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O:\MPSC Cases\ER-2025-XXXX RESRAM Accumulation 6\"/>
    </mc:Choice>
  </mc:AlternateContent>
  <xr:revisionPtr revIDLastSave="0" documentId="13_ncr:1_{0C5D6B5E-44D8-4AB0-AD33-A18589FCE5F1}" xr6:coauthVersionLast="47" xr6:coauthVersionMax="47" xr10:uidLastSave="{00000000-0000-0000-0000-000000000000}"/>
  <bookViews>
    <workbookView xWindow="28680" yWindow="-120" windowWidth="29040" windowHeight="15720" activeTab="2" xr2:uid="{2709060D-9C2E-4306-84D9-78395BB6CFFD}"/>
  </bookViews>
  <sheets>
    <sheet name="Monthly Cost Tracker 4" sheetId="63" r:id="rId1"/>
    <sheet name="Monthly Cost Tracker 5" sheetId="62" r:id="rId2"/>
    <sheet name="Monthly Cost Tracker 6" sheetId="67" r:id="rId3"/>
    <sheet name="True-Up" sheetId="32" r:id="rId4"/>
    <sheet name="Rate Schedule" sheetId="2" r:id="rId5"/>
    <sheet name="RRR" sheetId="9" r:id="rId6"/>
    <sheet name="ER-2022-0337" sheetId="80" r:id="rId7"/>
    <sheet name="SRP" sheetId="10" r:id="rId8"/>
    <sheet name="WACC" sheetId="83" r:id="rId9"/>
    <sheet name="Rate Base" sheetId="48" r:id="rId10"/>
    <sheet name="Aug 23 Int" sheetId="68" r:id="rId11"/>
    <sheet name="Sept 23 Int" sheetId="69" r:id="rId12"/>
    <sheet name="Oct 23 Int" sheetId="70" r:id="rId13"/>
    <sheet name="Nov 23 Int" sheetId="71" r:id="rId14"/>
    <sheet name="Dec 23 Int" sheetId="72" r:id="rId15"/>
    <sheet name="Jan 24 Int" sheetId="73" r:id="rId16"/>
    <sheet name="Feb 24 Int" sheetId="74" r:id="rId17"/>
    <sheet name="Mar 24 Int" sheetId="75" r:id="rId18"/>
    <sheet name="Apr 24 Int" sheetId="76" r:id="rId19"/>
    <sheet name="May 24 Int" sheetId="77" r:id="rId20"/>
    <sheet name="Jun 24 Int" sheetId="78" r:id="rId21"/>
    <sheet name="Jul 24 Int" sheetId="79" r:id="rId22"/>
  </sheets>
  <definedNames>
    <definedName name="\a">#N/A</definedName>
    <definedName name="\b">#N/A</definedName>
    <definedName name="\i">#N/A</definedName>
    <definedName name="\p" localSheetId="6">#REF!</definedName>
    <definedName name="\p" localSheetId="0">#REF!</definedName>
    <definedName name="\p" localSheetId="1">#REF!</definedName>
    <definedName name="\p" localSheetId="2">#REF!</definedName>
    <definedName name="\p" localSheetId="9">#REF!</definedName>
    <definedName name="\p">#REF!</definedName>
    <definedName name="\r">#N/A</definedName>
    <definedName name="\t">#N/A</definedName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10JE220_WP" localSheetId="6">#REF!</definedName>
    <definedName name="_10JE220_WP" localSheetId="2">#REF!</definedName>
    <definedName name="_10JE220_WP" localSheetId="8">#REF!</definedName>
    <definedName name="_10JE220_WP">#REF!</definedName>
    <definedName name="_4mcc">#REF!</definedName>
    <definedName name="_4mkvar">#REF!</definedName>
    <definedName name="_4mrdrb34">#REF!</definedName>
    <definedName name="_4mskw">#REF!</definedName>
    <definedName name="_4mskwh1">#REF!</definedName>
    <definedName name="_4mskwh2">#REF!</definedName>
    <definedName name="_4mskwh3">#REF!</definedName>
    <definedName name="_4mtsoffpk">#REF!</definedName>
    <definedName name="_4mtspk">#REF!</definedName>
    <definedName name="_4mtwoffpk">#REF!</definedName>
    <definedName name="_4mtwpk">#REF!</definedName>
    <definedName name="_4mwkw">#REF!</definedName>
    <definedName name="_4mwkwh1">#REF!</definedName>
    <definedName name="_4mwkwh2">#REF!</definedName>
    <definedName name="_4mwkwh3">#REF!</definedName>
    <definedName name="_4mwkwhs">#REF!</definedName>
    <definedName name="_AMO_UniqueIdentifier" hidden="1">"'6416d6e6-63ab-455c-ace6-43b18e7dad2f'"</definedName>
    <definedName name="_Fill" localSheetId="6" hidden="1">#REF!</definedName>
    <definedName name="_Fill" localSheetId="2" hidden="1">#REF!</definedName>
    <definedName name="_Fill" localSheetId="8" hidden="1">#REF!</definedName>
    <definedName name="_Fill" hidden="1">#REF!</definedName>
    <definedName name="_fill2" localSheetId="6" hidden="1">#REF!</definedName>
    <definedName name="_fill2" localSheetId="2" hidden="1">#REF!</definedName>
    <definedName name="_fill2" localSheetId="8" hidden="1">#REF!</definedName>
    <definedName name="_fill2" hidden="1">#REF!</definedName>
    <definedName name="_je1" localSheetId="6">#REF!</definedName>
    <definedName name="_je1" localSheetId="2">#REF!</definedName>
    <definedName name="_je1" localSheetId="8">#REF!</definedName>
    <definedName name="_je1">#REF!</definedName>
    <definedName name="_JE124" localSheetId="6">#REF!</definedName>
    <definedName name="_JE124" localSheetId="2">#REF!</definedName>
    <definedName name="_JE124" localSheetId="8">#REF!</definedName>
    <definedName name="_JE124">#REF!</definedName>
    <definedName name="_JE13" localSheetId="6">#REF!</definedName>
    <definedName name="_JE13" localSheetId="2">#REF!</definedName>
    <definedName name="_JE13" localSheetId="8">#REF!</definedName>
    <definedName name="_JE13">#REF!</definedName>
    <definedName name="_je14" localSheetId="6">#REF!</definedName>
    <definedName name="_je14" localSheetId="2">#REF!</definedName>
    <definedName name="_je14">#REF!</definedName>
    <definedName name="_JE147" localSheetId="6">#REF!</definedName>
    <definedName name="_JE147" localSheetId="2">#REF!</definedName>
    <definedName name="_JE147">#REF!</definedName>
    <definedName name="_JE16" localSheetId="6">#REF!</definedName>
    <definedName name="_JE16" localSheetId="2">#REF!</definedName>
    <definedName name="_JE16">#REF!</definedName>
    <definedName name="_JE17" localSheetId="6">#REF!</definedName>
    <definedName name="_JE17" localSheetId="2">#REF!</definedName>
    <definedName name="_JE17">#REF!</definedName>
    <definedName name="_je2" localSheetId="6">#REF!</definedName>
    <definedName name="_je2" localSheetId="2">#REF!</definedName>
    <definedName name="_je2" localSheetId="8">#REF!</definedName>
    <definedName name="_je2">#REF!</definedName>
    <definedName name="_JE220" localSheetId="6">#REF!</definedName>
    <definedName name="_JE220" localSheetId="2">#REF!</definedName>
    <definedName name="_JE220" localSheetId="8">#REF!</definedName>
    <definedName name="_JE220">#REF!</definedName>
    <definedName name="_JE230" localSheetId="6">#REF!</definedName>
    <definedName name="_JE230" localSheetId="2">#REF!</definedName>
    <definedName name="_JE230" localSheetId="8">#REF!</definedName>
    <definedName name="_JE230">#REF!</definedName>
    <definedName name="_JE234" localSheetId="6">#REF!</definedName>
    <definedName name="_JE234" localSheetId="2">#REF!</definedName>
    <definedName name="_JE234" localSheetId="8">#REF!</definedName>
    <definedName name="_JE234">#REF!</definedName>
    <definedName name="_JE236" localSheetId="6">#REF!</definedName>
    <definedName name="_JE236" localSheetId="2">#REF!</definedName>
    <definedName name="_JE236">#REF!</definedName>
    <definedName name="_JE237" localSheetId="6">#REF!</definedName>
    <definedName name="_JE237" localSheetId="2">#REF!</definedName>
    <definedName name="_JE237">#REF!</definedName>
    <definedName name="_JE24" localSheetId="6">#REF!</definedName>
    <definedName name="_JE24" localSheetId="2">#REF!</definedName>
    <definedName name="_JE24">#REF!</definedName>
    <definedName name="_JE33" localSheetId="6">#REF!</definedName>
    <definedName name="_JE33" localSheetId="2">#REF!</definedName>
    <definedName name="_JE33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der2">255</definedName>
    <definedName name="_ORIG_COST_TRAN_MW_AVG_ORG_PURCH_PRICE_for_MISO_00" hidden="1">#REF!</definedName>
    <definedName name="_pcSlicerSheet_Slicer1" localSheetId="6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8" hidden="1">#REF!</definedName>
    <definedName name="_pcSlicerSheet_Slicer1" hidden="1">#REF!</definedName>
    <definedName name="_pcSlicerSheet1_Slicer1" localSheetId="6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8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6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 localSheetId="8">#REF!</definedName>
    <definedName name="_pg1">#REF!</definedName>
    <definedName name="_PG2" localSheetId="6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 localSheetId="8">#REF!</definedName>
    <definedName name="_PG2">#REF!</definedName>
    <definedName name="_q1" localSheetId="6">PAGE5</definedName>
    <definedName name="_q1" localSheetId="2">PAGE5</definedName>
    <definedName name="_q1" localSheetId="8">PAGE5</definedName>
    <definedName name="_q1">PAGE5</definedName>
    <definedName name="_REVENUE_TRAN_MW_AVG_ORG_SALES_PRICE_for_April_00" hidden="1">#REF!</definedName>
    <definedName name="_REVENUE_TRAN_MW_AVG_ORG_SALES_PRICE_for_MISO_00" hidden="1">#REF!</definedName>
    <definedName name="_SO2" localSheetId="6">#REF!</definedName>
    <definedName name="_SO2" localSheetId="2">#REF!</definedName>
    <definedName name="_SO2" localSheetId="8">#REF!</definedName>
    <definedName name="_SO2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8" hidden="1">#REF!</definedName>
    <definedName name="_Sort" hidden="1">#REF!</definedName>
    <definedName name="a" localSheetId="6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8" hidden="1">#REF!</definedName>
    <definedName name="a" hidden="1">#REF!</definedName>
    <definedName name="abc" localSheetId="6">#REF!</definedName>
    <definedName name="abc" localSheetId="2">#REF!</definedName>
    <definedName name="abc">#REF!</definedName>
    <definedName name="AdjDol">OFFSET(#REF!,0,0,COUNTA(#REF!),1)</definedName>
    <definedName name="AdjTons">OFFSET(#REF!,0,0,COUNTA(#REF!),1)</definedName>
    <definedName name="amo" localSheetId="6">#REF!</definedName>
    <definedName name="amo" localSheetId="2">#REF!</definedName>
    <definedName name="amo" localSheetId="8">#REF!</definedName>
    <definedName name="amo">#REF!</definedName>
    <definedName name="Amount" localSheetId="6">#REF!</definedName>
    <definedName name="Amount" localSheetId="2">#REF!</definedName>
    <definedName name="Amount" localSheetId="8">#REF!</definedName>
    <definedName name="Amount">#REF!</definedName>
    <definedName name="AprGenDol">OFFSET(#REF!,0,0,COUNTA(#REF!),1)</definedName>
    <definedName name="AprInvDol">OFFSET(#REF!,0,0,COUNTA(#REF!),1)</definedName>
    <definedName name="AprTonInv">OFFSET(#REF!,0,0,COUNTA(#REF!),1)</definedName>
    <definedName name="AprUnits">OFFSET(#REF!,0,0,COUNTA(#REF!),1)</definedName>
    <definedName name="AS2DocOpenMode">"AS2DocumentEdit"</definedName>
    <definedName name="AugGenDol">OFFSET(#REF!,0,0,COUNTA(#REF!),1)</definedName>
    <definedName name="AugInvDol">OFFSET(#REF!,0,0,COUNTA(#REF!),1)</definedName>
    <definedName name="AugTonInv">OFFSET(#REF!,0,0,COUNTA(#REF!),1)</definedName>
    <definedName name="AugUnits">OFFSET(#REF!,0,0,COUNTA(#REF!),1)</definedName>
    <definedName name="Base_KWH" localSheetId="6">#REF!</definedName>
    <definedName name="Base_KWH" localSheetId="2">#REF!</definedName>
    <definedName name="Base_KWH" localSheetId="8">#REF!</definedName>
    <definedName name="Base_KWH">#REF!</definedName>
    <definedName name="BDGenDol">OFFSET(#REF!,0,0,COUNTA(#REF!),1)</definedName>
    <definedName name="BDInvDol">OFFSET(#REF!,0,0,COUNTA(#REF!),1)</definedName>
    <definedName name="BDTonInv">OFFSET(#REF!,0,0,COUNTA(#REF!),1)</definedName>
    <definedName name="BDUnits">OFFSET(#REF!,0,0,COUNTA(#REF!),1)</definedName>
    <definedName name="booka_g" localSheetId="6">#REF!</definedName>
    <definedName name="booka_g" localSheetId="2">#REF!</definedName>
    <definedName name="booka_g" localSheetId="8">#REF!</definedName>
    <definedName name="booka_g">#REF!</definedName>
    <definedName name="CilDCCoalCo" localSheetId="6">#REF!</definedName>
    <definedName name="CilDCCoalCo" localSheetId="2">#REF!</definedName>
    <definedName name="CilDCCoalCo" localSheetId="8">#REF!</definedName>
    <definedName name="CilDCCoalCo">#REF!</definedName>
    <definedName name="CilDCCurrPrior" localSheetId="6">#REF!</definedName>
    <definedName name="CilDCCurrPrior" localSheetId="2">#REF!</definedName>
    <definedName name="CilDCCurrPrior" localSheetId="8">#REF!</definedName>
    <definedName name="CilDCCurrPrior">#REF!</definedName>
    <definedName name="CilDCFuel" localSheetId="6">#REF!</definedName>
    <definedName name="CilDCFuel" localSheetId="2">#REF!</definedName>
    <definedName name="CilDCFuel">#REF!</definedName>
    <definedName name="CilDCFuelwTax" localSheetId="6">#REF!</definedName>
    <definedName name="CilDCFuelwTax" localSheetId="2">#REF!</definedName>
    <definedName name="CilDCFuelwTax">#REF!</definedName>
    <definedName name="CilDCInvoiceType" localSheetId="6">#REF!</definedName>
    <definedName name="CilDCInvoiceType" localSheetId="2">#REF!</definedName>
    <definedName name="CilDCInvoiceType">#REF!</definedName>
    <definedName name="CilDCSourceData" localSheetId="6">#REF!</definedName>
    <definedName name="CilDCSourceData" localSheetId="2">#REF!</definedName>
    <definedName name="CilDCSourceData">#REF!</definedName>
    <definedName name="CilDCStats" localSheetId="6">#REF!</definedName>
    <definedName name="CilDCStats" localSheetId="2">#REF!</definedName>
    <definedName name="CilDCStats">#REF!</definedName>
    <definedName name="CilDCTransp" localSheetId="6">#REF!</definedName>
    <definedName name="CilDCTransp" localSheetId="2">#REF!</definedName>
    <definedName name="CilDCTransp">#REF!</definedName>
    <definedName name="CilDCUnits" localSheetId="6">#REF!</definedName>
    <definedName name="CilDCUnits" localSheetId="2">#REF!</definedName>
    <definedName name="CilDCUnits">#REF!</definedName>
    <definedName name="CilDCUnitType" localSheetId="6">#REF!</definedName>
    <definedName name="CilDCUnitType" localSheetId="2">#REF!</definedName>
    <definedName name="CilDCUnitType">#REF!</definedName>
    <definedName name="CilEDCoalCo" localSheetId="6">#REF!</definedName>
    <definedName name="CilEDCoalCo" localSheetId="2">#REF!</definedName>
    <definedName name="CilEDCoalCo">#REF!</definedName>
    <definedName name="CilEDCurrPrior" localSheetId="6">#REF!</definedName>
    <definedName name="CilEDCurrPrior" localSheetId="2">#REF!</definedName>
    <definedName name="CilEDCurrPrior">#REF!</definedName>
    <definedName name="CilEDFuel" localSheetId="6">#REF!</definedName>
    <definedName name="CilEDFuel" localSheetId="2">#REF!</definedName>
    <definedName name="CilEDFuel">#REF!</definedName>
    <definedName name="CilEDFuelwTax" localSheetId="6">#REF!</definedName>
    <definedName name="CilEDFuelwTax" localSheetId="2">#REF!</definedName>
    <definedName name="CilEDFuelwTax">#REF!</definedName>
    <definedName name="CilEDInvoiceType" localSheetId="6">#REF!</definedName>
    <definedName name="CilEDInvoiceType" localSheetId="2">#REF!</definedName>
    <definedName name="CilEDInvoiceType">#REF!</definedName>
    <definedName name="CilEDSourceData" localSheetId="6">#REF!</definedName>
    <definedName name="CilEDSourceData" localSheetId="2">#REF!</definedName>
    <definedName name="CilEDSourceData">#REF!</definedName>
    <definedName name="CilEDStats" localSheetId="6">#REF!</definedName>
    <definedName name="CilEDStats" localSheetId="2">#REF!</definedName>
    <definedName name="CilEDStats">#REF!</definedName>
    <definedName name="CilEDTransp" localSheetId="6">#REF!</definedName>
    <definedName name="CilEDTransp" localSheetId="2">#REF!</definedName>
    <definedName name="CilEDTransp">#REF!</definedName>
    <definedName name="CilEDUnits" localSheetId="6">#REF!</definedName>
    <definedName name="CilEDUnits" localSheetId="2">#REF!</definedName>
    <definedName name="CilEDUnits">#REF!</definedName>
    <definedName name="CilEDUnitType" localSheetId="6">#REF!</definedName>
    <definedName name="CilEDUnitType" localSheetId="2">#REF!</definedName>
    <definedName name="CilEDUnitType">#REF!</definedName>
    <definedName name="CIPS_IL_EZ_parcels" localSheetId="6">#REF!</definedName>
    <definedName name="CIPS_IL_EZ_parcels" localSheetId="2">#REF!</definedName>
    <definedName name="CIPS_IL_EZ_parcels">#REF!</definedName>
    <definedName name="ckdl" localSheetId="6">#REF!</definedName>
    <definedName name="ckdl" localSheetId="2">#REF!</definedName>
    <definedName name="ckdl">#REF!</definedName>
    <definedName name="CoalFreight">OFFSET(#REF!,0,0,COUNTA(#REF!),1)</definedName>
    <definedName name="color" localSheetId="6">#REF!</definedName>
    <definedName name="color" localSheetId="2">#REF!</definedName>
    <definedName name="color" localSheetId="8">#REF!</definedName>
    <definedName name="color">#REF!</definedName>
    <definedName name="Common_Inventory">OFFSET(#REF!,0,0,COUNTA(#REF!),1)</definedName>
    <definedName name="Common_Inventory_Table">OFFSET(#REF!,0,0,COUNTA(#REF!),4)</definedName>
    <definedName name="CORPGenDol">OFFSET(#REF!,0,0,COUNTA(#REF!),1)</definedName>
    <definedName name="CorpUnits">OFFSET(#REF!,0,0,COUNTA(#REF!),1)</definedName>
    <definedName name="cosales" localSheetId="6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 localSheetId="8">#REF!</definedName>
    <definedName name="cosales">#REF!</definedName>
    <definedName name="Critical_Peak_KWH" localSheetId="6">#REF!</definedName>
    <definedName name="Critical_Peak_KWH" localSheetId="2">#REF!</definedName>
    <definedName name="Critical_Peak_KWH" localSheetId="8">#REF!</definedName>
    <definedName name="Critical_Peak_KWH">#REF!</definedName>
    <definedName name="CT_1" localSheetId="6" hidden="1">{"page1",#N/A,FALSE,"260"}</definedName>
    <definedName name="CT_1" localSheetId="8" hidden="1">{"page1",#N/A,FALSE,"260"}</definedName>
    <definedName name="CT_1" hidden="1">{"page1",#N/A,FALSE,"260"}</definedName>
    <definedName name="ctoucc" localSheetId="6">#REF!</definedName>
    <definedName name="ctoucc" localSheetId="2">#REF!</definedName>
    <definedName name="ctoucc">#REF!</definedName>
    <definedName name="ctouskw" localSheetId="6">#REF!</definedName>
    <definedName name="ctouskw" localSheetId="2">#REF!</definedName>
    <definedName name="ctouskw">#REF!</definedName>
    <definedName name="ctousofkwh" localSheetId="6">#REF!</definedName>
    <definedName name="ctousofkwh" localSheetId="2">#REF!</definedName>
    <definedName name="ctousofkwh">#REF!</definedName>
    <definedName name="ctouspkkwh" localSheetId="6">#REF!</definedName>
    <definedName name="ctouspkkwh" localSheetId="2">#REF!</definedName>
    <definedName name="ctouspkkwh">#REF!</definedName>
    <definedName name="ctouwkw" localSheetId="6">#REF!</definedName>
    <definedName name="ctouwkw" localSheetId="2">#REF!</definedName>
    <definedName name="ctouwkw">#REF!</definedName>
    <definedName name="ctouwofkwh" localSheetId="6">#REF!</definedName>
    <definedName name="ctouwofkwh" localSheetId="2">#REF!</definedName>
    <definedName name="ctouwofkwh">#REF!</definedName>
    <definedName name="ctouwpkkwh" localSheetId="6">#REF!</definedName>
    <definedName name="ctouwpkkwh" localSheetId="2">#REF!</definedName>
    <definedName name="ctouwpkkwh">#REF!</definedName>
    <definedName name="CUSSUM" localSheetId="6">#REF!</definedName>
    <definedName name="CUSSUM" localSheetId="2">#REF!</definedName>
    <definedName name="CUSSUM" localSheetId="8">#REF!</definedName>
    <definedName name="CUSSUM">#REF!</definedName>
    <definedName name="cust">#REF!</definedName>
    <definedName name="Customer_Count" localSheetId="6">#REF!</definedName>
    <definedName name="Customer_Count" localSheetId="2">#REF!</definedName>
    <definedName name="Customer_Count" localSheetId="8">#REF!</definedName>
    <definedName name="Customer_Count">#REF!</definedName>
    <definedName name="CUSWIN" localSheetId="6">#REF!</definedName>
    <definedName name="CUSWIN" localSheetId="2">#REF!</definedName>
    <definedName name="CUSWIN" localSheetId="8">#REF!</definedName>
    <definedName name="CUSWIN">#REF!</definedName>
    <definedName name="d" hidden="1">#REF!</definedName>
    <definedName name="Data" localSheetId="6">#REF!</definedName>
    <definedName name="Data" localSheetId="2">#REF!</definedName>
    <definedName name="Data" localSheetId="8">#REF!</definedName>
    <definedName name="Data">#REF!</definedName>
    <definedName name="date" localSheetId="6">#REF!</definedName>
    <definedName name="date" localSheetId="2">#REF!</definedName>
    <definedName name="date" localSheetId="8">#REF!</definedName>
    <definedName name="date">#REF!</definedName>
    <definedName name="DateDue" localSheetId="6">#REF!</definedName>
    <definedName name="DateDue" localSheetId="2">#REF!</definedName>
    <definedName name="DateDue" localSheetId="8">#REF!</definedName>
    <definedName name="DateDue">#REF!</definedName>
    <definedName name="DecGenDol">OFFSET(#REF!,0,0,COUNTA(#REF!),1)</definedName>
    <definedName name="DecInvDol">OFFSET(#REF!,0,0,COUNTA(#REF!),1)</definedName>
    <definedName name="DecInvDolPrior">OFFSET(#REF!,0,0,COUNTA(#REF!),1)</definedName>
    <definedName name="DecTonInv">OFFSET(#REF!,0,0,COUNTA(#REF!),1)</definedName>
    <definedName name="DecTonInvPrior">OFFSET(#REF!,0,0,COUNTA(#REF!),1)</definedName>
    <definedName name="DecUnits">OFFSET(#REF!,0,0,COUNTA(#REF!),1)</definedName>
    <definedName name="Demand_KW" localSheetId="6">#REF!</definedName>
    <definedName name="Demand_KW" localSheetId="2">#REF!</definedName>
    <definedName name="Demand_KW" localSheetId="8">#REF!</definedName>
    <definedName name="Demand_KW">#REF!</definedName>
    <definedName name="DEPRECIATION" localSheetId="6">#REF!</definedName>
    <definedName name="DEPRECIATION" localSheetId="0">#REF!</definedName>
    <definedName name="DEPRECIATION" localSheetId="1">#REF!</definedName>
    <definedName name="DEPRECIATION" localSheetId="2">#REF!</definedName>
    <definedName name="DEPRECIATION" localSheetId="9">#REF!</definedName>
    <definedName name="DEPRECIATION">#REF!</definedName>
    <definedName name="DescrDol">OFFSET(#REF!,0,0,COUNTA(#REF!),1)</definedName>
    <definedName name="Difference" localSheetId="6">#REF!</definedName>
    <definedName name="Difference" localSheetId="2">#REF!</definedName>
    <definedName name="Difference" localSheetId="8">#REF!</definedName>
    <definedName name="Difference">#REF!</definedName>
    <definedName name="FCode_Amt" localSheetId="6">OFFSET(#REF!,0,0,COUNTA(#REF!),1)</definedName>
    <definedName name="FCode_Amt" localSheetId="2">OFFSET(#REF!,0,0,COUNTA(#REF!),1)</definedName>
    <definedName name="FCode_Amt" localSheetId="8">OFFSET(#REF!,0,0,COUNTA(#REF!),1)</definedName>
    <definedName name="FCode_Amt">OFFSET(#REF!,0,0,COUNTA(#REF!),1)</definedName>
    <definedName name="FCode_Amt2" localSheetId="6">OFFSET(#REF!,0,0,COUNTA(#REF!),1)</definedName>
    <definedName name="FCode_Amt2" localSheetId="2">OFFSET(#REF!,0,0,COUNTA(#REF!),1)</definedName>
    <definedName name="FCode_Amt2">OFFSET(#REF!,0,0,COUNTA(#REF!),1)</definedName>
    <definedName name="FCode_BD" localSheetId="6">OFFSET(#REF!,0,0,COUNTA(#REF!),1)</definedName>
    <definedName name="FCode_BD" localSheetId="2">OFFSET(#REF!,0,0,COUNTA(#REF!),1)</definedName>
    <definedName name="FCode_BD">OFFSET(#REF!,0,0,COUNTA(#REF!),1)</definedName>
    <definedName name="FCode_Corp" localSheetId="6">OFFSET(#REF!,0,0,COUNTA(#REF!),1)</definedName>
    <definedName name="FCode_Corp" localSheetId="2">OFFSET(#REF!,0,0,COUNTA(#REF!),1)</definedName>
    <definedName name="FCode_Corp">OFFSET(#REF!,0,0,COUNTA(#REF!),1)</definedName>
    <definedName name="FCode_Funcode" localSheetId="6">OFFSET(#REF!,0,0,COUNTA(#REF!),1)</definedName>
    <definedName name="FCode_Funcode" localSheetId="2">OFFSET(#REF!,0,0,COUNTA(#REF!),1)</definedName>
    <definedName name="FCode_Funcode">OFFSET(#REF!,0,0,COUNTA(#REF!),1)</definedName>
    <definedName name="FebGenDol">OFFSET(#REF!,0,0,COUNTA(#REF!),1)</definedName>
    <definedName name="FebInvDol">OFFSET(#REF!,0,0,COUNTA(#REF!),1)</definedName>
    <definedName name="FebTonInv">OFFSET(#REF!,0,0,COUNTA(#REF!),1)</definedName>
    <definedName name="FebUnits">OFFSET(#REF!,0,0,COUNTA(#REF!),1)</definedName>
    <definedName name="FINAL_JV" localSheetId="6">#REF!</definedName>
    <definedName name="FINAL_JV" localSheetId="0">#REF!</definedName>
    <definedName name="FINAL_JV" localSheetId="1">#REF!</definedName>
    <definedName name="FINAL_JV" localSheetId="2">#REF!</definedName>
    <definedName name="FINAL_JV" localSheetId="9">#REF!</definedName>
    <definedName name="FINAL_JV">#REF!</definedName>
    <definedName name="First_Block_kwh" localSheetId="6">#REF!</definedName>
    <definedName name="First_Block_kwh" localSheetId="2">#REF!</definedName>
    <definedName name="First_Block_kwh">#REF!</definedName>
    <definedName name="FuelType">OFFSET(#REF!,0,0,COUNTA(#REF!),2)</definedName>
    <definedName name="FueltypeGenDol">OFFSET(#REF!,0,0,COUNTA(#REF!),1)</definedName>
    <definedName name="FuelTypeInvDol">OFFSET(#REF!,0,0,COUNTA(#REF!),1)</definedName>
    <definedName name="FuelTypeList" localSheetId="6">OFFSET(#REF!,0,0,COUNTA(#REF!),1)</definedName>
    <definedName name="FuelTypeList" localSheetId="2">OFFSET(#REF!,0,0,COUNTA(#REF!),1)</definedName>
    <definedName name="FuelTypeList" localSheetId="8">OFFSET(#REF!,0,0,COUNTA(#REF!),1)</definedName>
    <definedName name="FuelTypeList">OFFSET(#REF!,0,0,COUNTA(#REF!),1)</definedName>
    <definedName name="FuelTypeTonInv">OFFSET(#REF!,0,0,COUNTA(#REF!),1)</definedName>
    <definedName name="FuelTypeUnits">OFFSET(#REF!,0,0,COUNTA(#REF!),1)</definedName>
    <definedName name="Gas">OFFSET(#REF!,0,0,COUNTA(#REF!),1)</definedName>
    <definedName name="Gen66CoalCo" localSheetId="6">#REF!</definedName>
    <definedName name="Gen66CoalCo" localSheetId="2">#REF!</definedName>
    <definedName name="Gen66CoalCo" localSheetId="8">#REF!</definedName>
    <definedName name="Gen66CoalCo">#REF!</definedName>
    <definedName name="Gen66CurrPrior" localSheetId="6">#REF!</definedName>
    <definedName name="Gen66CurrPrior" localSheetId="2">#REF!</definedName>
    <definedName name="Gen66CurrPrior" localSheetId="8">#REF!</definedName>
    <definedName name="Gen66CurrPrior">#REF!</definedName>
    <definedName name="Gen66Fuel" localSheetId="6">#REF!</definedName>
    <definedName name="Gen66Fuel" localSheetId="2">#REF!</definedName>
    <definedName name="Gen66Fuel" localSheetId="8">#REF!</definedName>
    <definedName name="Gen66Fuel">#REF!</definedName>
    <definedName name="Gen66FuelwTax" localSheetId="6">#REF!</definedName>
    <definedName name="Gen66FuelwTax" localSheetId="2">#REF!</definedName>
    <definedName name="Gen66FuelwTax">#REF!</definedName>
    <definedName name="Gen66InvoiceType" localSheetId="6">#REF!</definedName>
    <definedName name="Gen66InvoiceType" localSheetId="2">#REF!</definedName>
    <definedName name="Gen66InvoiceType">#REF!</definedName>
    <definedName name="Gen66SourceData" localSheetId="6">#REF!</definedName>
    <definedName name="Gen66SourceData" localSheetId="2">#REF!</definedName>
    <definedName name="Gen66SourceData">#REF!</definedName>
    <definedName name="Gen66Stats" localSheetId="6">#REF!</definedName>
    <definedName name="Gen66Stats" localSheetId="2">#REF!</definedName>
    <definedName name="Gen66Stats">#REF!</definedName>
    <definedName name="Gen66Transp" localSheetId="6">#REF!</definedName>
    <definedName name="Gen66Transp" localSheetId="2">#REF!</definedName>
    <definedName name="Gen66Transp">#REF!</definedName>
    <definedName name="Gen66Units" localSheetId="6">#REF!</definedName>
    <definedName name="Gen66Units" localSheetId="2">#REF!</definedName>
    <definedName name="Gen66Units">#REF!</definedName>
    <definedName name="Gen66UnitType" localSheetId="6">#REF!</definedName>
    <definedName name="Gen66UnitType" localSheetId="2">#REF!</definedName>
    <definedName name="Gen66UnitType">#REF!</definedName>
    <definedName name="Gen68CoalCo" localSheetId="6">#REF!</definedName>
    <definedName name="Gen68CoalCo" localSheetId="2">#REF!</definedName>
    <definedName name="Gen68CoalCo">#REF!</definedName>
    <definedName name="Gen68CurrPrior" localSheetId="6">#REF!</definedName>
    <definedName name="Gen68CurrPrior" localSheetId="2">#REF!</definedName>
    <definedName name="Gen68CurrPrior">#REF!</definedName>
    <definedName name="Gen68Fuel" localSheetId="6">#REF!</definedName>
    <definedName name="Gen68Fuel" localSheetId="2">#REF!</definedName>
    <definedName name="Gen68Fuel">#REF!</definedName>
    <definedName name="Gen68FuelwTax" localSheetId="6">#REF!</definedName>
    <definedName name="Gen68FuelwTax" localSheetId="2">#REF!</definedName>
    <definedName name="Gen68FuelwTax">#REF!</definedName>
    <definedName name="Gen68InvoiceType" localSheetId="6">#REF!</definedName>
    <definedName name="Gen68InvoiceType" localSheetId="2">#REF!</definedName>
    <definedName name="Gen68InvoiceType">#REF!</definedName>
    <definedName name="Gen68SourceData" localSheetId="6">#REF!</definedName>
    <definedName name="Gen68SourceData" localSheetId="2">#REF!</definedName>
    <definedName name="Gen68SourceData">#REF!</definedName>
    <definedName name="Gen68Stats" localSheetId="6">#REF!</definedName>
    <definedName name="Gen68Stats" localSheetId="2">#REF!</definedName>
    <definedName name="Gen68Stats">#REF!</definedName>
    <definedName name="Gen68Transp" localSheetId="6">#REF!</definedName>
    <definedName name="Gen68Transp" localSheetId="2">#REF!</definedName>
    <definedName name="Gen68Transp">#REF!</definedName>
    <definedName name="Gen68Units" localSheetId="6">#REF!</definedName>
    <definedName name="Gen68Units" localSheetId="2">#REF!</definedName>
    <definedName name="Gen68Units">#REF!</definedName>
    <definedName name="Gen68UnitType" localSheetId="6">#REF!</definedName>
    <definedName name="Gen68UnitType" localSheetId="2">#REF!</definedName>
    <definedName name="Gen68UnitType">#REF!</definedName>
    <definedName name="Gen69CoalCo" localSheetId="6">#REF!</definedName>
    <definedName name="Gen69CoalCo" localSheetId="2">#REF!</definedName>
    <definedName name="Gen69CoalCo">#REF!</definedName>
    <definedName name="Gen69CurrPrior" localSheetId="6">#REF!</definedName>
    <definedName name="Gen69CurrPrior" localSheetId="2">#REF!</definedName>
    <definedName name="Gen69CurrPrior">#REF!</definedName>
    <definedName name="Gen69Fuel" localSheetId="6">#REF!</definedName>
    <definedName name="Gen69Fuel" localSheetId="2">#REF!</definedName>
    <definedName name="Gen69Fuel">#REF!</definedName>
    <definedName name="Gen69FuelwTax" localSheetId="6">#REF!</definedName>
    <definedName name="Gen69FuelwTax" localSheetId="2">#REF!</definedName>
    <definedName name="Gen69FuelwTax">#REF!</definedName>
    <definedName name="Gen69InvoiceType" localSheetId="6">#REF!</definedName>
    <definedName name="Gen69InvoiceType" localSheetId="2">#REF!</definedName>
    <definedName name="Gen69InvoiceType">#REF!</definedName>
    <definedName name="Gen69SourceData" localSheetId="6">#REF!</definedName>
    <definedName name="Gen69SourceData" localSheetId="2">#REF!</definedName>
    <definedName name="Gen69SourceData">#REF!</definedName>
    <definedName name="Gen69Stats" localSheetId="6">#REF!</definedName>
    <definedName name="Gen69Stats" localSheetId="2">#REF!</definedName>
    <definedName name="Gen69Stats">#REF!</definedName>
    <definedName name="Gen69Transp" localSheetId="6">#REF!</definedName>
    <definedName name="Gen69Transp" localSheetId="2">#REF!</definedName>
    <definedName name="Gen69Transp">#REF!</definedName>
    <definedName name="Gen69Units" localSheetId="6">#REF!</definedName>
    <definedName name="Gen69Units" localSheetId="2">#REF!</definedName>
    <definedName name="Gen69Units">#REF!</definedName>
    <definedName name="Gen69UnitType" localSheetId="6">#REF!</definedName>
    <definedName name="Gen69UnitType" localSheetId="2">#REF!</definedName>
    <definedName name="Gen69UnitType">#REF!</definedName>
    <definedName name="Gen79CoalCo" localSheetId="6">#REF!</definedName>
    <definedName name="Gen79CoalCo" localSheetId="2">#REF!</definedName>
    <definedName name="Gen79CoalCo">#REF!</definedName>
    <definedName name="Gen79CurrPrior" localSheetId="6">#REF!</definedName>
    <definedName name="Gen79CurrPrior" localSheetId="2">#REF!</definedName>
    <definedName name="Gen79CurrPrior">#REF!</definedName>
    <definedName name="Gen79Fuel" localSheetId="6">#REF!</definedName>
    <definedName name="Gen79Fuel" localSheetId="2">#REF!</definedName>
    <definedName name="Gen79Fuel">#REF!</definedName>
    <definedName name="Gen79FuelwTax" localSheetId="6">#REF!</definedName>
    <definedName name="Gen79FuelwTax" localSheetId="2">#REF!</definedName>
    <definedName name="Gen79FuelwTax">#REF!</definedName>
    <definedName name="Gen79InvoiceType" localSheetId="6">#REF!</definedName>
    <definedName name="Gen79InvoiceType" localSheetId="2">#REF!</definedName>
    <definedName name="Gen79InvoiceType">#REF!</definedName>
    <definedName name="Gen79SourceData" localSheetId="6">#REF!</definedName>
    <definedName name="Gen79SourceData" localSheetId="2">#REF!</definedName>
    <definedName name="Gen79SourceData">#REF!</definedName>
    <definedName name="Gen79Stats" localSheetId="6">#REF!</definedName>
    <definedName name="Gen79Stats" localSheetId="2">#REF!</definedName>
    <definedName name="Gen79Stats">#REF!</definedName>
    <definedName name="Gen79Transp" localSheetId="6">#REF!</definedName>
    <definedName name="Gen79Transp" localSheetId="2">#REF!</definedName>
    <definedName name="Gen79Transp">#REF!</definedName>
    <definedName name="Gen79Units" localSheetId="6">#REF!</definedName>
    <definedName name="Gen79Units" localSheetId="2">#REF!</definedName>
    <definedName name="Gen79Units">#REF!</definedName>
    <definedName name="Gen79UnitType" localSheetId="6">#REF!</definedName>
    <definedName name="Gen79UnitType" localSheetId="2">#REF!</definedName>
    <definedName name="Gen79UnitType">#REF!</definedName>
    <definedName name="Gen91CoalCo" localSheetId="6">#REF!</definedName>
    <definedName name="Gen91CoalCo" localSheetId="2">#REF!</definedName>
    <definedName name="Gen91CoalCo">#REF!</definedName>
    <definedName name="Gen91CurrPrior" localSheetId="6">#REF!</definedName>
    <definedName name="Gen91CurrPrior" localSheetId="2">#REF!</definedName>
    <definedName name="Gen91CurrPrior">#REF!</definedName>
    <definedName name="Gen91Fuel" localSheetId="6">#REF!</definedName>
    <definedName name="Gen91Fuel" localSheetId="2">#REF!</definedName>
    <definedName name="Gen91Fuel">#REF!</definedName>
    <definedName name="Gen91FuelwTax" localSheetId="6">#REF!</definedName>
    <definedName name="Gen91FuelwTax" localSheetId="2">#REF!</definedName>
    <definedName name="Gen91FuelwTax">#REF!</definedName>
    <definedName name="Gen91InvoiceType" localSheetId="6">#REF!</definedName>
    <definedName name="Gen91InvoiceType" localSheetId="2">#REF!</definedName>
    <definedName name="Gen91InvoiceType">#REF!</definedName>
    <definedName name="Gen91SourceData" localSheetId="6">#REF!</definedName>
    <definedName name="Gen91SourceData" localSheetId="2">#REF!</definedName>
    <definedName name="Gen91SourceData">#REF!</definedName>
    <definedName name="Gen91Stats" localSheetId="6">#REF!</definedName>
    <definedName name="Gen91Stats" localSheetId="2">#REF!</definedName>
    <definedName name="Gen91Stats">#REF!</definedName>
    <definedName name="Gen91Transp" localSheetId="6">#REF!</definedName>
    <definedName name="Gen91Transp" localSheetId="2">#REF!</definedName>
    <definedName name="Gen91Transp">#REF!</definedName>
    <definedName name="Gen91Units" localSheetId="6">#REF!</definedName>
    <definedName name="Gen91Units" localSheetId="2">#REF!</definedName>
    <definedName name="Gen91Units">#REF!</definedName>
    <definedName name="Gen91UnitType" localSheetId="6">#REF!</definedName>
    <definedName name="Gen91UnitType" localSheetId="2">#REF!</definedName>
    <definedName name="Gen91UnitType">#REF!</definedName>
    <definedName name="Gen92CoalCo" localSheetId="6">#REF!</definedName>
    <definedName name="Gen92CoalCo" localSheetId="2">#REF!</definedName>
    <definedName name="Gen92CoalCo">#REF!</definedName>
    <definedName name="Gen92CurrPrior" localSheetId="6">#REF!</definedName>
    <definedName name="Gen92CurrPrior" localSheetId="2">#REF!</definedName>
    <definedName name="Gen92CurrPrior">#REF!</definedName>
    <definedName name="Gen92Fuel" localSheetId="6">#REF!</definedName>
    <definedName name="Gen92Fuel" localSheetId="2">#REF!</definedName>
    <definedName name="Gen92Fuel">#REF!</definedName>
    <definedName name="Gen92FuelwTax" localSheetId="6">#REF!</definedName>
    <definedName name="Gen92FuelwTax" localSheetId="2">#REF!</definedName>
    <definedName name="Gen92FuelwTax">#REF!</definedName>
    <definedName name="Gen92InvoiceType" localSheetId="6">#REF!</definedName>
    <definedName name="Gen92InvoiceType" localSheetId="2">#REF!</definedName>
    <definedName name="Gen92InvoiceType">#REF!</definedName>
    <definedName name="Gen92SourceData" localSheetId="6">#REF!</definedName>
    <definedName name="Gen92SourceData" localSheetId="2">#REF!</definedName>
    <definedName name="Gen92SourceData">#REF!</definedName>
    <definedName name="Gen92Stats" localSheetId="6">#REF!</definedName>
    <definedName name="Gen92Stats" localSheetId="2">#REF!</definedName>
    <definedName name="Gen92Stats">#REF!</definedName>
    <definedName name="Gen92Transp" localSheetId="6">#REF!</definedName>
    <definedName name="Gen92Transp" localSheetId="2">#REF!</definedName>
    <definedName name="Gen92Transp">#REF!</definedName>
    <definedName name="Gen92Units" localSheetId="6">#REF!</definedName>
    <definedName name="Gen92Units" localSheetId="2">#REF!</definedName>
    <definedName name="Gen92Units">#REF!</definedName>
    <definedName name="Gen92UnitType" localSheetId="6">#REF!</definedName>
    <definedName name="Gen92UnitType" localSheetId="2">#REF!</definedName>
    <definedName name="Gen92UnitType">#REF!</definedName>
    <definedName name="Gen93CoalCo" localSheetId="6">#REF!</definedName>
    <definedName name="Gen93CoalCo" localSheetId="2">#REF!</definedName>
    <definedName name="Gen93CoalCo">#REF!</definedName>
    <definedName name="Gen93CurrPrior" localSheetId="6">#REF!</definedName>
    <definedName name="Gen93CurrPrior" localSheetId="2">#REF!</definedName>
    <definedName name="Gen93CurrPrior">#REF!</definedName>
    <definedName name="Gen93Fuel" localSheetId="6">#REF!</definedName>
    <definedName name="Gen93Fuel" localSheetId="2">#REF!</definedName>
    <definedName name="Gen93Fuel">#REF!</definedName>
    <definedName name="Gen93FuelwTax" localSheetId="6">#REF!</definedName>
    <definedName name="Gen93FuelwTax" localSheetId="2">#REF!</definedName>
    <definedName name="Gen93FuelwTax">#REF!</definedName>
    <definedName name="Gen93InvoiceType" localSheetId="6">#REF!</definedName>
    <definedName name="Gen93InvoiceType" localSheetId="2">#REF!</definedName>
    <definedName name="Gen93InvoiceType">#REF!</definedName>
    <definedName name="Gen93SourceData" localSheetId="6">#REF!</definedName>
    <definedName name="Gen93SourceData" localSheetId="2">#REF!</definedName>
    <definedName name="Gen93SourceData">#REF!</definedName>
    <definedName name="Gen93Stats" localSheetId="6">#REF!</definedName>
    <definedName name="Gen93Stats" localSheetId="2">#REF!</definedName>
    <definedName name="Gen93Stats">#REF!</definedName>
    <definedName name="Gen93Transp" localSheetId="6">#REF!</definedName>
    <definedName name="Gen93Transp" localSheetId="2">#REF!</definedName>
    <definedName name="Gen93Transp">#REF!</definedName>
    <definedName name="Gen93Units" localSheetId="6">#REF!</definedName>
    <definedName name="Gen93Units" localSheetId="2">#REF!</definedName>
    <definedName name="Gen93Units">#REF!</definedName>
    <definedName name="Gen93UnitType" localSheetId="6">#REF!</definedName>
    <definedName name="Gen93UnitType" localSheetId="2">#REF!</definedName>
    <definedName name="Gen93UnitType">#REF!</definedName>
    <definedName name="Gen94CoalCo" localSheetId="6">#REF!</definedName>
    <definedName name="Gen94CoalCo" localSheetId="2">#REF!</definedName>
    <definedName name="Gen94CoalCo">#REF!</definedName>
    <definedName name="Gen94CurrPrior" localSheetId="6">#REF!</definedName>
    <definedName name="Gen94CurrPrior" localSheetId="2">#REF!</definedName>
    <definedName name="Gen94CurrPrior">#REF!</definedName>
    <definedName name="Gen94Fuel" localSheetId="6">#REF!</definedName>
    <definedName name="Gen94Fuel" localSheetId="2">#REF!</definedName>
    <definedName name="Gen94Fuel">#REF!</definedName>
    <definedName name="Gen94FuelwTax" localSheetId="6">#REF!</definedName>
    <definedName name="Gen94FuelwTax" localSheetId="2">#REF!</definedName>
    <definedName name="Gen94FuelwTax">#REF!</definedName>
    <definedName name="Gen94InvoiceType" localSheetId="6">#REF!</definedName>
    <definedName name="Gen94InvoiceType" localSheetId="2">#REF!</definedName>
    <definedName name="Gen94InvoiceType">#REF!</definedName>
    <definedName name="Gen94SourceData" localSheetId="6">#REF!</definedName>
    <definedName name="Gen94SourceData" localSheetId="2">#REF!</definedName>
    <definedName name="Gen94SourceData">#REF!</definedName>
    <definedName name="Gen94Stats" localSheetId="6">#REF!</definedName>
    <definedName name="Gen94Stats" localSheetId="2">#REF!</definedName>
    <definedName name="Gen94Stats">#REF!</definedName>
    <definedName name="Gen94Transp" localSheetId="6">#REF!</definedName>
    <definedName name="Gen94Transp" localSheetId="2">#REF!</definedName>
    <definedName name="Gen94Transp">#REF!</definedName>
    <definedName name="Gen94Units" localSheetId="6">#REF!</definedName>
    <definedName name="Gen94Units" localSheetId="2">#REF!</definedName>
    <definedName name="Gen94Units">#REF!</definedName>
    <definedName name="Gen94UnitType" localSheetId="6">#REF!</definedName>
    <definedName name="Gen94UnitType" localSheetId="2">#REF!</definedName>
    <definedName name="Gen94UnitType">#REF!</definedName>
    <definedName name="Gen95CoalCo" localSheetId="6">#REF!</definedName>
    <definedName name="Gen95CoalCo" localSheetId="2">#REF!</definedName>
    <definedName name="Gen95CoalCo">#REF!</definedName>
    <definedName name="Gen95CurrPrior" localSheetId="6">#REF!</definedName>
    <definedName name="Gen95CurrPrior" localSheetId="2">#REF!</definedName>
    <definedName name="Gen95CurrPrior">#REF!</definedName>
    <definedName name="Gen95Fuel" localSheetId="6">#REF!</definedName>
    <definedName name="Gen95Fuel" localSheetId="2">#REF!</definedName>
    <definedName name="Gen95Fuel">#REF!</definedName>
    <definedName name="Gen95FuelwTax" localSheetId="6">#REF!</definedName>
    <definedName name="Gen95FuelwTax" localSheetId="2">#REF!</definedName>
    <definedName name="Gen95FuelwTax">#REF!</definedName>
    <definedName name="Gen95InvoiceType" localSheetId="6">#REF!</definedName>
    <definedName name="Gen95InvoiceType" localSheetId="2">#REF!</definedName>
    <definedName name="Gen95InvoiceType">#REF!</definedName>
    <definedName name="Gen95SourceData" localSheetId="6">#REF!</definedName>
    <definedName name="Gen95SourceData" localSheetId="2">#REF!</definedName>
    <definedName name="Gen95SourceData">#REF!</definedName>
    <definedName name="Gen95Stats" localSheetId="6">#REF!</definedName>
    <definedName name="Gen95Stats" localSheetId="2">#REF!</definedName>
    <definedName name="Gen95Stats">#REF!</definedName>
    <definedName name="Gen95Transp" localSheetId="6">#REF!</definedName>
    <definedName name="Gen95Transp" localSheetId="2">#REF!</definedName>
    <definedName name="Gen95Transp">#REF!</definedName>
    <definedName name="Gen95Units" localSheetId="6">#REF!</definedName>
    <definedName name="Gen95Units" localSheetId="2">#REF!</definedName>
    <definedName name="Gen95Units">#REF!</definedName>
    <definedName name="Gen95UnitType" localSheetId="6">#REF!</definedName>
    <definedName name="Gen95UnitType" localSheetId="2">#REF!</definedName>
    <definedName name="Gen95UnitType">#REF!</definedName>
    <definedName name="Gen97CoalCo" localSheetId="6">#REF!</definedName>
    <definedName name="Gen97CoalCo" localSheetId="2">#REF!</definedName>
    <definedName name="Gen97CoalCo">#REF!</definedName>
    <definedName name="Gen97CurrPrior" localSheetId="6">#REF!</definedName>
    <definedName name="Gen97CurrPrior" localSheetId="2">#REF!</definedName>
    <definedName name="Gen97CurrPrior">#REF!</definedName>
    <definedName name="Gen97Fuel" localSheetId="6">#REF!</definedName>
    <definedName name="Gen97Fuel" localSheetId="2">#REF!</definedName>
    <definedName name="Gen97Fuel">#REF!</definedName>
    <definedName name="Gen97FuelwTax" localSheetId="6">#REF!</definedName>
    <definedName name="Gen97FuelwTax" localSheetId="2">#REF!</definedName>
    <definedName name="Gen97FuelwTax">#REF!</definedName>
    <definedName name="Gen97InvoiceType" localSheetId="6">#REF!</definedName>
    <definedName name="Gen97InvoiceType" localSheetId="2">#REF!</definedName>
    <definedName name="Gen97InvoiceType">#REF!</definedName>
    <definedName name="Gen97SourceData" localSheetId="6">#REF!</definedName>
    <definedName name="Gen97SourceData" localSheetId="2">#REF!</definedName>
    <definedName name="Gen97SourceData">#REF!</definedName>
    <definedName name="Gen97Stats" localSheetId="6">#REF!</definedName>
    <definedName name="Gen97Stats" localSheetId="2">#REF!</definedName>
    <definedName name="Gen97Stats">#REF!</definedName>
    <definedName name="Gen97transp" localSheetId="6">#REF!</definedName>
    <definedName name="Gen97transp" localSheetId="2">#REF!</definedName>
    <definedName name="Gen97transp">#REF!</definedName>
    <definedName name="Gen97Units" localSheetId="6">#REF!</definedName>
    <definedName name="Gen97Units" localSheetId="2">#REF!</definedName>
    <definedName name="Gen97Units">#REF!</definedName>
    <definedName name="Gen97UnitType" localSheetId="6">#REF!</definedName>
    <definedName name="Gen97UnitType" localSheetId="2">#REF!</definedName>
    <definedName name="Gen97UnitType">#REF!</definedName>
    <definedName name="GenDol">OFFSET(#REF!,0,0,COUNTA(#REF!),1)</definedName>
    <definedName name="GenDol_Amt">OFFSET(#REF!,0,0,COUNTA(#REF!),1)</definedName>
    <definedName name="GenDol_Amt2">OFFSET(#REF!,0,0,COUNTA(#REF!),1)</definedName>
    <definedName name="GenDol_BD">OFFSET(#REF!,0,0,COUNTA(#REF!),1)</definedName>
    <definedName name="GenDol_Corp">OFFSET(#REF!,0,0,COUNTA(#REF!),1)</definedName>
    <definedName name="GenDol_FuelType">OFFSET(#REF!,0,0,COUNTA(#REF!),1)</definedName>
    <definedName name="GenDol_Majmin">OFFSET(#REF!,0,0,COUNTA(#REF!),1)</definedName>
    <definedName name="GenDol_RMC">OFFSET(#REF!,0,0,COUNTA(#REF!),1)</definedName>
    <definedName name="GenDol_RT">OFFSET(#REF!,0,0,COUNTA(#REF!),1)</definedName>
    <definedName name="GenDolAmt">OFFSET(#REF!,0,0,COUNTA(#REF!),1)</definedName>
    <definedName name="GenDolYTD">OFFSET(#REF!,0,0,COUNTA(#REF!),1)</definedName>
    <definedName name="GenTons">OFFSET(#REF!,0,0,COUNTA(#REF!),1)</definedName>
    <definedName name="home" localSheetId="6">#REF!</definedName>
    <definedName name="home" localSheetId="2">#REF!</definedName>
    <definedName name="home" localSheetId="8">#REF!</definedName>
    <definedName name="home">#REF!</definedName>
    <definedName name="intedp2data" localSheetId="6">#REF!</definedName>
    <definedName name="intedp2data" localSheetId="2">#REF!</definedName>
    <definedName name="intedp2data" localSheetId="8">#REF!</definedName>
    <definedName name="intedp2data">#REF!</definedName>
    <definedName name="Inv_JE" localSheetId="6">#REF!</definedName>
    <definedName name="Inv_JE" localSheetId="2">#REF!</definedName>
    <definedName name="Inv_JE" localSheetId="8">#REF!</definedName>
    <definedName name="Inv_JE">#REF!</definedName>
    <definedName name="Inv_wp" localSheetId="6">#REF!</definedName>
    <definedName name="Inv_wp" localSheetId="2">#REF!</definedName>
    <definedName name="Inv_wp">#REF!</definedName>
    <definedName name="InvDol_Amt">OFFSET(#REF!,0,0,COUNTA(#REF!),1)</definedName>
    <definedName name="InvDol_AmtPrior">OFFSET(#REF!,0,0,COUNTA(#REF!),1)</definedName>
    <definedName name="InvDol_BD">OFFSET(#REF!,0,0,COUNTA(#REF!),1)</definedName>
    <definedName name="InvDol_FuelType">OFFSET(#REF!,0,0,COUNTA(#REF!),1)</definedName>
    <definedName name="InvDol_Majmin">OFFSET(#REF!,0,0,COUNTA(#REF!),1)</definedName>
    <definedName name="InvDolAmt">OFFSET(#REF!,0,0,COUNTA(#REF!),1)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GenDol">OFFSET(#REF!,0,0,COUNTA(#REF!),1)</definedName>
    <definedName name="JanInvDol">OFFSET(#REF!,0,0,COUNTA(#REF!),1)</definedName>
    <definedName name="JanTonInv">OFFSET(#REF!,0,0,COUNTA(#REF!),1)</definedName>
    <definedName name="JanUnits">OFFSET(#REF!,0,0,COUNTA(#REF!),1)</definedName>
    <definedName name="JE33WP" localSheetId="6">#REF!</definedName>
    <definedName name="JE33WP" localSheetId="2">#REF!</definedName>
    <definedName name="JE33WP" localSheetId="8">#REF!</definedName>
    <definedName name="JE33WP">#REF!</definedName>
    <definedName name="JOURNAL_VOUCHER" localSheetId="6">#REF!</definedName>
    <definedName name="JOURNAL_VOUCHER" localSheetId="0">#REF!</definedName>
    <definedName name="JOURNAL_VOUCHER" localSheetId="1">#REF!</definedName>
    <definedName name="JOURNAL_VOUCHER" localSheetId="2">#REF!</definedName>
    <definedName name="JOURNAL_VOUCHER" localSheetId="9">#REF!</definedName>
    <definedName name="JOURNAL_VOUCHER">#REF!</definedName>
    <definedName name="JulGenDol">OFFSET(#REF!,0,0,COUNTA(#REF!),1)</definedName>
    <definedName name="JulInvDol">OFFSET(#REF!,0,0,COUNTA(#REF!),1)</definedName>
    <definedName name="JulTonInv">OFFSET(#REF!,0,0,COUNTA(#REF!),1)</definedName>
    <definedName name="JulUnits">OFFSET(#REF!,0,0,COUNTA(#REF!),1)</definedName>
    <definedName name="JunGenDol">OFFSET(#REF!,0,0,COUNTA(#REF!),1)</definedName>
    <definedName name="JunInvDol">OFFSET(#REF!,0,0,COUNTA(#REF!),1)</definedName>
    <definedName name="JunTonInv">OFFSET(#REF!,0,0,COUNTA(#REF!),1)</definedName>
    <definedName name="JunUnits">OFFSET(#REF!,0,0,COUNTA(#REF!),1)</definedName>
    <definedName name="KVAR" localSheetId="6">#REF!</definedName>
    <definedName name="KVAR" localSheetId="2">#REF!</definedName>
    <definedName name="KVAR" localSheetId="8">#REF!</definedName>
    <definedName name="KVAR">#REF!</definedName>
    <definedName name="Kwh_Amt">OFFSET(#REF!,0,0,COUNTA(#REF!),1)</definedName>
    <definedName name="Kwh_Amt2">OFFSET(#REF!,0,0,COUNTA(#REF!),1)</definedName>
    <definedName name="Kwh_Amt3">OFFSET(#REF!,0,0,COUNTA(#REF!),1)</definedName>
    <definedName name="Kwh_Amt4">OFFSET(#REF!,0,0,COUNTA(#REF!),1)</definedName>
    <definedName name="Kwh_BD">OFFSET(#REF!,0,0,COUNTA(#REF!),1)</definedName>
    <definedName name="Kwh_Corp">OFFSET(#REF!,0,0,COUNTA(#REF!),1)</definedName>
    <definedName name="Kwh_majmin">OFFSET(#REF!,0,0,COUNTA(#REF!),1)</definedName>
    <definedName name="LABOR_RATIO" localSheetId="6">#REF!</definedName>
    <definedName name="LABOR_RATIO" localSheetId="0">#REF!</definedName>
    <definedName name="LABOR_RATIO" localSheetId="1">#REF!</definedName>
    <definedName name="LABOR_RATIO" localSheetId="2">#REF!</definedName>
    <definedName name="LABOR_RATIO" localSheetId="9">#REF!</definedName>
    <definedName name="LABOR_RATIO">#REF!</definedName>
    <definedName name="MailBCC">OFFSET(#REF!,0,0,COUNTA(#REF!),1)</definedName>
    <definedName name="MailCC">OFFSET(#REF!,0,0,COUNTA(#REF!),1)</definedName>
    <definedName name="MailTo">OFFSET(#REF!,0,0,COUNTA(#REF!),1)</definedName>
    <definedName name="MajminDol">OFFSET(#REF!,0,0,COUNTA(#REF!),1)</definedName>
    <definedName name="MAJMINGenDol">OFFSET(#REF!,0,0,COUNTA(#REF!),1)</definedName>
    <definedName name="MajminInvDol">OFFSET(#REF!,0,0,COUNTA(#REF!),1)</definedName>
    <definedName name="MajminTonInv">OFFSET(#REF!,0,0,COUNTA(#REF!),1)</definedName>
    <definedName name="MAJMINUnits">OFFSET(#REF!,0,0,COUNTA(#REF!),1)</definedName>
    <definedName name="MarGenDol">OFFSET(#REF!,0,0,COUNTA(#REF!),1)</definedName>
    <definedName name="MarInvDol">OFFSET(#REF!,0,0,COUNTA(#REF!),1)</definedName>
    <definedName name="MarTonInv">OFFSET(#REF!,0,0,COUNTA(#REF!),1)</definedName>
    <definedName name="MarUnits">OFFSET(#REF!,0,0,COUNTA(#REF!),1)</definedName>
    <definedName name="MatTonInv">OFFSET(#REF!,0,0,COUNTA(#REF!),1)</definedName>
    <definedName name="MayGenDol">OFFSET(#REF!,0,0,COUNTA(#REF!),1)</definedName>
    <definedName name="MayInvDol">OFFSET(#REF!,0,0,COUNTA(#REF!),1)</definedName>
    <definedName name="MayTonInv">OFFSET(#REF!,0,0,COUNTA(#REF!),1)</definedName>
    <definedName name="MayUnits">OFFSET(#REF!,0,0,COUNTA(#REF!),1)</definedName>
    <definedName name="Mid_Peak_KWH" localSheetId="6">#REF!</definedName>
    <definedName name="Mid_Peak_KWH" localSheetId="2">#REF!</definedName>
    <definedName name="Mid_Peak_KWH" localSheetId="8">#REF!</definedName>
    <definedName name="Mid_Peak_KWH">#REF!</definedName>
    <definedName name="MMbtu_amt">OFFSET(#REF!,0,0,COUNTA(#REF!),1)</definedName>
    <definedName name="MMbtu_amt01">OFFSET(#REF!,0,0,COUNTA(#REF!),1)</definedName>
    <definedName name="MMbtu_amt01p">OFFSET(#REF!,0,0,COUNTA(#REF!),1)</definedName>
    <definedName name="MMbtu_amt02">OFFSET(#REF!,0,0,COUNTA(#REF!),1)</definedName>
    <definedName name="MMbtu_amt02p">OFFSET(#REF!,0,0,COUNTA(#REF!),1)</definedName>
    <definedName name="MMbtu_amt03">OFFSET(#REF!,0,0,COUNTA(#REF!),1)</definedName>
    <definedName name="MMbtu_amt03p">OFFSET(#REF!,0,0,COUNTA(#REF!),1)</definedName>
    <definedName name="MMbtu_amt04">OFFSET(#REF!,0,0,COUNTA(#REF!),1)</definedName>
    <definedName name="MMbtu_amt04p">OFFSET(#REF!,0,0,COUNTA(#REF!),1)</definedName>
    <definedName name="MMbtu_amt05">OFFSET(#REF!,0,0,COUNTA(#REF!),1)</definedName>
    <definedName name="MMbtu_amt05p">OFFSET(#REF!,0,0,COUNTA(#REF!),1)</definedName>
    <definedName name="MMbtu_amt06">OFFSET(#REF!,0,0,COUNTA(#REF!),1)</definedName>
    <definedName name="MMbtu_amt06p">OFFSET(#REF!,0,0,COUNTA(#REF!),1)</definedName>
    <definedName name="MMbtu_amt07">OFFSET(#REF!,0,0,COUNTA(#REF!),1)</definedName>
    <definedName name="MMbtu_amt07p">OFFSET(#REF!,0,0,COUNTA(#REF!),1)</definedName>
    <definedName name="MMbtu_amt08">OFFSET(#REF!,0,0,COUNTA(#REF!),1)</definedName>
    <definedName name="MMbtu_amt08p">OFFSET(#REF!,0,0,COUNTA(#REF!),1)</definedName>
    <definedName name="MMbtu_amt09">OFFSET(#REF!,0,0,COUNTA(#REF!),1)</definedName>
    <definedName name="MMbtu_amt09p">OFFSET(#REF!,0,0,COUNTA(#REF!),1)</definedName>
    <definedName name="MMbtu_amt10">OFFSET(#REF!,0,0,COUNTA(#REF!),1)</definedName>
    <definedName name="MMbtu_amt10p">OFFSET(#REF!,0,0,COUNTA(#REF!),1)</definedName>
    <definedName name="MMbtu_amt11">OFFSET(#REF!,0,0,COUNTA(#REF!),1)</definedName>
    <definedName name="MMbtu_amt11p">OFFSET(#REF!,0,0,COUNTA(#REF!),1)</definedName>
    <definedName name="MMbtu_amt12">OFFSET(#REF!,0,0,COUNTA(#REF!),1)</definedName>
    <definedName name="MMbtu_amt12p">OFFSET(#REF!,0,0,COUNTA(#REF!),1)</definedName>
    <definedName name="MMbtu_amt2">OFFSET(#REF!,0,0,COUNTA(#REF!),1)</definedName>
    <definedName name="MMbtu_amt3">OFFSET(#REF!,0,0,COUNTA(#REF!),1)</definedName>
    <definedName name="MMbtu_amt4">OFFSET(#REF!,0,0,COUNTA(#REF!),1)</definedName>
    <definedName name="MMbtu_BD">OFFSET(#REF!,0,0,COUNTA(#REF!),1)</definedName>
    <definedName name="MMbtu_Corp">OFFSET(#REF!,0,0,COUNTA(#REF!),1)</definedName>
    <definedName name="MMbtu_FuelType">OFFSET(#REF!,0,0,COUNTA(#REF!),1)</definedName>
    <definedName name="MMbtu_Majmin">OFFSET(#REF!,0,0,COUNTA(#REF!),1)</definedName>
    <definedName name="MMbtu_RMC">OFFSET(#REF!,0,0,COUNTA(#REF!),1)</definedName>
    <definedName name="MMbtu_RT">OFFSET(#REF!,0,0,COUNTA(#REF!),1)</definedName>
    <definedName name="mmbtu_YTD">OFFSET(#REF!,0,0,COUNTA(#REF!),1)</definedName>
    <definedName name="Month" localSheetId="6">#REF!</definedName>
    <definedName name="Month" localSheetId="2">#REF!</definedName>
    <definedName name="Month" localSheetId="8">#REF!</definedName>
    <definedName name="Month">#REF!</definedName>
    <definedName name="MonthNum" localSheetId="6">#REF!</definedName>
    <definedName name="MonthNum" localSheetId="2">#REF!</definedName>
    <definedName name="MonthNum" localSheetId="8">#REF!</definedName>
    <definedName name="MonthNum">#REF!</definedName>
    <definedName name="Muni_Billable_KWH" localSheetId="6">#REF!</definedName>
    <definedName name="Muni_Billable_KWH" localSheetId="2">#REF!</definedName>
    <definedName name="Muni_Billable_KWH" localSheetId="8">#REF!</definedName>
    <definedName name="Muni_Billable_KWH">#REF!</definedName>
    <definedName name="NET_Book_Ratio">#REF!</definedName>
    <definedName name="new" localSheetId="6">#REF!</definedName>
    <definedName name="new" localSheetId="2">#REF!</definedName>
    <definedName name="new" localSheetId="8">#REF!</definedName>
    <definedName name="new">#REF!</definedName>
    <definedName name="newa" localSheetId="6">#REF!</definedName>
    <definedName name="newa" localSheetId="2">#REF!</definedName>
    <definedName name="newa" localSheetId="8">#REF!</definedName>
    <definedName name="newa">#REF!</definedName>
    <definedName name="NonGenDol">OFFSET(#REF!,0,0,COUNTA(#REF!),1)</definedName>
    <definedName name="NonGenTons">OFFSET(#REF!,0,0,COUNTA(#REF!),1)</definedName>
    <definedName name="NovgenDol">OFFSET(#REF!,0,0,COUNTA(#REF!),1)</definedName>
    <definedName name="NovInvDol">OFFSET(#REF!,0,0,COUNTA(#REF!),1)</definedName>
    <definedName name="NovTonInv">OFFSET(#REF!,0,0,COUNTA(#REF!),1)</definedName>
    <definedName name="NovUnits">OFFSET(#REF!,0,0,COUNTA(#REF!),1)</definedName>
    <definedName name="now" localSheetId="6">#REF!</definedName>
    <definedName name="now" localSheetId="2">#REF!</definedName>
    <definedName name="now" localSheetId="8">#REF!</definedName>
    <definedName name="now">#REF!</definedName>
    <definedName name="NOx" localSheetId="6">#REF!</definedName>
    <definedName name="NOx" localSheetId="2">#REF!</definedName>
    <definedName name="NOx" localSheetId="8">#REF!</definedName>
    <definedName name="NOx">#REF!</definedName>
    <definedName name="NUC_ratio">#REF!</definedName>
    <definedName name="NvsASD">"V2002-12-31"</definedName>
    <definedName name="NvsAutoDrillOk">"VN"</definedName>
    <definedName name="NvsElapsedTime">0.00648252314567799</definedName>
    <definedName name="NvsEndTime">37718.2618033565</definedName>
    <definedName name="NvsInstSpec">"%,FBUSINESS_UNIT,TCONSOLIDATION,NCILCO"</definedName>
    <definedName name="NvsLayoutType">"M3"</definedName>
    <definedName name="NvsPanelEffdt">"V1900-01-01"</definedName>
    <definedName name="NvsPanelSetid">"VCORP1"</definedName>
    <definedName name="NvsReqBU">"V01100"</definedName>
    <definedName name="NvsReqBUOnly">"VN"</definedName>
    <definedName name="NvsTransLed">"VN"</definedName>
    <definedName name="NvsTreeASD">"V2002-12-31"</definedName>
    <definedName name="OctGenDol">OFFSET(#REF!,0,0,COUNTA(#REF!),1)</definedName>
    <definedName name="OctInvDol">OFFSET(#REF!,0,0,COUNTA(#REF!),1)</definedName>
    <definedName name="OctTonInv">OFFSET(#REF!,0,0,COUNTA(#REF!),1)</definedName>
    <definedName name="OctUnits">OFFSET(#REF!,0,0,COUNTA(#REF!),1)</definedName>
    <definedName name="Off_Peak_KWH" localSheetId="6">#REF!</definedName>
    <definedName name="Off_Peak_KWH" localSheetId="2">#REF!</definedName>
    <definedName name="Off_Peak_KWH" localSheetId="8">#REF!</definedName>
    <definedName name="Off_Peak_KWH">#REF!</definedName>
    <definedName name="Office" localSheetId="6">#REF!</definedName>
    <definedName name="Office" localSheetId="2">#REF!</definedName>
    <definedName name="Office" localSheetId="8">#REF!</definedName>
    <definedName name="Office">#REF!</definedName>
    <definedName name="On_Peak_KWH" localSheetId="6">#REF!</definedName>
    <definedName name="On_Peak_KWH" localSheetId="2">#REF!</definedName>
    <definedName name="On_Peak_KWH" localSheetId="8">#REF!</definedName>
    <definedName name="On_Peak_KWH">#REF!</definedName>
    <definedName name="OTHER_TAXES" localSheetId="6">#REF!</definedName>
    <definedName name="OTHER_TAXES" localSheetId="0">#REF!</definedName>
    <definedName name="OTHER_TAXES" localSheetId="1">#REF!</definedName>
    <definedName name="OTHER_TAXES" localSheetId="2">#REF!</definedName>
    <definedName name="OTHER_TAXES" localSheetId="9">#REF!</definedName>
    <definedName name="OTHER_TAXES">#REF!</definedName>
    <definedName name="OTHER_TAXES_2" localSheetId="6">#REF!</definedName>
    <definedName name="OTHER_TAXES_2" localSheetId="0">#REF!</definedName>
    <definedName name="OTHER_TAXES_2" localSheetId="1">#REF!</definedName>
    <definedName name="OTHER_TAXES_2" localSheetId="2">#REF!</definedName>
    <definedName name="OTHER_TAXES_2" localSheetId="9">#REF!</definedName>
    <definedName name="OTHER_TAXES_2">#REF!</definedName>
    <definedName name="Other_Usage" localSheetId="6">#REF!</definedName>
    <definedName name="Other_Usage" localSheetId="2">#REF!</definedName>
    <definedName name="Other_Usage">#REF!</definedName>
    <definedName name="p" localSheetId="6">#REF!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>#REF!</definedName>
    <definedName name="Peak_Load_Ratio">#REF!</definedName>
    <definedName name="PeriodDol">OFFSET(#REF!,0,0,COUNTA(#REF!),1)</definedName>
    <definedName name="PeriodDolPrior">OFFSET(#REF!,0,0,COUNTA(#REF!),1)</definedName>
    <definedName name="PeriodTonInv">OFFSET(#REF!,0,0,COUNTA(#REF!),1)</definedName>
    <definedName name="PlanDol">OFFSET(#REF!,0,0,COUNTA(#REF!),1)</definedName>
    <definedName name="PlantTons">OFFSET(#REF!,0,0,COUNTA(#REF!),1)</definedName>
    <definedName name="POOL" localSheetId="6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 localSheetId="8">#REF!</definedName>
    <definedName name="POOL">#REF!</definedName>
    <definedName name="Primary_Month" localSheetId="6">#REF!</definedName>
    <definedName name="Primary_Month" localSheetId="2">#REF!</definedName>
    <definedName name="Primary_Month" localSheetId="8">#REF!</definedName>
    <definedName name="Primary_Month">#REF!</definedName>
    <definedName name="_xlnm.Print_Area" localSheetId="4">'Rate Schedule'!$A$1:$D$22</definedName>
    <definedName name="Print_Area_MI" localSheetId="6">#REF!</definedName>
    <definedName name="Print_Area_MI" localSheetId="2">#REF!</definedName>
    <definedName name="Print_Area_MI" localSheetId="8">#REF!</definedName>
    <definedName name="Print_Area_MI">#REF!</definedName>
    <definedName name="PRINT_MACRO" localSheetId="6">#REF!</definedName>
    <definedName name="PRINT_MACRO" localSheetId="0">#REF!</definedName>
    <definedName name="PRINT_MACRO" localSheetId="1">#REF!</definedName>
    <definedName name="PRINT_MACRO" localSheetId="2">#REF!</definedName>
    <definedName name="PRINT_MACRO" localSheetId="9">#REF!</definedName>
    <definedName name="PRINT_MACRO">#REF!</definedName>
    <definedName name="PriorPeriodTonInv">OFFSET(#REF!,0,0,COUNTA(#REF!),1)</definedName>
    <definedName name="proforma2" localSheetId="6">#REF!</definedName>
    <definedName name="proforma2" localSheetId="2">#REF!</definedName>
    <definedName name="proforma2" localSheetId="8">#REF!</definedName>
    <definedName name="proforma2">#REF!</definedName>
    <definedName name="PUR" localSheetId="6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 localSheetId="8">#REF!</definedName>
    <definedName name="PUR">#REF!</definedName>
    <definedName name="q" localSheetId="6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 localSheetId="8">#REF!</definedName>
    <definedName name="q">#REF!</definedName>
    <definedName name="RANGE_NAMES" localSheetId="6">#REF!</definedName>
    <definedName name="RANGE_NAMES" localSheetId="0">#REF!</definedName>
    <definedName name="RANGE_NAMES" localSheetId="1">#REF!</definedName>
    <definedName name="RANGE_NAMES" localSheetId="2">#REF!</definedName>
    <definedName name="RANGE_NAMES" localSheetId="9">#REF!</definedName>
    <definedName name="RANGE_NAMES">#REF!</definedName>
    <definedName name="Rate" localSheetId="6">#REF!</definedName>
    <definedName name="Rate" localSheetId="2">#REF!</definedName>
    <definedName name="Rate">#REF!</definedName>
    <definedName name="Rate_Month" localSheetId="6">#REF!</definedName>
    <definedName name="Rate_Month" localSheetId="2">#REF!</definedName>
    <definedName name="Rate_Month">#REF!</definedName>
    <definedName name="rates">#REF!</definedName>
    <definedName name="rd_d" localSheetId="6">#REF!</definedName>
    <definedName name="rd_d" localSheetId="2">#REF!</definedName>
    <definedName name="rd_d" localSheetId="8">#REF!</definedName>
    <definedName name="rd_d">#REF!</definedName>
    <definedName name="RdrB138" localSheetId="6">#REF!</definedName>
    <definedName name="RdrB138" localSheetId="2">#REF!</definedName>
    <definedName name="RdrB138" localSheetId="8">#REF!</definedName>
    <definedName name="RdrB138">#REF!</definedName>
    <definedName name="RdrB34" localSheetId="6">#REF!</definedName>
    <definedName name="RdrB34" localSheetId="2">#REF!</definedName>
    <definedName name="RdrB34" localSheetId="8">#REF!</definedName>
    <definedName name="RdrB34">#REF!</definedName>
    <definedName name="Reactive_KVAR" localSheetId="6">#REF!</definedName>
    <definedName name="Reactive_KVAR" localSheetId="2">#REF!</definedName>
    <definedName name="Reactive_KVAR">#REF!</definedName>
    <definedName name="Rec_Rate" localSheetId="6">#REF!</definedName>
    <definedName name="Rec_Rate" localSheetId="0">#REF!</definedName>
    <definedName name="Rec_Rate" localSheetId="1">#REF!</definedName>
    <definedName name="Rec_Rate" localSheetId="2">#REF!</definedName>
    <definedName name="Rec_Rate" localSheetId="9">'Rate Base'!#REF!</definedName>
    <definedName name="Rec_Rate" localSheetId="8">#REF!</definedName>
    <definedName name="Rec_Rate">#REF!</definedName>
    <definedName name="rename1">#N/A</definedName>
    <definedName name="rename2" localSheetId="6">PAGE5</definedName>
    <definedName name="rename2" localSheetId="2">PAGE5</definedName>
    <definedName name="rename2" localSheetId="8">PAGE5</definedName>
    <definedName name="rename2">PAGE5</definedName>
    <definedName name="Revenue_Month" localSheetId="6">#REF!</definedName>
    <definedName name="Revenue_Month" localSheetId="2">#REF!</definedName>
    <definedName name="Revenue_Month" localSheetId="8">#REF!</definedName>
    <definedName name="Revenue_Month">#REF!</definedName>
    <definedName name="RGRG">#REF!</definedName>
    <definedName name="Rider_1" localSheetId="6">#REF!</definedName>
    <definedName name="Rider_1" localSheetId="2">#REF!</definedName>
    <definedName name="Rider_1" localSheetId="8">#REF!</definedName>
    <definedName name="Rider_1">#REF!</definedName>
    <definedName name="Rider_2" localSheetId="6">#REF!</definedName>
    <definedName name="Rider_2" localSheetId="2">#REF!</definedName>
    <definedName name="Rider_2">#REF!</definedName>
    <definedName name="Rider_3" localSheetId="6">#REF!</definedName>
    <definedName name="Rider_3" localSheetId="2">#REF!</definedName>
    <definedName name="Rider_3">#REF!</definedName>
    <definedName name="Rider_4" localSheetId="6">#REF!</definedName>
    <definedName name="Rider_4" localSheetId="2">#REF!</definedName>
    <definedName name="Rider_4">#REF!</definedName>
    <definedName name="Rider_5" localSheetId="6">#REF!</definedName>
    <definedName name="Rider_5" localSheetId="2">#REF!</definedName>
    <definedName name="Rider_5">#REF!</definedName>
    <definedName name="RMCGenDol">OFFSET(#REF!,0,0,COUNTA(#REF!),1)</definedName>
    <definedName name="RMCUnits">OFFSET(#REF!,0,0,COUNTA(#REF!),1)</definedName>
    <definedName name="ROR" localSheetId="6">#REF!</definedName>
    <definedName name="ROR" localSheetId="0">#REF!</definedName>
    <definedName name="ROR" localSheetId="1">#REF!</definedName>
    <definedName name="ROR" localSheetId="2">#REF!</definedName>
    <definedName name="ROR" localSheetId="9">'Rate Base'!#REF!</definedName>
    <definedName name="ROR" localSheetId="8">#REF!</definedName>
    <definedName name="ROR">#REF!</definedName>
    <definedName name="ROR_Debt" localSheetId="6">#REF!</definedName>
    <definedName name="ROR_Debt" localSheetId="0">#REF!</definedName>
    <definedName name="ROR_Debt" localSheetId="1">#REF!</definedName>
    <definedName name="ROR_Debt" localSheetId="2">#REF!</definedName>
    <definedName name="ROR_Debt" localSheetId="9">'Rate Base'!#REF!</definedName>
    <definedName name="ROR_Debt" localSheetId="8">#REF!</definedName>
    <definedName name="ROR_Debt">#REF!</definedName>
    <definedName name="ROR_Debt_new" localSheetId="8">#REF!</definedName>
    <definedName name="ROR_Debt_new">#REF!</definedName>
    <definedName name="ROR_new" localSheetId="8">#REF!</definedName>
    <definedName name="ROR_new">#REF!</definedName>
    <definedName name="rr" localSheetId="6">#REF!</definedName>
    <definedName name="rr" localSheetId="0">#REF!</definedName>
    <definedName name="rr" localSheetId="1">#REF!</definedName>
    <definedName name="rr" localSheetId="2">#REF!</definedName>
    <definedName name="rr" localSheetId="3">#REF!</definedName>
    <definedName name="rr" localSheetId="8">#REF!</definedName>
    <definedName name="rr">#REF!</definedName>
    <definedName name="rrr">#REF!</definedName>
    <definedName name="RTGenDol">OFFSET(#REF!,0,0,COUNTA(#REF!),1)</definedName>
    <definedName name="RTRTRTRT">#REF!</definedName>
    <definedName name="RTUnits">OFFSET(#REF!,0,0,COUNTA(#REF!),1)</definedName>
    <definedName name="SALES" localSheetId="6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 localSheetId="8">#REF!</definedName>
    <definedName name="SALES">#REF!</definedName>
    <definedName name="SAPBEXrevision" hidden="1">18</definedName>
    <definedName name="SAPBEXsysID" hidden="1">"BWP"</definedName>
    <definedName name="SAPBEXwbID" hidden="1">"3PHPFV8FO7PRQRDHFGKHVVOKV"</definedName>
    <definedName name="SCH01_MISO_Revenue" localSheetId="6">#REF!</definedName>
    <definedName name="SCH01_MISO_Revenue" localSheetId="2">#REF!</definedName>
    <definedName name="SCH01_MISO_Revenue" localSheetId="8">#REF!</definedName>
    <definedName name="SCH01_MISO_Revenue">#REF!</definedName>
    <definedName name="SCH01_Shadow_Revenue" localSheetId="6">#REF!</definedName>
    <definedName name="SCH01_Shadow_Revenue" localSheetId="2">#REF!</definedName>
    <definedName name="SCH01_Shadow_Revenue" localSheetId="8">#REF!</definedName>
    <definedName name="SCH01_Shadow_Revenue">#REF!</definedName>
    <definedName name="SCH1_NBV">#REF!</definedName>
    <definedName name="Seasonal_KWH" localSheetId="6">#REF!</definedName>
    <definedName name="Seasonal_KWH" localSheetId="2">#REF!</definedName>
    <definedName name="Seasonal_KWH" localSheetId="8">#REF!</definedName>
    <definedName name="Seasonal_KWH">#REF!</definedName>
    <definedName name="SepGenDol">OFFSET(#REF!,0,0,COUNTA(#REF!),1)</definedName>
    <definedName name="SepInvDol">OFFSET(#REF!,0,0,COUNTA(#REF!),1)</definedName>
    <definedName name="SepTonInv">OFFSET(#REF!,0,0,COUNTA(#REF!),1)</definedName>
    <definedName name="SepUnits">OFFSET(#REF!,0,0,COUNTA(#REF!),1)</definedName>
    <definedName name="SKW" localSheetId="6">#REF!</definedName>
    <definedName name="SKW" localSheetId="2">#REF!</definedName>
    <definedName name="SKW" localSheetId="8">#REF!</definedName>
    <definedName name="SKW">#REF!</definedName>
    <definedName name="SKWH" localSheetId="6">#REF!</definedName>
    <definedName name="SKWH" localSheetId="2">#REF!</definedName>
    <definedName name="SKWH" localSheetId="8">#REF!</definedName>
    <definedName name="SKWH">#REF!</definedName>
    <definedName name="SOffpkkwh" localSheetId="6">#REF!</definedName>
    <definedName name="SOffpkkwh" localSheetId="2">#REF!</definedName>
    <definedName name="SOffpkkwh" localSheetId="8">#REF!</definedName>
    <definedName name="SOffpkkwh">#REF!</definedName>
    <definedName name="SOnpkkwh" localSheetId="6">#REF!</definedName>
    <definedName name="SOnpkkwh" localSheetId="2">#REF!</definedName>
    <definedName name="SOnpkkwh">#REF!</definedName>
    <definedName name="SPA" localSheetId="6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table" localSheetId="6">#REF!</definedName>
    <definedName name="table" localSheetId="2">#REF!</definedName>
    <definedName name="table">#REF!</definedName>
    <definedName name="Tariff" localSheetId="6">#REF!</definedName>
    <definedName name="Tariff" localSheetId="2">#REF!</definedName>
    <definedName name="Tariff">#REF!</definedName>
    <definedName name="TAX_RATES_1" localSheetId="6">#REF!</definedName>
    <definedName name="TAX_RATES_1" localSheetId="0">#REF!</definedName>
    <definedName name="TAX_RATES_1" localSheetId="1">#REF!</definedName>
    <definedName name="TAX_RATES_1" localSheetId="2">#REF!</definedName>
    <definedName name="TAX_RATES_1" localSheetId="9">#REF!</definedName>
    <definedName name="TAX_RATES_1">#REF!</definedName>
    <definedName name="TAX_RATES_2" localSheetId="6">#REF!</definedName>
    <definedName name="TAX_RATES_2" localSheetId="0">#REF!</definedName>
    <definedName name="TAX_RATES_2" localSheetId="1">#REF!</definedName>
    <definedName name="TAX_RATES_2" localSheetId="2">#REF!</definedName>
    <definedName name="TAX_RATES_2" localSheetId="9">#REF!</definedName>
    <definedName name="TAX_RATES_2">#REF!</definedName>
    <definedName name="TAX_RATES_3" localSheetId="6">#REF!</definedName>
    <definedName name="TAX_RATES_3" localSheetId="0">#REF!</definedName>
    <definedName name="TAX_RATES_3" localSheetId="1">#REF!</definedName>
    <definedName name="TAX_RATES_3" localSheetId="2">#REF!</definedName>
    <definedName name="TAX_RATES_3" localSheetId="9">#REF!</definedName>
    <definedName name="TAX_RATES_3">#REF!</definedName>
    <definedName name="tblActivity_Key" localSheetId="6">#REF!</definedName>
    <definedName name="tblActivity_Key" localSheetId="2">#REF!</definedName>
    <definedName name="tblActivity_Key">#REF!</definedName>
    <definedName name="Test" localSheetId="6">#REF!</definedName>
    <definedName name="Test" localSheetId="2">#REF!</definedName>
    <definedName name="Test">#REF!</definedName>
    <definedName name="Test_2" localSheetId="6">#REF!</definedName>
    <definedName name="Test_2" localSheetId="2">#REF!</definedName>
    <definedName name="Test_2">#REF!</definedName>
    <definedName name="TextRefCopyRangeCount">1</definedName>
    <definedName name="Today" localSheetId="6">#REF!</definedName>
    <definedName name="Today" localSheetId="2">#REF!</definedName>
    <definedName name="Today" localSheetId="8">#REF!</definedName>
    <definedName name="Today">#REF!</definedName>
    <definedName name="TonInv_Amt">OFFSET(#REF!,0,0,COUNTA(#REF!),1)</definedName>
    <definedName name="TonInv_AmtPrior">OFFSET(#REF!,0,0,COUNTA(#REF!),1)</definedName>
    <definedName name="TonInv_BD">OFFSET(#REF!,0,0,COUNTA(#REF!),1)</definedName>
    <definedName name="TonInv_FuelType">OFFSET(#REF!,0,0,COUNTA(#REF!),1)</definedName>
    <definedName name="TonInv_Majmin">OFFSET(#REF!,0,0,COUNTA(#REF!),1)</definedName>
    <definedName name="TonInv_YTD">OFFSET(#REF!,0,0,COUNTA(#REF!),1)</definedName>
    <definedName name="Tot_Base_Recalc_Rev" localSheetId="6">#REF!</definedName>
    <definedName name="Tot_Base_Recalc_Rev" localSheetId="2">#REF!</definedName>
    <definedName name="Tot_Base_Recalc_Rev" localSheetId="8">#REF!</definedName>
    <definedName name="Tot_Base_Recalc_Rev">#REF!</definedName>
    <definedName name="Total_Base_Rev" localSheetId="6">#REF!</definedName>
    <definedName name="Total_Base_Rev" localSheetId="2">#REF!</definedName>
    <definedName name="Total_Base_Rev" localSheetId="8">#REF!</definedName>
    <definedName name="Total_Base_Rev">#REF!</definedName>
    <definedName name="Total_Crit_Peak_Rev" localSheetId="6">#REF!</definedName>
    <definedName name="Total_Crit_Peak_Rev" localSheetId="2">#REF!</definedName>
    <definedName name="Total_Crit_Peak_Rev" localSheetId="8">#REF!</definedName>
    <definedName name="Total_Crit_Peak_Rev">#REF!</definedName>
    <definedName name="Total_Cust_Charge" localSheetId="6">#REF!</definedName>
    <definedName name="Total_Cust_Charge" localSheetId="2">#REF!</definedName>
    <definedName name="Total_Cust_Charge">#REF!</definedName>
    <definedName name="Total_Demand_Rev" localSheetId="6">#REF!</definedName>
    <definedName name="Total_Demand_Rev" localSheetId="2">#REF!</definedName>
    <definedName name="Total_Demand_Rev">#REF!</definedName>
    <definedName name="Total_KWH" localSheetId="6">#REF!</definedName>
    <definedName name="Total_KWH" localSheetId="2">#REF!</definedName>
    <definedName name="Total_KWH">#REF!</definedName>
    <definedName name="Total_KWH_Step_1" localSheetId="6">#REF!</definedName>
    <definedName name="Total_KWH_Step_1" localSheetId="2">#REF!</definedName>
    <definedName name="Total_KWH_Step_1">#REF!</definedName>
    <definedName name="Total_KWH_Step_2" localSheetId="6">#REF!</definedName>
    <definedName name="Total_KWH_Step_2" localSheetId="2">#REF!</definedName>
    <definedName name="Total_KWH_Step_2">#REF!</definedName>
    <definedName name="Total_KWH_Step_3" localSheetId="6">#REF!</definedName>
    <definedName name="Total_KWH_Step_3" localSheetId="2">#REF!</definedName>
    <definedName name="Total_KWH_Step_3">#REF!</definedName>
    <definedName name="Total_Off_Peak_Rev" localSheetId="6">#REF!</definedName>
    <definedName name="Total_Off_Peak_Rev" localSheetId="2">#REF!</definedName>
    <definedName name="Total_Off_Peak_Rev">#REF!</definedName>
    <definedName name="Total_On_Peak_Rev" localSheetId="6">#REF!</definedName>
    <definedName name="Total_On_Peak_Rev" localSheetId="2">#REF!</definedName>
    <definedName name="Total_On_Peak_Rev">#REF!</definedName>
    <definedName name="Total_Other_Rev" localSheetId="6">#REF!</definedName>
    <definedName name="Total_Other_Rev" localSheetId="2">#REF!</definedName>
    <definedName name="Total_Other_Rev">#REF!</definedName>
    <definedName name="Total_Reactive_Rev" localSheetId="6">#REF!</definedName>
    <definedName name="Total_Reactive_Rev" localSheetId="2">#REF!</definedName>
    <definedName name="Total_Reactive_Rev">#REF!</definedName>
    <definedName name="Total_Revenue" localSheetId="6">#REF!</definedName>
    <definedName name="Total_Revenue" localSheetId="2">#REF!</definedName>
    <definedName name="Total_Revenue">#REF!</definedName>
    <definedName name="Total_Seasonal_Rev" localSheetId="6">#REF!</definedName>
    <definedName name="Total_Seasonal_Rev" localSheetId="2">#REF!</definedName>
    <definedName name="Total_Seasonal_Rev">#REF!</definedName>
    <definedName name="Total_Suppl_Adj_Rev" localSheetId="6">#REF!</definedName>
    <definedName name="Total_Suppl_Adj_Rev" localSheetId="2">#REF!</definedName>
    <definedName name="Total_Suppl_Adj_Rev">#REF!</definedName>
    <definedName name="Transaction" localSheetId="6">#REF!</definedName>
    <definedName name="Transaction" localSheetId="2">#REF!</definedName>
    <definedName name="Transaction">#REF!</definedName>
    <definedName name="Transmission_by_Others" localSheetId="6">#REF!</definedName>
    <definedName name="Transmission_by_Others" localSheetId="2">#REF!</definedName>
    <definedName name="Transmission_by_Others">#REF!</definedName>
    <definedName name="u" localSheetId="6">PAGE5</definedName>
    <definedName name="u" localSheetId="2">PAGE5</definedName>
    <definedName name="u" localSheetId="8">PAGE5</definedName>
    <definedName name="u">PAGE5</definedName>
    <definedName name="UE_IL_EZ_parcels" localSheetId="6">#REF!</definedName>
    <definedName name="UE_IL_EZ_parcels" localSheetId="2">#REF!</definedName>
    <definedName name="UE_IL_EZ_parcels" localSheetId="8">#REF!</definedName>
    <definedName name="UE_IL_EZ_parcels">#REF!</definedName>
    <definedName name="UE50Current" localSheetId="6">#REF!</definedName>
    <definedName name="UE50Current" localSheetId="2">#REF!</definedName>
    <definedName name="UE50Current" localSheetId="8">#REF!</definedName>
    <definedName name="UE50Current">#REF!</definedName>
    <definedName name="UE50Unique" localSheetId="6">#REF!</definedName>
    <definedName name="UE50Unique" localSheetId="2">#REF!</definedName>
    <definedName name="UE50Unique" localSheetId="8">#REF!</definedName>
    <definedName name="UE50Unique">#REF!</definedName>
    <definedName name="UEC50CoalCo" localSheetId="6">#REF!</definedName>
    <definedName name="UEC50CoalCo" localSheetId="2">#REF!</definedName>
    <definedName name="UEC50CoalCo">#REF!</definedName>
    <definedName name="UEC50CurrPrior" localSheetId="6">#REF!</definedName>
    <definedName name="UEC50CurrPrior" localSheetId="2">#REF!</definedName>
    <definedName name="UEC50CurrPrior">#REF!</definedName>
    <definedName name="UEC50Fuel" localSheetId="6">#REF!</definedName>
    <definedName name="UEC50Fuel" localSheetId="2">#REF!</definedName>
    <definedName name="UEC50Fuel">#REF!</definedName>
    <definedName name="UEC50FuelwTax" localSheetId="6">#REF!</definedName>
    <definedName name="UEC50FuelwTax" localSheetId="2">#REF!</definedName>
    <definedName name="UEC50FuelwTax">#REF!</definedName>
    <definedName name="UEC50InvoiceType" localSheetId="6">#REF!</definedName>
    <definedName name="UEC50InvoiceType" localSheetId="2">#REF!</definedName>
    <definedName name="UEC50InvoiceType">#REF!</definedName>
    <definedName name="UEC50SourceData" localSheetId="6">#REF!</definedName>
    <definedName name="UEC50SourceData" localSheetId="2">#REF!</definedName>
    <definedName name="UEC50SourceData">#REF!</definedName>
    <definedName name="UEC50Stats" localSheetId="6">#REF!</definedName>
    <definedName name="UEC50Stats" localSheetId="2">#REF!</definedName>
    <definedName name="UEC50Stats">#REF!</definedName>
    <definedName name="UEC50Transp" localSheetId="6">#REF!</definedName>
    <definedName name="UEC50Transp" localSheetId="2">#REF!</definedName>
    <definedName name="UEC50Transp">#REF!</definedName>
    <definedName name="Uec50Units" localSheetId="6">#REF!</definedName>
    <definedName name="Uec50Units" localSheetId="2">#REF!</definedName>
    <definedName name="Uec50Units">#REF!</definedName>
    <definedName name="UEC50UnitType" localSheetId="6">#REF!</definedName>
    <definedName name="UEC50UnitType" localSheetId="2">#REF!</definedName>
    <definedName name="UEC50UnitType">#REF!</definedName>
    <definedName name="Uec53CoalCo" localSheetId="6">#REF!</definedName>
    <definedName name="Uec53CoalCo" localSheetId="2">#REF!</definedName>
    <definedName name="Uec53CoalCo">#REF!</definedName>
    <definedName name="Uec53CurrPrior" localSheetId="6">#REF!</definedName>
    <definedName name="Uec53CurrPrior" localSheetId="2">#REF!</definedName>
    <definedName name="Uec53CurrPrior">#REF!</definedName>
    <definedName name="Uec53Fuel" localSheetId="6">#REF!</definedName>
    <definedName name="Uec53Fuel" localSheetId="2">#REF!</definedName>
    <definedName name="Uec53Fuel">#REF!</definedName>
    <definedName name="Uec53FuelwTax" localSheetId="6">#REF!</definedName>
    <definedName name="Uec53FuelwTax" localSheetId="2">#REF!</definedName>
    <definedName name="Uec53FuelwTax">#REF!</definedName>
    <definedName name="Uec53InvoiceType" localSheetId="6">#REF!</definedName>
    <definedName name="Uec53InvoiceType" localSheetId="2">#REF!</definedName>
    <definedName name="Uec53InvoiceType">#REF!</definedName>
    <definedName name="Uec53SourceData" localSheetId="6">#REF!</definedName>
    <definedName name="Uec53SourceData" localSheetId="2">#REF!</definedName>
    <definedName name="Uec53SourceData">#REF!</definedName>
    <definedName name="Uec53Stats" localSheetId="6">#REF!</definedName>
    <definedName name="Uec53Stats" localSheetId="2">#REF!</definedName>
    <definedName name="Uec53Stats">#REF!</definedName>
    <definedName name="Uec53Transp" localSheetId="6">#REF!</definedName>
    <definedName name="Uec53Transp" localSheetId="2">#REF!</definedName>
    <definedName name="Uec53Transp">#REF!</definedName>
    <definedName name="Uec53Units" localSheetId="6">#REF!</definedName>
    <definedName name="Uec53Units" localSheetId="2">#REF!</definedName>
    <definedName name="Uec53Units">#REF!</definedName>
    <definedName name="Uec53UnitType" localSheetId="6">#REF!</definedName>
    <definedName name="Uec53UnitType" localSheetId="2">#REF!</definedName>
    <definedName name="Uec53UnitType">#REF!</definedName>
    <definedName name="Uec58CoalCo" localSheetId="6">#REF!</definedName>
    <definedName name="Uec58CoalCo" localSheetId="2">#REF!</definedName>
    <definedName name="Uec58CoalCo">#REF!</definedName>
    <definedName name="Uec58CurrPrior" localSheetId="6">#REF!</definedName>
    <definedName name="Uec58CurrPrior" localSheetId="2">#REF!</definedName>
    <definedName name="Uec58CurrPrior">#REF!</definedName>
    <definedName name="Uec58Fuel" localSheetId="6">#REF!</definedName>
    <definedName name="Uec58Fuel" localSheetId="2">#REF!</definedName>
    <definedName name="Uec58Fuel">#REF!</definedName>
    <definedName name="Uec58FuelwTax" localSheetId="6">#REF!</definedName>
    <definedName name="Uec58FuelwTax" localSheetId="2">#REF!</definedName>
    <definedName name="Uec58FuelwTax">#REF!</definedName>
    <definedName name="Uec58InvoiceType" localSheetId="6">#REF!</definedName>
    <definedName name="Uec58InvoiceType" localSheetId="2">#REF!</definedName>
    <definedName name="Uec58InvoiceType">#REF!</definedName>
    <definedName name="Uec58SourceData" localSheetId="6">#REF!</definedName>
    <definedName name="Uec58SourceData" localSheetId="2">#REF!</definedName>
    <definedName name="Uec58SourceData">#REF!</definedName>
    <definedName name="Uec58Stats" localSheetId="6">#REF!</definedName>
    <definedName name="Uec58Stats" localSheetId="2">#REF!</definedName>
    <definedName name="Uec58Stats">#REF!</definedName>
    <definedName name="Uec58Transp" localSheetId="6">#REF!</definedName>
    <definedName name="Uec58Transp" localSheetId="2">#REF!</definedName>
    <definedName name="Uec58Transp">#REF!</definedName>
    <definedName name="Uec58Units" localSheetId="6">#REF!</definedName>
    <definedName name="Uec58Units" localSheetId="2">#REF!</definedName>
    <definedName name="Uec58Units">#REF!</definedName>
    <definedName name="Uec58UnitType" localSheetId="6">#REF!</definedName>
    <definedName name="Uec58UnitType" localSheetId="2">#REF!</definedName>
    <definedName name="Uec58UnitType">#REF!</definedName>
    <definedName name="Uec63CoalCo" localSheetId="6">#REF!</definedName>
    <definedName name="Uec63CoalCo" localSheetId="2">#REF!</definedName>
    <definedName name="Uec63CoalCo">#REF!</definedName>
    <definedName name="Uec63CurrPrior" localSheetId="6">#REF!</definedName>
    <definedName name="Uec63CurrPrior" localSheetId="2">#REF!</definedName>
    <definedName name="Uec63CurrPrior">#REF!</definedName>
    <definedName name="Uec63Fuel" localSheetId="6">#REF!</definedName>
    <definedName name="Uec63Fuel" localSheetId="2">#REF!</definedName>
    <definedName name="Uec63Fuel">#REF!</definedName>
    <definedName name="Uec63FuelwTax" localSheetId="6">#REF!</definedName>
    <definedName name="Uec63FuelwTax" localSheetId="2">#REF!</definedName>
    <definedName name="Uec63FuelwTax">#REF!</definedName>
    <definedName name="Uec63InvoiceType" localSheetId="6">#REF!</definedName>
    <definedName name="Uec63InvoiceType" localSheetId="2">#REF!</definedName>
    <definedName name="Uec63InvoiceType">#REF!</definedName>
    <definedName name="Uec63SourceData" localSheetId="6">#REF!</definedName>
    <definedName name="Uec63SourceData" localSheetId="2">#REF!</definedName>
    <definedName name="Uec63SourceData">#REF!</definedName>
    <definedName name="Uec63Stats" localSheetId="6">#REF!</definedName>
    <definedName name="Uec63Stats" localSheetId="2">#REF!</definedName>
    <definedName name="Uec63Stats">#REF!</definedName>
    <definedName name="Uec63Transp" localSheetId="6">#REF!</definedName>
    <definedName name="Uec63Transp" localSheetId="2">#REF!</definedName>
    <definedName name="Uec63Transp">#REF!</definedName>
    <definedName name="Uec63Units" localSheetId="6">#REF!</definedName>
    <definedName name="Uec63Units" localSheetId="2">#REF!</definedName>
    <definedName name="Uec63Units">#REF!</definedName>
    <definedName name="Uec63UnitType" localSheetId="6">#REF!</definedName>
    <definedName name="Uec63UnitType" localSheetId="2">#REF!</definedName>
    <definedName name="Uec63UnitType">#REF!</definedName>
    <definedName name="UL" localSheetId="6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nits_amt">OFFSET(#REF!,0,0,COUNTA(#REF!),1)</definedName>
    <definedName name="Units_amt01">OFFSET(#REF!,0,0,COUNTA(#REF!),1)</definedName>
    <definedName name="Units_amt01p">OFFSET(#REF!,0,0,COUNTA(#REF!),1)</definedName>
    <definedName name="Units_amt02">OFFSET(#REF!,0,0,COUNTA(#REF!),1)</definedName>
    <definedName name="Units_amt02p">OFFSET(#REF!,0,0,COUNTA(#REF!),1)</definedName>
    <definedName name="Units_amt03">OFFSET(#REF!,0,0,COUNTA(#REF!),1)</definedName>
    <definedName name="Units_amt03p">OFFSET(#REF!,0,0,COUNTA(#REF!),1)</definedName>
    <definedName name="Units_amt04">OFFSET(#REF!,0,0,COUNTA(#REF!),1)</definedName>
    <definedName name="Units_amt04p">OFFSET(#REF!,0,0,COUNTA(#REF!),1)</definedName>
    <definedName name="Units_amt05">OFFSET(#REF!,0,0,COUNTA(#REF!),1)</definedName>
    <definedName name="Units_amt05p">OFFSET(#REF!,0,0,COUNTA(#REF!),1)</definedName>
    <definedName name="Units_amt06">OFFSET(#REF!,0,0,COUNTA(#REF!),1)</definedName>
    <definedName name="Units_amt06p">OFFSET(#REF!,0,0,COUNTA(#REF!),1)</definedName>
    <definedName name="Units_amt07">OFFSET(#REF!,0,0,COUNTA(#REF!),1)</definedName>
    <definedName name="Units_amt07p">OFFSET(#REF!,0,0,COUNTA(#REF!),1)</definedName>
    <definedName name="Units_amt08">OFFSET(#REF!,0,0,COUNTA(#REF!),1)</definedName>
    <definedName name="Units_amt08p">OFFSET(#REF!,0,0,COUNTA(#REF!),1)</definedName>
    <definedName name="Units_amt09">OFFSET(#REF!,0,0,COUNTA(#REF!),1)</definedName>
    <definedName name="Units_amt09p">OFFSET(#REF!,0,0,COUNTA(#REF!),1)</definedName>
    <definedName name="Units_amt10">OFFSET(#REF!,0,0,COUNTA(#REF!),1)</definedName>
    <definedName name="Units_amt10p">OFFSET(#REF!,0,0,COUNTA(#REF!),1)</definedName>
    <definedName name="Units_amt11">OFFSET(#REF!,0,0,COUNTA(#REF!),1)</definedName>
    <definedName name="Units_amt11p">OFFSET(#REF!,0,0,COUNTA(#REF!),1)</definedName>
    <definedName name="Units_amt12">OFFSET(#REF!,0,0,COUNTA(#REF!),1)</definedName>
    <definedName name="Units_amt12p">OFFSET(#REF!,0,0,COUNTA(#REF!),1)</definedName>
    <definedName name="Units_amt2">OFFSET(#REF!,0,0,COUNTA(#REF!),1)</definedName>
    <definedName name="Units_amt3">OFFSET(#REF!,0,0,COUNTA(#REF!),1)</definedName>
    <definedName name="Units_amt4">OFFSET(#REF!,0,0,COUNTA(#REF!),1)</definedName>
    <definedName name="Units_BD">OFFSET(#REF!,0,0,COUNTA(#REF!),1)</definedName>
    <definedName name="Units_Corp">OFFSET(#REF!,0,0,COUNTA(#REF!),1)</definedName>
    <definedName name="Units_Fueltype">OFFSET(#REF!,0,0,COUNTA(#REF!),1)</definedName>
    <definedName name="Units_Majmin">OFFSET(#REF!,0,0,COUNTA(#REF!),1)</definedName>
    <definedName name="Units_RMC">OFFSET(#REF!,0,0,COUNTA(#REF!),1)</definedName>
    <definedName name="Units_RT">OFFSET(#REF!,0,0,COUNTA(#REF!),1)</definedName>
    <definedName name="UnitsAmt">OFFSET(#REF!,0,0,COUNTA(#REF!),1)</definedName>
    <definedName name="UnitsYTD">OFFSET(#REF!,0,0,COUNTA(#REF!),1)</definedName>
    <definedName name="upload" localSheetId="6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 localSheetId="8">#REF!</definedName>
    <definedName name="upload">#REF!</definedName>
    <definedName name="WKW" localSheetId="6">#REF!</definedName>
    <definedName name="WKW" localSheetId="2">#REF!</definedName>
    <definedName name="WKW" localSheetId="8">#REF!</definedName>
    <definedName name="WKW">#REF!</definedName>
    <definedName name="WKWH" localSheetId="6">#REF!</definedName>
    <definedName name="WKWH" localSheetId="2">#REF!</definedName>
    <definedName name="WKWH" localSheetId="8">#REF!</definedName>
    <definedName name="WKWH">#REF!</definedName>
    <definedName name="WOffpkkwh" localSheetId="6">#REF!</definedName>
    <definedName name="WOffpkkwh" localSheetId="2">#REF!</definedName>
    <definedName name="WOffpkkwh">#REF!</definedName>
    <definedName name="WOnpkkwh" localSheetId="6">#REF!</definedName>
    <definedName name="WOnpkkwh" localSheetId="2">#REF!</definedName>
    <definedName name="WOnpkkwh">#REF!</definedName>
    <definedName name="wrn.page1." localSheetId="6" hidden="1">{"page1",#N/A,FALSE,"260"}</definedName>
    <definedName name="wrn.page1." localSheetId="8" hidden="1">{"page1",#N/A,FALSE,"260"}</definedName>
    <definedName name="wrn.page1." hidden="1">{"page1",#N/A,FALSE,"260"}</definedName>
    <definedName name="wrn.page1._1" localSheetId="6" hidden="1">{"page1",#N/A,FALSE,"260"}</definedName>
    <definedName name="wrn.page1._1" localSheetId="8" hidden="1">{"page1",#N/A,FALSE,"260"}</definedName>
    <definedName name="wrn.page1._1" hidden="1">{"page1",#N/A,FALSE,"260"}</definedName>
    <definedName name="wrn.page1._1_1" localSheetId="6" hidden="1">{"page1",#N/A,FALSE,"260"}</definedName>
    <definedName name="wrn.page1._1_1" localSheetId="8" hidden="1">{"page1",#N/A,FALSE,"260"}</definedName>
    <definedName name="wrn.page1._1_1" hidden="1">{"page1",#N/A,FALSE,"260"}</definedName>
    <definedName name="wrn.page1._1_2" localSheetId="6" hidden="1">{"page1",#N/A,FALSE,"260"}</definedName>
    <definedName name="wrn.page1._1_2" localSheetId="8" hidden="1">{"page1",#N/A,FALSE,"260"}</definedName>
    <definedName name="wrn.page1._1_2" hidden="1">{"page1",#N/A,FALSE,"260"}</definedName>
    <definedName name="wrn.page1._1_3" localSheetId="6" hidden="1">{"page1",#N/A,FALSE,"260"}</definedName>
    <definedName name="wrn.page1._1_3" localSheetId="8" hidden="1">{"page1",#N/A,FALSE,"260"}</definedName>
    <definedName name="wrn.page1._1_3" hidden="1">{"page1",#N/A,FALSE,"260"}</definedName>
    <definedName name="wrn.page1._1_4" localSheetId="6" hidden="1">{"page1",#N/A,FALSE,"260"}</definedName>
    <definedName name="wrn.page1._1_4" localSheetId="8" hidden="1">{"page1",#N/A,FALSE,"260"}</definedName>
    <definedName name="wrn.page1._1_4" hidden="1">{"page1",#N/A,FALSE,"260"}</definedName>
    <definedName name="wrn.page1._1_5" localSheetId="6" hidden="1">{"page1",#N/A,FALSE,"260"}</definedName>
    <definedName name="wrn.page1._1_5" localSheetId="8" hidden="1">{"page1",#N/A,FALSE,"260"}</definedName>
    <definedName name="wrn.page1._1_5" hidden="1">{"page1",#N/A,FALSE,"260"}</definedName>
    <definedName name="wrn.page1._2" localSheetId="6" hidden="1">{"page1",#N/A,FALSE,"260"}</definedName>
    <definedName name="wrn.page1._2" localSheetId="8" hidden="1">{"page1",#N/A,FALSE,"260"}</definedName>
    <definedName name="wrn.page1._2" hidden="1">{"page1",#N/A,FALSE,"260"}</definedName>
    <definedName name="wrn.page1._2_1" localSheetId="6" hidden="1">{"page1",#N/A,FALSE,"260"}</definedName>
    <definedName name="wrn.page1._2_1" localSheetId="8" hidden="1">{"page1",#N/A,FALSE,"260"}</definedName>
    <definedName name="wrn.page1._2_1" hidden="1">{"page1",#N/A,FALSE,"260"}</definedName>
    <definedName name="wrn.page1._2_2" localSheetId="6" hidden="1">{"page1",#N/A,FALSE,"260"}</definedName>
    <definedName name="wrn.page1._2_2" localSheetId="8" hidden="1">{"page1",#N/A,FALSE,"260"}</definedName>
    <definedName name="wrn.page1._2_2" hidden="1">{"page1",#N/A,FALSE,"260"}</definedName>
    <definedName name="wrn.page1._2_3" localSheetId="6" hidden="1">{"page1",#N/A,FALSE,"260"}</definedName>
    <definedName name="wrn.page1._2_3" localSheetId="8" hidden="1">{"page1",#N/A,FALSE,"260"}</definedName>
    <definedName name="wrn.page1._2_3" hidden="1">{"page1",#N/A,FALSE,"260"}</definedName>
    <definedName name="wrn.page1._2_4" localSheetId="6" hidden="1">{"page1",#N/A,FALSE,"260"}</definedName>
    <definedName name="wrn.page1._2_4" localSheetId="8" hidden="1">{"page1",#N/A,FALSE,"260"}</definedName>
    <definedName name="wrn.page1._2_4" hidden="1">{"page1",#N/A,FALSE,"260"}</definedName>
    <definedName name="wrn.page1._2_5" localSheetId="6" hidden="1">{"page1",#N/A,FALSE,"260"}</definedName>
    <definedName name="wrn.page1._2_5" localSheetId="8" hidden="1">{"page1",#N/A,FALSE,"260"}</definedName>
    <definedName name="wrn.page1._2_5" hidden="1">{"page1",#N/A,FALSE,"260"}</definedName>
    <definedName name="wrn.page1._3" localSheetId="6" hidden="1">{"page1",#N/A,FALSE,"260"}</definedName>
    <definedName name="wrn.page1._3" localSheetId="8" hidden="1">{"page1",#N/A,FALSE,"260"}</definedName>
    <definedName name="wrn.page1._3" hidden="1">{"page1",#N/A,FALSE,"260"}</definedName>
    <definedName name="wrn.page1._4" localSheetId="6" hidden="1">{"page1",#N/A,FALSE,"260"}</definedName>
    <definedName name="wrn.page1._4" localSheetId="8" hidden="1">{"page1",#N/A,FALSE,"260"}</definedName>
    <definedName name="wrn.page1._4" hidden="1">{"page1",#N/A,FALSE,"260"}</definedName>
    <definedName name="wrn.page1._5" localSheetId="6" hidden="1">{"page1",#N/A,FALSE,"260"}</definedName>
    <definedName name="wrn.page1._5" localSheetId="8" hidden="1">{"page1",#N/A,FALSE,"260"}</definedName>
    <definedName name="wrn.page1._5" hidden="1">{"page1",#N/A,FALSE,"260"}</definedName>
    <definedName name="wrn2.page1" localSheetId="6" hidden="1">{"page1",#N/A,FALSE,"260"}</definedName>
    <definedName name="wrn2.page1" localSheetId="8" hidden="1">{"page1",#N/A,FALSE,"260"}</definedName>
    <definedName name="wrn2.page1" hidden="1">{"page1",#N/A,FALSE,"260"}</definedName>
    <definedName name="wrn2.page1_1" localSheetId="6" hidden="1">{"page1",#N/A,FALSE,"260"}</definedName>
    <definedName name="wrn2.page1_1" localSheetId="8" hidden="1">{"page1",#N/A,FALSE,"260"}</definedName>
    <definedName name="wrn2.page1_1" hidden="1">{"page1",#N/A,FALSE,"260"}</definedName>
    <definedName name="wrn2.page1_1_1" localSheetId="6" hidden="1">{"page1",#N/A,FALSE,"260"}</definedName>
    <definedName name="wrn2.page1_1_1" localSheetId="8" hidden="1">{"page1",#N/A,FALSE,"260"}</definedName>
    <definedName name="wrn2.page1_1_1" hidden="1">{"page1",#N/A,FALSE,"260"}</definedName>
    <definedName name="wrn2.page1_1_2" localSheetId="6" hidden="1">{"page1",#N/A,FALSE,"260"}</definedName>
    <definedName name="wrn2.page1_1_2" localSheetId="8" hidden="1">{"page1",#N/A,FALSE,"260"}</definedName>
    <definedName name="wrn2.page1_1_2" hidden="1">{"page1",#N/A,FALSE,"260"}</definedName>
    <definedName name="wrn2.page1_1_3" localSheetId="6" hidden="1">{"page1",#N/A,FALSE,"260"}</definedName>
    <definedName name="wrn2.page1_1_3" localSheetId="8" hidden="1">{"page1",#N/A,FALSE,"260"}</definedName>
    <definedName name="wrn2.page1_1_3" hidden="1">{"page1",#N/A,FALSE,"260"}</definedName>
    <definedName name="wrn2.page1_1_4" localSheetId="6" hidden="1">{"page1",#N/A,FALSE,"260"}</definedName>
    <definedName name="wrn2.page1_1_4" localSheetId="8" hidden="1">{"page1",#N/A,FALSE,"260"}</definedName>
    <definedName name="wrn2.page1_1_4" hidden="1">{"page1",#N/A,FALSE,"260"}</definedName>
    <definedName name="wrn2.page1_1_5" localSheetId="6" hidden="1">{"page1",#N/A,FALSE,"260"}</definedName>
    <definedName name="wrn2.page1_1_5" localSheetId="8" hidden="1">{"page1",#N/A,FALSE,"260"}</definedName>
    <definedName name="wrn2.page1_1_5" hidden="1">{"page1",#N/A,FALSE,"260"}</definedName>
    <definedName name="wrn2.page1_2" localSheetId="6" hidden="1">{"page1",#N/A,FALSE,"260"}</definedName>
    <definedName name="wrn2.page1_2" localSheetId="8" hidden="1">{"page1",#N/A,FALSE,"260"}</definedName>
    <definedName name="wrn2.page1_2" hidden="1">{"page1",#N/A,FALSE,"260"}</definedName>
    <definedName name="wrn2.page1_2_1" localSheetId="6" hidden="1">{"page1",#N/A,FALSE,"260"}</definedName>
    <definedName name="wrn2.page1_2_1" localSheetId="8" hidden="1">{"page1",#N/A,FALSE,"260"}</definedName>
    <definedName name="wrn2.page1_2_1" hidden="1">{"page1",#N/A,FALSE,"260"}</definedName>
    <definedName name="wrn2.page1_2_2" localSheetId="6" hidden="1">{"page1",#N/A,FALSE,"260"}</definedName>
    <definedName name="wrn2.page1_2_2" localSheetId="8" hidden="1">{"page1",#N/A,FALSE,"260"}</definedName>
    <definedName name="wrn2.page1_2_2" hidden="1">{"page1",#N/A,FALSE,"260"}</definedName>
    <definedName name="wrn2.page1_2_3" localSheetId="6" hidden="1">{"page1",#N/A,FALSE,"260"}</definedName>
    <definedName name="wrn2.page1_2_3" localSheetId="8" hidden="1">{"page1",#N/A,FALSE,"260"}</definedName>
    <definedName name="wrn2.page1_2_3" hidden="1">{"page1",#N/A,FALSE,"260"}</definedName>
    <definedName name="wrn2.page1_2_4" localSheetId="6" hidden="1">{"page1",#N/A,FALSE,"260"}</definedName>
    <definedName name="wrn2.page1_2_4" localSheetId="8" hidden="1">{"page1",#N/A,FALSE,"260"}</definedName>
    <definedName name="wrn2.page1_2_4" hidden="1">{"page1",#N/A,FALSE,"260"}</definedName>
    <definedName name="wrn2.page1_2_5" localSheetId="6" hidden="1">{"page1",#N/A,FALSE,"260"}</definedName>
    <definedName name="wrn2.page1_2_5" localSheetId="8" hidden="1">{"page1",#N/A,FALSE,"260"}</definedName>
    <definedName name="wrn2.page1_2_5" hidden="1">{"page1",#N/A,FALSE,"260"}</definedName>
    <definedName name="wrn2.page1_3" localSheetId="6" hidden="1">{"page1",#N/A,FALSE,"260"}</definedName>
    <definedName name="wrn2.page1_3" localSheetId="8" hidden="1">{"page1",#N/A,FALSE,"260"}</definedName>
    <definedName name="wrn2.page1_3" hidden="1">{"page1",#N/A,FALSE,"260"}</definedName>
    <definedName name="wrn2.page1_4" localSheetId="6" hidden="1">{"page1",#N/A,FALSE,"260"}</definedName>
    <definedName name="wrn2.page1_4" localSheetId="8" hidden="1">{"page1",#N/A,FALSE,"260"}</definedName>
    <definedName name="wrn2.page1_4" hidden="1">{"page1",#N/A,FALSE,"260"}</definedName>
    <definedName name="wrn2.page1_5" localSheetId="6" hidden="1">{"page1",#N/A,FALSE,"260"}</definedName>
    <definedName name="wrn2.page1_5" localSheetId="8" hidden="1">{"page1",#N/A,FALSE,"260"}</definedName>
    <definedName name="wrn2.page1_5" hidden="1">{"page1",#N/A,FALSE,"260"}</definedName>
    <definedName name="X" localSheetId="6">PAGE5</definedName>
    <definedName name="X" localSheetId="2">PAGE5</definedName>
    <definedName name="X" localSheetId="8">PAGE5</definedName>
    <definedName name="X">PAGE5</definedName>
    <definedName name="Year" localSheetId="6">#REF!</definedName>
    <definedName name="Year" localSheetId="2">#REF!</definedName>
    <definedName name="Year" localSheetId="8">#REF!</definedName>
    <definedName name="Year">#REF!</definedName>
    <definedName name="z" localSheetId="6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localSheetId="3" hidden="1">#REF!</definedName>
    <definedName name="z" localSheetId="8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2" l="1"/>
  <c r="E10" i="32" l="1"/>
  <c r="E9" i="32"/>
  <c r="E11" i="32"/>
  <c r="E12" i="32"/>
  <c r="EM41" i="79" l="1"/>
  <c r="EN41" i="79" s="1"/>
  <c r="EL41" i="79"/>
  <c r="EK41" i="79"/>
  <c r="EG41" i="79"/>
  <c r="EI41" i="79" s="1"/>
  <c r="EB41" i="79"/>
  <c r="EE41" i="79" s="1"/>
  <c r="DW41" i="79"/>
  <c r="DT41" i="79"/>
  <c r="DQ41" i="79"/>
  <c r="DN41" i="79"/>
  <c r="DK41" i="79"/>
  <c r="DH41" i="79"/>
  <c r="DE41" i="79"/>
  <c r="DB41" i="79"/>
  <c r="CY41" i="79"/>
  <c r="CV41" i="79"/>
  <c r="CS41" i="79"/>
  <c r="CP41" i="79"/>
  <c r="CM41" i="79"/>
  <c r="CJ41" i="79"/>
  <c r="CG41" i="79"/>
  <c r="CD41" i="79"/>
  <c r="CA41" i="79"/>
  <c r="BX41" i="79"/>
  <c r="BU41" i="79"/>
  <c r="BR41" i="79"/>
  <c r="BO41" i="79"/>
  <c r="BL41" i="79"/>
  <c r="BI41" i="79"/>
  <c r="BF41" i="79"/>
  <c r="BC41" i="79"/>
  <c r="AZ41" i="79"/>
  <c r="AW41" i="79"/>
  <c r="AW42" i="79" s="1"/>
  <c r="AT41" i="79"/>
  <c r="AQ41" i="79"/>
  <c r="AN41" i="79"/>
  <c r="AK41" i="79"/>
  <c r="AB41" i="79"/>
  <c r="Y41" i="79"/>
  <c r="V41" i="79"/>
  <c r="S41" i="79"/>
  <c r="EH41" i="79" s="1"/>
  <c r="P41" i="79"/>
  <c r="M41" i="79"/>
  <c r="J41" i="79"/>
  <c r="ED41" i="79" s="1"/>
  <c r="G41" i="79"/>
  <c r="D41" i="79"/>
  <c r="EL40" i="79"/>
  <c r="EK40" i="79"/>
  <c r="EG40" i="79"/>
  <c r="EB40" i="79"/>
  <c r="DW40" i="79"/>
  <c r="DT40" i="79"/>
  <c r="DQ40" i="79"/>
  <c r="DN40" i="79"/>
  <c r="DK40" i="79"/>
  <c r="DH40" i="79"/>
  <c r="DE40" i="79"/>
  <c r="DB40" i="79"/>
  <c r="CY40" i="79"/>
  <c r="CV40" i="79"/>
  <c r="CS40" i="79"/>
  <c r="CP40" i="79"/>
  <c r="CM40" i="79"/>
  <c r="CJ40" i="79"/>
  <c r="CG40" i="79"/>
  <c r="CD40" i="79"/>
  <c r="CA40" i="79"/>
  <c r="BX40" i="79"/>
  <c r="BU40" i="79"/>
  <c r="BR40" i="79"/>
  <c r="BO40" i="79"/>
  <c r="BL40" i="79"/>
  <c r="BI40" i="79"/>
  <c r="BF40" i="79"/>
  <c r="BC40" i="79"/>
  <c r="AZ40" i="79"/>
  <c r="AW40" i="79"/>
  <c r="AT40" i="79"/>
  <c r="AQ40" i="79"/>
  <c r="AN40" i="79"/>
  <c r="AK40" i="79"/>
  <c r="AB40" i="79"/>
  <c r="Y40" i="79"/>
  <c r="V40" i="79"/>
  <c r="S40" i="79"/>
  <c r="EH40" i="79" s="1"/>
  <c r="P40" i="79"/>
  <c r="M40" i="79"/>
  <c r="J40" i="79"/>
  <c r="G40" i="79"/>
  <c r="D40" i="79"/>
  <c r="EL39" i="79"/>
  <c r="EK39" i="79"/>
  <c r="EH39" i="79"/>
  <c r="EG39" i="79"/>
  <c r="EI39" i="79" s="1"/>
  <c r="DW39" i="79"/>
  <c r="DT39" i="79"/>
  <c r="DQ39" i="79"/>
  <c r="DN39" i="79"/>
  <c r="DK39" i="79"/>
  <c r="DH39" i="79"/>
  <c r="DE39" i="79"/>
  <c r="DB39" i="79"/>
  <c r="CY39" i="79"/>
  <c r="CV39" i="79"/>
  <c r="CS39" i="79"/>
  <c r="CP39" i="79"/>
  <c r="CM39" i="79"/>
  <c r="CJ39" i="79"/>
  <c r="CG39" i="79"/>
  <c r="CD39" i="79"/>
  <c r="CA39" i="79"/>
  <c r="BX39" i="79"/>
  <c r="BU39" i="79"/>
  <c r="BR39" i="79"/>
  <c r="BO39" i="79"/>
  <c r="BL39" i="79"/>
  <c r="BI39" i="79"/>
  <c r="BF39" i="79"/>
  <c r="BC39" i="79"/>
  <c r="AZ39" i="79"/>
  <c r="AW39" i="79"/>
  <c r="AT39" i="79"/>
  <c r="AQ39" i="79"/>
  <c r="AN39" i="79"/>
  <c r="AK39" i="79"/>
  <c r="AB39" i="79"/>
  <c r="Y39" i="79"/>
  <c r="V39" i="79"/>
  <c r="S39" i="79"/>
  <c r="P39" i="79"/>
  <c r="M39" i="79"/>
  <c r="J39" i="79"/>
  <c r="G39" i="79"/>
  <c r="EB39" i="79"/>
  <c r="EL38" i="79"/>
  <c r="EK38" i="79"/>
  <c r="EG38" i="79"/>
  <c r="EI38" i="79" s="1"/>
  <c r="EB38" i="79"/>
  <c r="DW38" i="79"/>
  <c r="DT38" i="79"/>
  <c r="DQ38" i="79"/>
  <c r="DN38" i="79"/>
  <c r="DK38" i="79"/>
  <c r="DH38" i="79"/>
  <c r="DE38" i="79"/>
  <c r="DB38" i="79"/>
  <c r="CY38" i="79"/>
  <c r="CV38" i="79"/>
  <c r="CS38" i="79"/>
  <c r="CP38" i="79"/>
  <c r="CM38" i="79"/>
  <c r="CJ38" i="79"/>
  <c r="CG38" i="79"/>
  <c r="CD38" i="79"/>
  <c r="CA38" i="79"/>
  <c r="BX38" i="79"/>
  <c r="BU38" i="79"/>
  <c r="BR38" i="79"/>
  <c r="BO38" i="79"/>
  <c r="BL38" i="79"/>
  <c r="BI38" i="79"/>
  <c r="BF38" i="79"/>
  <c r="BC38" i="79"/>
  <c r="AZ38" i="79"/>
  <c r="AW38" i="79"/>
  <c r="AT38" i="79"/>
  <c r="AQ38" i="79"/>
  <c r="AN38" i="79"/>
  <c r="AK38" i="79"/>
  <c r="AB38" i="79"/>
  <c r="Y38" i="79"/>
  <c r="V38" i="79"/>
  <c r="S38" i="79"/>
  <c r="EH38" i="79" s="1"/>
  <c r="P38" i="79"/>
  <c r="M38" i="79"/>
  <c r="J38" i="79"/>
  <c r="G38" i="79"/>
  <c r="D38" i="79"/>
  <c r="EL37" i="79"/>
  <c r="EK37" i="79"/>
  <c r="EI37" i="79"/>
  <c r="EH37" i="79"/>
  <c r="EG37" i="79"/>
  <c r="DW37" i="79"/>
  <c r="DT37" i="79"/>
  <c r="DQ37" i="79"/>
  <c r="DN37" i="79"/>
  <c r="DK37" i="79"/>
  <c r="DH37" i="79"/>
  <c r="DE37" i="79"/>
  <c r="DB37" i="79"/>
  <c r="CY37" i="79"/>
  <c r="CV37" i="79"/>
  <c r="CS37" i="79"/>
  <c r="CP37" i="79"/>
  <c r="CM37" i="79"/>
  <c r="CJ37" i="79"/>
  <c r="CG37" i="79"/>
  <c r="CD37" i="79"/>
  <c r="CA37" i="79"/>
  <c r="BX37" i="79"/>
  <c r="BU37" i="79"/>
  <c r="BR37" i="79"/>
  <c r="BO37" i="79"/>
  <c r="BL37" i="79"/>
  <c r="BI37" i="79"/>
  <c r="BF37" i="79"/>
  <c r="BC37" i="79"/>
  <c r="AZ37" i="79"/>
  <c r="AW37" i="79"/>
  <c r="AT37" i="79"/>
  <c r="AQ37" i="79"/>
  <c r="AN37" i="79"/>
  <c r="AK37" i="79"/>
  <c r="AB37" i="79"/>
  <c r="Y37" i="79"/>
  <c r="V37" i="79"/>
  <c r="S37" i="79"/>
  <c r="P37" i="79"/>
  <c r="M37" i="79"/>
  <c r="J37" i="79"/>
  <c r="G37" i="79"/>
  <c r="EL36" i="79"/>
  <c r="EK36" i="79"/>
  <c r="EI36" i="79"/>
  <c r="EG36" i="79"/>
  <c r="EB36" i="79"/>
  <c r="EE36" i="79" s="1"/>
  <c r="DW36" i="79"/>
  <c r="DT36" i="79"/>
  <c r="DQ36" i="79"/>
  <c r="DN36" i="79"/>
  <c r="DK36" i="79"/>
  <c r="DH36" i="79"/>
  <c r="DE36" i="79"/>
  <c r="DB36" i="79"/>
  <c r="CY36" i="79"/>
  <c r="CV36" i="79"/>
  <c r="CS36" i="79"/>
  <c r="CP36" i="79"/>
  <c r="CM36" i="79"/>
  <c r="CJ36" i="79"/>
  <c r="CG36" i="79"/>
  <c r="CD36" i="79"/>
  <c r="CA36" i="79"/>
  <c r="BX36" i="79"/>
  <c r="BU36" i="79"/>
  <c r="BR36" i="79"/>
  <c r="BO36" i="79"/>
  <c r="BL36" i="79"/>
  <c r="BI36" i="79"/>
  <c r="BF36" i="79"/>
  <c r="BC36" i="79"/>
  <c r="AZ36" i="79"/>
  <c r="AW36" i="79"/>
  <c r="AT36" i="79"/>
  <c r="AQ36" i="79"/>
  <c r="AN36" i="79"/>
  <c r="AK36" i="79"/>
  <c r="AB36" i="79"/>
  <c r="Y36" i="79"/>
  <c r="V36" i="79"/>
  <c r="EH36" i="79" s="1"/>
  <c r="S36" i="79"/>
  <c r="P36" i="79"/>
  <c r="M36" i="79"/>
  <c r="J36" i="79"/>
  <c r="G36" i="79"/>
  <c r="D36" i="79"/>
  <c r="ED36" i="79" s="1"/>
  <c r="EL35" i="79"/>
  <c r="EK35" i="79"/>
  <c r="EG35" i="79"/>
  <c r="EI35" i="79" s="1"/>
  <c r="ED35" i="79"/>
  <c r="DW35" i="79"/>
  <c r="DT35" i="79"/>
  <c r="DQ35" i="79"/>
  <c r="DN35" i="79"/>
  <c r="DK35" i="79"/>
  <c r="DH35" i="79"/>
  <c r="DE35" i="79"/>
  <c r="DB35" i="79"/>
  <c r="EM35" i="79" s="1"/>
  <c r="EN35" i="79" s="1"/>
  <c r="CY35" i="79"/>
  <c r="CY42" i="79" s="1"/>
  <c r="CV35" i="79"/>
  <c r="CS35" i="79"/>
  <c r="CP35" i="79"/>
  <c r="CM35" i="79"/>
  <c r="CJ35" i="79"/>
  <c r="CG35" i="79"/>
  <c r="CD35" i="79"/>
  <c r="CA35" i="79"/>
  <c r="BX35" i="79"/>
  <c r="BU35" i="79"/>
  <c r="BR35" i="79"/>
  <c r="BO35" i="79"/>
  <c r="BL35" i="79"/>
  <c r="BI35" i="79"/>
  <c r="BF35" i="79"/>
  <c r="BC35" i="79"/>
  <c r="AZ35" i="79"/>
  <c r="AW35" i="79"/>
  <c r="AT35" i="79"/>
  <c r="AQ35" i="79"/>
  <c r="AN35" i="79"/>
  <c r="AK35" i="79"/>
  <c r="AB35" i="79"/>
  <c r="Y35" i="79"/>
  <c r="V35" i="79"/>
  <c r="S35" i="79"/>
  <c r="P35" i="79"/>
  <c r="M35" i="79"/>
  <c r="J35" i="79"/>
  <c r="G35" i="79"/>
  <c r="D35" i="79"/>
  <c r="EN34" i="79"/>
  <c r="EM34" i="79"/>
  <c r="EL34" i="79"/>
  <c r="EK34" i="79"/>
  <c r="EG34" i="79"/>
  <c r="EI34" i="79" s="1"/>
  <c r="DW34" i="79"/>
  <c r="DT34" i="79"/>
  <c r="DQ34" i="79"/>
  <c r="DN34" i="79"/>
  <c r="DK34" i="79"/>
  <c r="DH34" i="79"/>
  <c r="DE34" i="79"/>
  <c r="DB34" i="79"/>
  <c r="CY34" i="79"/>
  <c r="CV34" i="79"/>
  <c r="CS34" i="79"/>
  <c r="CP34" i="79"/>
  <c r="CM34" i="79"/>
  <c r="CJ34" i="79"/>
  <c r="CG34" i="79"/>
  <c r="CD34" i="79"/>
  <c r="CA34" i="79"/>
  <c r="BX34" i="79"/>
  <c r="BU34" i="79"/>
  <c r="BR34" i="79"/>
  <c r="BO34" i="79"/>
  <c r="BL34" i="79"/>
  <c r="BI34" i="79"/>
  <c r="BF34" i="79"/>
  <c r="BC34" i="79"/>
  <c r="AZ34" i="79"/>
  <c r="AW34" i="79"/>
  <c r="AT34" i="79"/>
  <c r="AQ34" i="79"/>
  <c r="AN34" i="79"/>
  <c r="AK34" i="79"/>
  <c r="AB34" i="79"/>
  <c r="Y34" i="79"/>
  <c r="V34" i="79"/>
  <c r="S34" i="79"/>
  <c r="EH34" i="79" s="1"/>
  <c r="P34" i="79"/>
  <c r="M34" i="79"/>
  <c r="J34" i="79"/>
  <c r="G34" i="79"/>
  <c r="D34" i="79"/>
  <c r="ED34" i="79" s="1"/>
  <c r="EB34" i="79"/>
  <c r="EL33" i="79"/>
  <c r="EK33" i="79"/>
  <c r="EG33" i="79"/>
  <c r="EI33" i="79" s="1"/>
  <c r="EB33" i="79"/>
  <c r="DW33" i="79"/>
  <c r="DT33" i="79"/>
  <c r="DQ33" i="79"/>
  <c r="DN33" i="79"/>
  <c r="DK33" i="79"/>
  <c r="DH33" i="79"/>
  <c r="DE33" i="79"/>
  <c r="DB33" i="79"/>
  <c r="CY33" i="79"/>
  <c r="CV33" i="79"/>
  <c r="CS33" i="79"/>
  <c r="CP33" i="79"/>
  <c r="CM33" i="79"/>
  <c r="CJ33" i="79"/>
  <c r="CG33" i="79"/>
  <c r="CD33" i="79"/>
  <c r="CA33" i="79"/>
  <c r="BX33" i="79"/>
  <c r="BU33" i="79"/>
  <c r="BR33" i="79"/>
  <c r="BO33" i="79"/>
  <c r="BL33" i="79"/>
  <c r="BI33" i="79"/>
  <c r="BF33" i="79"/>
  <c r="BC33" i="79"/>
  <c r="AZ33" i="79"/>
  <c r="AW33" i="79"/>
  <c r="AT33" i="79"/>
  <c r="AQ33" i="79"/>
  <c r="AN33" i="79"/>
  <c r="AK33" i="79"/>
  <c r="AB33" i="79"/>
  <c r="Y33" i="79"/>
  <c r="V33" i="79"/>
  <c r="EH33" i="79" s="1"/>
  <c r="S33" i="79"/>
  <c r="P33" i="79"/>
  <c r="M33" i="79"/>
  <c r="J33" i="79"/>
  <c r="G33" i="79"/>
  <c r="D33" i="79"/>
  <c r="ED33" i="79" s="1"/>
  <c r="EL32" i="79"/>
  <c r="EK32" i="79"/>
  <c r="EH32" i="79"/>
  <c r="EG32" i="79"/>
  <c r="EI32" i="79" s="1"/>
  <c r="DW32" i="79"/>
  <c r="DT32" i="79"/>
  <c r="DQ32" i="79"/>
  <c r="DN32" i="79"/>
  <c r="DK32" i="79"/>
  <c r="DH32" i="79"/>
  <c r="DE32" i="79"/>
  <c r="DB32" i="79"/>
  <c r="CY32" i="79"/>
  <c r="CV32" i="79"/>
  <c r="CS32" i="79"/>
  <c r="CP32" i="79"/>
  <c r="CM32" i="79"/>
  <c r="CJ32" i="79"/>
  <c r="CG32" i="79"/>
  <c r="CD32" i="79"/>
  <c r="CA32" i="79"/>
  <c r="BX32" i="79"/>
  <c r="BU32" i="79"/>
  <c r="BR32" i="79"/>
  <c r="BO32" i="79"/>
  <c r="BL32" i="79"/>
  <c r="BI32" i="79"/>
  <c r="BF32" i="79"/>
  <c r="BC32" i="79"/>
  <c r="AZ32" i="79"/>
  <c r="AW32" i="79"/>
  <c r="AT32" i="79"/>
  <c r="AQ32" i="79"/>
  <c r="AN32" i="79"/>
  <c r="AK32" i="79"/>
  <c r="AB32" i="79"/>
  <c r="Y32" i="79"/>
  <c r="V32" i="79"/>
  <c r="S32" i="79"/>
  <c r="P32" i="79"/>
  <c r="M32" i="79"/>
  <c r="J32" i="79"/>
  <c r="G32" i="79"/>
  <c r="EL31" i="79"/>
  <c r="EK31" i="79"/>
  <c r="EG31" i="79"/>
  <c r="EI31" i="79" s="1"/>
  <c r="EB31" i="79"/>
  <c r="DW31" i="79"/>
  <c r="DT31" i="79"/>
  <c r="DQ31" i="79"/>
  <c r="DN31" i="79"/>
  <c r="DK31" i="79"/>
  <c r="DH31" i="79"/>
  <c r="DE31" i="79"/>
  <c r="DB31" i="79"/>
  <c r="CY31" i="79"/>
  <c r="CV31" i="79"/>
  <c r="CS31" i="79"/>
  <c r="CP31" i="79"/>
  <c r="CM31" i="79"/>
  <c r="CJ31" i="79"/>
  <c r="CG31" i="79"/>
  <c r="CD31" i="79"/>
  <c r="CA31" i="79"/>
  <c r="BX31" i="79"/>
  <c r="BU31" i="79"/>
  <c r="BR31" i="79"/>
  <c r="BO31" i="79"/>
  <c r="BL31" i="79"/>
  <c r="BI31" i="79"/>
  <c r="BF31" i="79"/>
  <c r="BC31" i="79"/>
  <c r="AZ31" i="79"/>
  <c r="AW31" i="79"/>
  <c r="AT31" i="79"/>
  <c r="AQ31" i="79"/>
  <c r="AN31" i="79"/>
  <c r="AK31" i="79"/>
  <c r="AB31" i="79"/>
  <c r="Y31" i="79"/>
  <c r="V31" i="79"/>
  <c r="S31" i="79"/>
  <c r="EH31" i="79" s="1"/>
  <c r="P31" i="79"/>
  <c r="M31" i="79"/>
  <c r="J31" i="79"/>
  <c r="G31" i="79"/>
  <c r="D31" i="79"/>
  <c r="EL30" i="79"/>
  <c r="EK30" i="79"/>
  <c r="EI30" i="79"/>
  <c r="EH30" i="79"/>
  <c r="EG30" i="79"/>
  <c r="DW30" i="79"/>
  <c r="DT30" i="79"/>
  <c r="DQ30" i="79"/>
  <c r="DN30" i="79"/>
  <c r="DK30" i="79"/>
  <c r="DH30" i="79"/>
  <c r="DE30" i="79"/>
  <c r="DB30" i="79"/>
  <c r="CY30" i="79"/>
  <c r="CV30" i="79"/>
  <c r="CS30" i="79"/>
  <c r="CP30" i="79"/>
  <c r="CM30" i="79"/>
  <c r="CJ30" i="79"/>
  <c r="CG30" i="79"/>
  <c r="CD30" i="79"/>
  <c r="CA30" i="79"/>
  <c r="BX30" i="79"/>
  <c r="BU30" i="79"/>
  <c r="BR30" i="79"/>
  <c r="BO30" i="79"/>
  <c r="BL30" i="79"/>
  <c r="BI30" i="79"/>
  <c r="BF30" i="79"/>
  <c r="BC30" i="79"/>
  <c r="AZ30" i="79"/>
  <c r="AW30" i="79"/>
  <c r="AT30" i="79"/>
  <c r="AQ30" i="79"/>
  <c r="AN30" i="79"/>
  <c r="AK30" i="79"/>
  <c r="AB30" i="79"/>
  <c r="Y30" i="79"/>
  <c r="V30" i="79"/>
  <c r="S30" i="79"/>
  <c r="P30" i="79"/>
  <c r="M30" i="79"/>
  <c r="J30" i="79"/>
  <c r="G30" i="79"/>
  <c r="EB30" i="79"/>
  <c r="EL29" i="79"/>
  <c r="EK29" i="79"/>
  <c r="EG29" i="79"/>
  <c r="EI29" i="79" s="1"/>
  <c r="EC29" i="79"/>
  <c r="EB29" i="79"/>
  <c r="DW29" i="79"/>
  <c r="DT29" i="79"/>
  <c r="DQ29" i="79"/>
  <c r="DN29" i="79"/>
  <c r="DK29" i="79"/>
  <c r="DH29" i="79"/>
  <c r="DE29" i="79"/>
  <c r="DB29" i="79"/>
  <c r="CY29" i="79"/>
  <c r="CV29" i="79"/>
  <c r="CS29" i="79"/>
  <c r="CP29" i="79"/>
  <c r="CM29" i="79"/>
  <c r="CJ29" i="79"/>
  <c r="CG29" i="79"/>
  <c r="CD29" i="79"/>
  <c r="CA29" i="79"/>
  <c r="BX29" i="79"/>
  <c r="BU29" i="79"/>
  <c r="BR29" i="79"/>
  <c r="BO29" i="79"/>
  <c r="BL29" i="79"/>
  <c r="BI29" i="79"/>
  <c r="BF29" i="79"/>
  <c r="BC29" i="79"/>
  <c r="AZ29" i="79"/>
  <c r="AW29" i="79"/>
  <c r="AT29" i="79"/>
  <c r="AQ29" i="79"/>
  <c r="AN29" i="79"/>
  <c r="AK29" i="79"/>
  <c r="AB29" i="79"/>
  <c r="Y29" i="79"/>
  <c r="V29" i="79"/>
  <c r="S29" i="79"/>
  <c r="P29" i="79"/>
  <c r="M29" i="79"/>
  <c r="J29" i="79"/>
  <c r="G29" i="79"/>
  <c r="D29" i="79"/>
  <c r="EL28" i="79"/>
  <c r="EK28" i="79"/>
  <c r="EI28" i="79"/>
  <c r="EG28" i="79"/>
  <c r="DW28" i="79"/>
  <c r="DT28" i="79"/>
  <c r="DQ28" i="79"/>
  <c r="DN28" i="79"/>
  <c r="DK28" i="79"/>
  <c r="DH28" i="79"/>
  <c r="DE28" i="79"/>
  <c r="DB28" i="79"/>
  <c r="CY28" i="79"/>
  <c r="CV28" i="79"/>
  <c r="CS28" i="79"/>
  <c r="CP28" i="79"/>
  <c r="CM28" i="79"/>
  <c r="CJ28" i="79"/>
  <c r="CG28" i="79"/>
  <c r="CD28" i="79"/>
  <c r="CA28" i="79"/>
  <c r="BX28" i="79"/>
  <c r="BU28" i="79"/>
  <c r="BR28" i="79"/>
  <c r="BO28" i="79"/>
  <c r="BL28" i="79"/>
  <c r="BI28" i="79"/>
  <c r="BF28" i="79"/>
  <c r="BC28" i="79"/>
  <c r="AZ28" i="79"/>
  <c r="AW28" i="79"/>
  <c r="AT28" i="79"/>
  <c r="AQ28" i="79"/>
  <c r="AN28" i="79"/>
  <c r="AK28" i="79"/>
  <c r="EH28" i="79"/>
  <c r="AB28" i="79"/>
  <c r="Y28" i="79"/>
  <c r="V28" i="79"/>
  <c r="S28" i="79"/>
  <c r="P28" i="79"/>
  <c r="M28" i="79"/>
  <c r="J28" i="79"/>
  <c r="G28" i="79"/>
  <c r="EB28" i="79"/>
  <c r="EL27" i="79"/>
  <c r="EK27" i="79"/>
  <c r="EG27" i="79"/>
  <c r="EI27" i="79" s="1"/>
  <c r="EB27" i="79"/>
  <c r="DW27" i="79"/>
  <c r="DT27" i="79"/>
  <c r="DQ27" i="79"/>
  <c r="DN27" i="79"/>
  <c r="DK27" i="79"/>
  <c r="DH27" i="79"/>
  <c r="DE27" i="79"/>
  <c r="DB27" i="79"/>
  <c r="CY27" i="79"/>
  <c r="CV27" i="79"/>
  <c r="CS27" i="79"/>
  <c r="CP27" i="79"/>
  <c r="CM27" i="79"/>
  <c r="CJ27" i="79"/>
  <c r="CG27" i="79"/>
  <c r="CD27" i="79"/>
  <c r="CA27" i="79"/>
  <c r="BX27" i="79"/>
  <c r="BU27" i="79"/>
  <c r="BR27" i="79"/>
  <c r="BO27" i="79"/>
  <c r="BL27" i="79"/>
  <c r="BI27" i="79"/>
  <c r="BF27" i="79"/>
  <c r="BC27" i="79"/>
  <c r="AZ27" i="79"/>
  <c r="AW27" i="79"/>
  <c r="AT27" i="79"/>
  <c r="AQ27" i="79"/>
  <c r="AN27" i="79"/>
  <c r="AK27" i="79"/>
  <c r="AB27" i="79"/>
  <c r="Y27" i="79"/>
  <c r="V27" i="79"/>
  <c r="EH27" i="79" s="1"/>
  <c r="S27" i="79"/>
  <c r="P27" i="79"/>
  <c r="M27" i="79"/>
  <c r="J27" i="79"/>
  <c r="G27" i="79"/>
  <c r="D27" i="79"/>
  <c r="EL26" i="79"/>
  <c r="EK26" i="79"/>
  <c r="EH26" i="79"/>
  <c r="EG26" i="79"/>
  <c r="EI26" i="79" s="1"/>
  <c r="DW26" i="79"/>
  <c r="DT26" i="79"/>
  <c r="DQ26" i="79"/>
  <c r="DN26" i="79"/>
  <c r="DK26" i="79"/>
  <c r="DH26" i="79"/>
  <c r="DE26" i="79"/>
  <c r="DB26" i="79"/>
  <c r="CY26" i="79"/>
  <c r="CV26" i="79"/>
  <c r="CS26" i="79"/>
  <c r="CP26" i="79"/>
  <c r="CM26" i="79"/>
  <c r="CJ26" i="79"/>
  <c r="CG26" i="79"/>
  <c r="CD26" i="79"/>
  <c r="CA26" i="79"/>
  <c r="BX26" i="79"/>
  <c r="BU26" i="79"/>
  <c r="BR26" i="79"/>
  <c r="BO26" i="79"/>
  <c r="BL26" i="79"/>
  <c r="BI26" i="79"/>
  <c r="BF26" i="79"/>
  <c r="BC26" i="79"/>
  <c r="AZ26" i="79"/>
  <c r="AW26" i="79"/>
  <c r="AT26" i="79"/>
  <c r="AQ26" i="79"/>
  <c r="AN26" i="79"/>
  <c r="AK26" i="79"/>
  <c r="AB26" i="79"/>
  <c r="Y26" i="79"/>
  <c r="V26" i="79"/>
  <c r="S26" i="79"/>
  <c r="P26" i="79"/>
  <c r="M26" i="79"/>
  <c r="J26" i="79"/>
  <c r="G26" i="79"/>
  <c r="EL25" i="79"/>
  <c r="EK25" i="79"/>
  <c r="EG25" i="79"/>
  <c r="EI25" i="79" s="1"/>
  <c r="EB25" i="79"/>
  <c r="DW25" i="79"/>
  <c r="DT25" i="79"/>
  <c r="DQ25" i="79"/>
  <c r="DN25" i="79"/>
  <c r="DK25" i="79"/>
  <c r="DH25" i="79"/>
  <c r="DE25" i="79"/>
  <c r="DB25" i="79"/>
  <c r="CY25" i="79"/>
  <c r="CV25" i="79"/>
  <c r="CS25" i="79"/>
  <c r="CP25" i="79"/>
  <c r="CM25" i="79"/>
  <c r="CJ25" i="79"/>
  <c r="CG25" i="79"/>
  <c r="CD25" i="79"/>
  <c r="CA25" i="79"/>
  <c r="BX25" i="79"/>
  <c r="BU25" i="79"/>
  <c r="BR25" i="79"/>
  <c r="BO25" i="79"/>
  <c r="BL25" i="79"/>
  <c r="BI25" i="79"/>
  <c r="BF25" i="79"/>
  <c r="BC25" i="79"/>
  <c r="AZ25" i="79"/>
  <c r="AW25" i="79"/>
  <c r="AT25" i="79"/>
  <c r="AQ25" i="79"/>
  <c r="AN25" i="79"/>
  <c r="AK25" i="79"/>
  <c r="AB25" i="79"/>
  <c r="Y25" i="79"/>
  <c r="V25" i="79"/>
  <c r="S25" i="79"/>
  <c r="EH25" i="79" s="1"/>
  <c r="P25" i="79"/>
  <c r="M25" i="79"/>
  <c r="J25" i="79"/>
  <c r="G25" i="79"/>
  <c r="D25" i="79"/>
  <c r="EL24" i="79"/>
  <c r="EK24" i="79"/>
  <c r="EH24" i="79"/>
  <c r="EG24" i="79"/>
  <c r="EI24" i="79" s="1"/>
  <c r="DW24" i="79"/>
  <c r="DT24" i="79"/>
  <c r="DQ24" i="79"/>
  <c r="EM24" i="79" s="1"/>
  <c r="DN24" i="79"/>
  <c r="DK24" i="79"/>
  <c r="DH24" i="79"/>
  <c r="DE24" i="79"/>
  <c r="DB24" i="79"/>
  <c r="CY24" i="79"/>
  <c r="CV24" i="79"/>
  <c r="CS24" i="79"/>
  <c r="CP24" i="79"/>
  <c r="CM24" i="79"/>
  <c r="CJ24" i="79"/>
  <c r="CG24" i="79"/>
  <c r="CD24" i="79"/>
  <c r="CA24" i="79"/>
  <c r="BX24" i="79"/>
  <c r="BU24" i="79"/>
  <c r="BR24" i="79"/>
  <c r="BO24" i="79"/>
  <c r="BL24" i="79"/>
  <c r="BI24" i="79"/>
  <c r="BF24" i="79"/>
  <c r="BC24" i="79"/>
  <c r="AZ24" i="79"/>
  <c r="AW24" i="79"/>
  <c r="AT24" i="79"/>
  <c r="AQ24" i="79"/>
  <c r="AN24" i="79"/>
  <c r="AK24" i="79"/>
  <c r="AB24" i="79"/>
  <c r="Y24" i="79"/>
  <c r="V24" i="79"/>
  <c r="S24" i="79"/>
  <c r="P24" i="79"/>
  <c r="M24" i="79"/>
  <c r="J24" i="79"/>
  <c r="G24" i="79"/>
  <c r="EB24" i="79"/>
  <c r="EL23" i="79"/>
  <c r="EK23" i="79"/>
  <c r="EG23" i="79"/>
  <c r="EI23" i="79" s="1"/>
  <c r="EB23" i="79"/>
  <c r="DW23" i="79"/>
  <c r="DT23" i="79"/>
  <c r="EM23" i="79" s="1"/>
  <c r="EN23" i="79" s="1"/>
  <c r="DQ23" i="79"/>
  <c r="DN23" i="79"/>
  <c r="DK23" i="79"/>
  <c r="DH23" i="79"/>
  <c r="DE23" i="79"/>
  <c r="DB23" i="79"/>
  <c r="CY23" i="79"/>
  <c r="CV23" i="79"/>
  <c r="CS23" i="79"/>
  <c r="CP23" i="79"/>
  <c r="CM23" i="79"/>
  <c r="CJ23" i="79"/>
  <c r="CG23" i="79"/>
  <c r="CD23" i="79"/>
  <c r="CA23" i="79"/>
  <c r="BX23" i="79"/>
  <c r="BU23" i="79"/>
  <c r="BR23" i="79"/>
  <c r="BO23" i="79"/>
  <c r="BL23" i="79"/>
  <c r="BI23" i="79"/>
  <c r="BF23" i="79"/>
  <c r="BC23" i="79"/>
  <c r="AZ23" i="79"/>
  <c r="AW23" i="79"/>
  <c r="AT23" i="79"/>
  <c r="AQ23" i="79"/>
  <c r="AN23" i="79"/>
  <c r="AK23" i="79"/>
  <c r="AB23" i="79"/>
  <c r="Y23" i="79"/>
  <c r="V23" i="79"/>
  <c r="S23" i="79"/>
  <c r="P23" i="79"/>
  <c r="M23" i="79"/>
  <c r="J23" i="79"/>
  <c r="G23" i="79"/>
  <c r="D23" i="79"/>
  <c r="EL22" i="79"/>
  <c r="EK22" i="79"/>
  <c r="EI22" i="79"/>
  <c r="EG22" i="79"/>
  <c r="DW22" i="79"/>
  <c r="DT22" i="79"/>
  <c r="DQ22" i="79"/>
  <c r="DN22" i="79"/>
  <c r="DK22" i="79"/>
  <c r="DH22" i="79"/>
  <c r="DE22" i="79"/>
  <c r="DB22" i="79"/>
  <c r="CY22" i="79"/>
  <c r="CV22" i="79"/>
  <c r="CS22" i="79"/>
  <c r="CP22" i="79"/>
  <c r="CM22" i="79"/>
  <c r="CJ22" i="79"/>
  <c r="CG22" i="79"/>
  <c r="CD22" i="79"/>
  <c r="CA22" i="79"/>
  <c r="BX22" i="79"/>
  <c r="BU22" i="79"/>
  <c r="BR22" i="79"/>
  <c r="BO22" i="79"/>
  <c r="BL22" i="79"/>
  <c r="BI22" i="79"/>
  <c r="BF22" i="79"/>
  <c r="BC22" i="79"/>
  <c r="AZ22" i="79"/>
  <c r="AW22" i="79"/>
  <c r="AT22" i="79"/>
  <c r="AQ22" i="79"/>
  <c r="AN22" i="79"/>
  <c r="AK22" i="79"/>
  <c r="EH22" i="79"/>
  <c r="AB22" i="79"/>
  <c r="Y22" i="79"/>
  <c r="V22" i="79"/>
  <c r="S22" i="79"/>
  <c r="P22" i="79"/>
  <c r="M22" i="79"/>
  <c r="J22" i="79"/>
  <c r="G22" i="79"/>
  <c r="EB22" i="79"/>
  <c r="EL21" i="79"/>
  <c r="EK21" i="79"/>
  <c r="EG21" i="79"/>
  <c r="EI21" i="79" s="1"/>
  <c r="EB21" i="79"/>
  <c r="DW21" i="79"/>
  <c r="DT21" i="79"/>
  <c r="DQ21" i="79"/>
  <c r="DN21" i="79"/>
  <c r="DK21" i="79"/>
  <c r="DH21" i="79"/>
  <c r="DE21" i="79"/>
  <c r="DB21" i="79"/>
  <c r="CY21" i="79"/>
  <c r="CV21" i="79"/>
  <c r="CS21" i="79"/>
  <c r="CP21" i="79"/>
  <c r="CM21" i="79"/>
  <c r="CJ21" i="79"/>
  <c r="CG21" i="79"/>
  <c r="CD21" i="79"/>
  <c r="CA21" i="79"/>
  <c r="BX21" i="79"/>
  <c r="BU21" i="79"/>
  <c r="BR21" i="79"/>
  <c r="BO21" i="79"/>
  <c r="BL21" i="79"/>
  <c r="BI21" i="79"/>
  <c r="BF21" i="79"/>
  <c r="BC21" i="79"/>
  <c r="AZ21" i="79"/>
  <c r="AW21" i="79"/>
  <c r="AT21" i="79"/>
  <c r="AQ21" i="79"/>
  <c r="AN21" i="79"/>
  <c r="AK21" i="79"/>
  <c r="AB21" i="79"/>
  <c r="Y21" i="79"/>
  <c r="V21" i="79"/>
  <c r="EH21" i="79" s="1"/>
  <c r="S21" i="79"/>
  <c r="P21" i="79"/>
  <c r="M21" i="79"/>
  <c r="J21" i="79"/>
  <c r="G21" i="79"/>
  <c r="D21" i="79"/>
  <c r="EM20" i="79"/>
  <c r="EN20" i="79" s="1"/>
  <c r="EL20" i="79"/>
  <c r="EK20" i="79"/>
  <c r="EH20" i="79"/>
  <c r="EG20" i="79"/>
  <c r="EI20" i="79" s="1"/>
  <c r="DW20" i="79"/>
  <c r="DT20" i="79"/>
  <c r="DQ20" i="79"/>
  <c r="DN20" i="79"/>
  <c r="DK20" i="79"/>
  <c r="DH20" i="79"/>
  <c r="DE20" i="79"/>
  <c r="DB20" i="79"/>
  <c r="CY20" i="79"/>
  <c r="CV20" i="79"/>
  <c r="CS20" i="79"/>
  <c r="CP20" i="79"/>
  <c r="CM20" i="79"/>
  <c r="CJ20" i="79"/>
  <c r="CG20" i="79"/>
  <c r="CD20" i="79"/>
  <c r="CA20" i="79"/>
  <c r="BX20" i="79"/>
  <c r="BU20" i="79"/>
  <c r="BR20" i="79"/>
  <c r="BO20" i="79"/>
  <c r="BL20" i="79"/>
  <c r="BI20" i="79"/>
  <c r="BF20" i="79"/>
  <c r="BC20" i="79"/>
  <c r="AZ20" i="79"/>
  <c r="AW20" i="79"/>
  <c r="AT20" i="79"/>
  <c r="AQ20" i="79"/>
  <c r="AN20" i="79"/>
  <c r="AK20" i="79"/>
  <c r="AB20" i="79"/>
  <c r="Y20" i="79"/>
  <c r="V20" i="79"/>
  <c r="S20" i="79"/>
  <c r="P20" i="79"/>
  <c r="M20" i="79"/>
  <c r="J20" i="79"/>
  <c r="G20" i="79"/>
  <c r="EL19" i="79"/>
  <c r="EK19" i="79"/>
  <c r="EG19" i="79"/>
  <c r="EI19" i="79" s="1"/>
  <c r="EB19" i="79"/>
  <c r="DW19" i="79"/>
  <c r="DT19" i="79"/>
  <c r="DQ19" i="79"/>
  <c r="DN19" i="79"/>
  <c r="DK19" i="79"/>
  <c r="DH19" i="79"/>
  <c r="DE19" i="79"/>
  <c r="DB19" i="79"/>
  <c r="CY19" i="79"/>
  <c r="CV19" i="79"/>
  <c r="CS19" i="79"/>
  <c r="CP19" i="79"/>
  <c r="CM19" i="79"/>
  <c r="CJ19" i="79"/>
  <c r="CG19" i="79"/>
  <c r="CD19" i="79"/>
  <c r="CA19" i="79"/>
  <c r="BX19" i="79"/>
  <c r="BU19" i="79"/>
  <c r="BR19" i="79"/>
  <c r="BO19" i="79"/>
  <c r="BL19" i="79"/>
  <c r="BI19" i="79"/>
  <c r="BF19" i="79"/>
  <c r="BC19" i="79"/>
  <c r="AZ19" i="79"/>
  <c r="AW19" i="79"/>
  <c r="AT19" i="79"/>
  <c r="AQ19" i="79"/>
  <c r="AN19" i="79"/>
  <c r="AK19" i="79"/>
  <c r="AB19" i="79"/>
  <c r="Y19" i="79"/>
  <c r="V19" i="79"/>
  <c r="S19" i="79"/>
  <c r="EH19" i="79" s="1"/>
  <c r="P19" i="79"/>
  <c r="M19" i="79"/>
  <c r="J19" i="79"/>
  <c r="G19" i="79"/>
  <c r="D19" i="79"/>
  <c r="EL18" i="79"/>
  <c r="EK18" i="79"/>
  <c r="EH18" i="79"/>
  <c r="EG18" i="79"/>
  <c r="DW18" i="79"/>
  <c r="DT18" i="79"/>
  <c r="DQ18" i="79"/>
  <c r="DN18" i="79"/>
  <c r="DK18" i="79"/>
  <c r="DH18" i="79"/>
  <c r="DE18" i="79"/>
  <c r="DB18" i="79"/>
  <c r="CY18" i="79"/>
  <c r="CV18" i="79"/>
  <c r="CS18" i="79"/>
  <c r="CP18" i="79"/>
  <c r="CM18" i="79"/>
  <c r="CJ18" i="79"/>
  <c r="CG18" i="79"/>
  <c r="CD18" i="79"/>
  <c r="CA18" i="79"/>
  <c r="BX18" i="79"/>
  <c r="BU18" i="79"/>
  <c r="BR18" i="79"/>
  <c r="BO18" i="79"/>
  <c r="BL18" i="79"/>
  <c r="BI18" i="79"/>
  <c r="BF18" i="79"/>
  <c r="BC18" i="79"/>
  <c r="AZ18" i="79"/>
  <c r="AW18" i="79"/>
  <c r="AT18" i="79"/>
  <c r="AQ18" i="79"/>
  <c r="AN18" i="79"/>
  <c r="AK18" i="79"/>
  <c r="AB18" i="79"/>
  <c r="Y18" i="79"/>
  <c r="V18" i="79"/>
  <c r="S18" i="79"/>
  <c r="P18" i="79"/>
  <c r="M18" i="79"/>
  <c r="J18" i="79"/>
  <c r="G18" i="79"/>
  <c r="EB18" i="79"/>
  <c r="EL17" i="79"/>
  <c r="EK17" i="79"/>
  <c r="EG17" i="79"/>
  <c r="EI17" i="79" s="1"/>
  <c r="EB17" i="79"/>
  <c r="DW17" i="79"/>
  <c r="DT17" i="79"/>
  <c r="DQ17" i="79"/>
  <c r="DN17" i="79"/>
  <c r="DK17" i="79"/>
  <c r="DH17" i="79"/>
  <c r="DE17" i="79"/>
  <c r="DB17" i="79"/>
  <c r="CY17" i="79"/>
  <c r="CV17" i="79"/>
  <c r="CS17" i="79"/>
  <c r="CP17" i="79"/>
  <c r="CM17" i="79"/>
  <c r="CJ17" i="79"/>
  <c r="CG17" i="79"/>
  <c r="CD17" i="79"/>
  <c r="CA17" i="79"/>
  <c r="BX17" i="79"/>
  <c r="BU17" i="79"/>
  <c r="BR17" i="79"/>
  <c r="BO17" i="79"/>
  <c r="BL17" i="79"/>
  <c r="BI17" i="79"/>
  <c r="BF17" i="79"/>
  <c r="BC17" i="79"/>
  <c r="AZ17" i="79"/>
  <c r="AW17" i="79"/>
  <c r="AT17" i="79"/>
  <c r="AQ17" i="79"/>
  <c r="AN17" i="79"/>
  <c r="AK17" i="79"/>
  <c r="AB17" i="79"/>
  <c r="Y17" i="79"/>
  <c r="V17" i="79"/>
  <c r="ED17" i="79" s="1"/>
  <c r="S17" i="79"/>
  <c r="P17" i="79"/>
  <c r="M17" i="79"/>
  <c r="J17" i="79"/>
  <c r="G17" i="79"/>
  <c r="D17" i="79"/>
  <c r="EL16" i="79"/>
  <c r="EK16" i="79"/>
  <c r="EN16" i="79" s="1"/>
  <c r="EI16" i="79"/>
  <c r="EG16" i="79"/>
  <c r="DW16" i="79"/>
  <c r="DT16" i="79"/>
  <c r="DQ16" i="79"/>
  <c r="DN16" i="79"/>
  <c r="DK16" i="79"/>
  <c r="DH16" i="79"/>
  <c r="DE16" i="79"/>
  <c r="DB16" i="79"/>
  <c r="EM16" i="79" s="1"/>
  <c r="CY16" i="79"/>
  <c r="CV16" i="79"/>
  <c r="CS16" i="79"/>
  <c r="CP16" i="79"/>
  <c r="CM16" i="79"/>
  <c r="CJ16" i="79"/>
  <c r="CG16" i="79"/>
  <c r="CD16" i="79"/>
  <c r="CA16" i="79"/>
  <c r="BX16" i="79"/>
  <c r="BU16" i="79"/>
  <c r="BR16" i="79"/>
  <c r="BO16" i="79"/>
  <c r="BL16" i="79"/>
  <c r="BI16" i="79"/>
  <c r="BF16" i="79"/>
  <c r="BC16" i="79"/>
  <c r="AZ16" i="79"/>
  <c r="AW16" i="79"/>
  <c r="AT16" i="79"/>
  <c r="AQ16" i="79"/>
  <c r="AN16" i="79"/>
  <c r="AK16" i="79"/>
  <c r="EH16" i="79"/>
  <c r="AB16" i="79"/>
  <c r="Y16" i="79"/>
  <c r="V16" i="79"/>
  <c r="S16" i="79"/>
  <c r="P16" i="79"/>
  <c r="M16" i="79"/>
  <c r="J16" i="79"/>
  <c r="G16" i="79"/>
  <c r="EB16" i="79"/>
  <c r="EL15" i="79"/>
  <c r="EK15" i="79"/>
  <c r="EG15" i="79"/>
  <c r="EI15" i="79" s="1"/>
  <c r="EC15" i="79"/>
  <c r="EB15" i="79"/>
  <c r="DW15" i="79"/>
  <c r="DT15" i="79"/>
  <c r="DQ15" i="79"/>
  <c r="DN15" i="79"/>
  <c r="DK15" i="79"/>
  <c r="DH15" i="79"/>
  <c r="DE15" i="79"/>
  <c r="DB15" i="79"/>
  <c r="CY15" i="79"/>
  <c r="CV15" i="79"/>
  <c r="CS15" i="79"/>
  <c r="CP15" i="79"/>
  <c r="CM15" i="79"/>
  <c r="CJ15" i="79"/>
  <c r="CG15" i="79"/>
  <c r="CD15" i="79"/>
  <c r="CA15" i="79"/>
  <c r="BX15" i="79"/>
  <c r="BU15" i="79"/>
  <c r="BR15" i="79"/>
  <c r="BO15" i="79"/>
  <c r="BL15" i="79"/>
  <c r="BI15" i="79"/>
  <c r="BF15" i="79"/>
  <c r="BC15" i="79"/>
  <c r="AZ15" i="79"/>
  <c r="AW15" i="79"/>
  <c r="AT15" i="79"/>
  <c r="AQ15" i="79"/>
  <c r="AN15" i="79"/>
  <c r="AK15" i="79"/>
  <c r="AB15" i="79"/>
  <c r="Y15" i="79"/>
  <c r="V15" i="79"/>
  <c r="S15" i="79"/>
  <c r="P15" i="79"/>
  <c r="M15" i="79"/>
  <c r="J15" i="79"/>
  <c r="G15" i="79"/>
  <c r="D15" i="79"/>
  <c r="EM14" i="79"/>
  <c r="EN14" i="79" s="1"/>
  <c r="EL14" i="79"/>
  <c r="EK14" i="79"/>
  <c r="EH14" i="79"/>
  <c r="EG14" i="79"/>
  <c r="EI14" i="79" s="1"/>
  <c r="DW14" i="79"/>
  <c r="DT14" i="79"/>
  <c r="DQ14" i="79"/>
  <c r="DN14" i="79"/>
  <c r="DK14" i="79"/>
  <c r="DH14" i="79"/>
  <c r="DE14" i="79"/>
  <c r="DB14" i="79"/>
  <c r="CY14" i="79"/>
  <c r="CV14" i="79"/>
  <c r="CS14" i="79"/>
  <c r="CP14" i="79"/>
  <c r="CM14" i="79"/>
  <c r="CJ14" i="79"/>
  <c r="CG14" i="79"/>
  <c r="CD14" i="79"/>
  <c r="CA14" i="79"/>
  <c r="BX14" i="79"/>
  <c r="BU14" i="79"/>
  <c r="BR14" i="79"/>
  <c r="BO14" i="79"/>
  <c r="BL14" i="79"/>
  <c r="BI14" i="79"/>
  <c r="BF14" i="79"/>
  <c r="BC14" i="79"/>
  <c r="AZ14" i="79"/>
  <c r="AW14" i="79"/>
  <c r="AT14" i="79"/>
  <c r="AT42" i="79" s="1"/>
  <c r="AQ14" i="79"/>
  <c r="AN14" i="79"/>
  <c r="AK14" i="79"/>
  <c r="AB14" i="79"/>
  <c r="Y14" i="79"/>
  <c r="V14" i="79"/>
  <c r="S14" i="79"/>
  <c r="P14" i="79"/>
  <c r="M14" i="79"/>
  <c r="J14" i="79"/>
  <c r="G14" i="79"/>
  <c r="EL13" i="79"/>
  <c r="EK13" i="79"/>
  <c r="EG13" i="79"/>
  <c r="EI13" i="79" s="1"/>
  <c r="EC13" i="79"/>
  <c r="EB13" i="79"/>
  <c r="DW13" i="79"/>
  <c r="DT13" i="79"/>
  <c r="DQ13" i="79"/>
  <c r="DN13" i="79"/>
  <c r="DK13" i="79"/>
  <c r="DH13" i="79"/>
  <c r="DE13" i="79"/>
  <c r="DB13" i="79"/>
  <c r="CY13" i="79"/>
  <c r="CV13" i="79"/>
  <c r="CS13" i="79"/>
  <c r="CP13" i="79"/>
  <c r="CM13" i="79"/>
  <c r="CJ13" i="79"/>
  <c r="CG13" i="79"/>
  <c r="CD13" i="79"/>
  <c r="CA13" i="79"/>
  <c r="BX13" i="79"/>
  <c r="BU13" i="79"/>
  <c r="BR13" i="79"/>
  <c r="BO13" i="79"/>
  <c r="BL13" i="79"/>
  <c r="BI13" i="79"/>
  <c r="BF13" i="79"/>
  <c r="BC13" i="79"/>
  <c r="AZ13" i="79"/>
  <c r="AW13" i="79"/>
  <c r="AT13" i="79"/>
  <c r="AQ13" i="79"/>
  <c r="AN13" i="79"/>
  <c r="AK13" i="79"/>
  <c r="AB13" i="79"/>
  <c r="Y13" i="79"/>
  <c r="V13" i="79"/>
  <c r="S13" i="79"/>
  <c r="P13" i="79"/>
  <c r="M13" i="79"/>
  <c r="J13" i="79"/>
  <c r="G13" i="79"/>
  <c r="D13" i="79"/>
  <c r="EL12" i="79"/>
  <c r="EK12" i="79"/>
  <c r="EI12" i="79"/>
  <c r="EH12" i="79"/>
  <c r="EG12" i="79"/>
  <c r="DW12" i="79"/>
  <c r="DT12" i="79"/>
  <c r="DQ12" i="79"/>
  <c r="DQ42" i="79" s="1"/>
  <c r="DN12" i="79"/>
  <c r="DN42" i="79" s="1"/>
  <c r="DK12" i="79"/>
  <c r="DK42" i="79" s="1"/>
  <c r="DH12" i="79"/>
  <c r="DH42" i="79" s="1"/>
  <c r="DE12" i="79"/>
  <c r="DE42" i="79" s="1"/>
  <c r="DB12" i="79"/>
  <c r="DB42" i="79" s="1"/>
  <c r="CY12" i="79"/>
  <c r="CV12" i="79"/>
  <c r="CS12" i="79"/>
  <c r="CP12" i="79"/>
  <c r="CM12" i="79"/>
  <c r="CJ12" i="79"/>
  <c r="CG12" i="79"/>
  <c r="CG42" i="79" s="1"/>
  <c r="CD12" i="79"/>
  <c r="CA12" i="79"/>
  <c r="CA42" i="79" s="1"/>
  <c r="BX12" i="79"/>
  <c r="BX42" i="79" s="1"/>
  <c r="BU12" i="79"/>
  <c r="BR12" i="79"/>
  <c r="BO12" i="79"/>
  <c r="BL12" i="79"/>
  <c r="BI12" i="79"/>
  <c r="BF12" i="79"/>
  <c r="BC12" i="79"/>
  <c r="AZ12" i="79"/>
  <c r="AW12" i="79"/>
  <c r="AT12" i="79"/>
  <c r="AQ12" i="79"/>
  <c r="AQ42" i="79" s="1"/>
  <c r="AN12" i="79"/>
  <c r="AN42" i="79" s="1"/>
  <c r="AK12" i="79"/>
  <c r="AB12" i="79"/>
  <c r="Y12" i="79"/>
  <c r="V12" i="79"/>
  <c r="S12" i="79"/>
  <c r="P12" i="79"/>
  <c r="M12" i="79"/>
  <c r="M42" i="79" s="1"/>
  <c r="J12" i="79"/>
  <c r="J42" i="79" s="1"/>
  <c r="G12" i="79"/>
  <c r="G42" i="79" s="1"/>
  <c r="EL11" i="79"/>
  <c r="EK11" i="79"/>
  <c r="EG11" i="79"/>
  <c r="EI11" i="79" s="1"/>
  <c r="EB11" i="79"/>
  <c r="DW11" i="79"/>
  <c r="DT11" i="79"/>
  <c r="DQ11" i="79"/>
  <c r="DN11" i="79"/>
  <c r="DK11" i="79"/>
  <c r="DH11" i="79"/>
  <c r="DE11" i="79"/>
  <c r="DB11" i="79"/>
  <c r="CY11" i="79"/>
  <c r="CV11" i="79"/>
  <c r="CS11" i="79"/>
  <c r="CP11" i="79"/>
  <c r="CM11" i="79"/>
  <c r="CJ11" i="79"/>
  <c r="CG11" i="79"/>
  <c r="CD11" i="79"/>
  <c r="CD42" i="79" s="1"/>
  <c r="CA11" i="79"/>
  <c r="BX11" i="79"/>
  <c r="BU11" i="79"/>
  <c r="BU42" i="79" s="1"/>
  <c r="BR11" i="79"/>
  <c r="BO11" i="79"/>
  <c r="BO42" i="79" s="1"/>
  <c r="BL11" i="79"/>
  <c r="BI11" i="79"/>
  <c r="BF11" i="79"/>
  <c r="BC11" i="79"/>
  <c r="AZ11" i="79"/>
  <c r="AW11" i="79"/>
  <c r="AT11" i="79"/>
  <c r="AQ11" i="79"/>
  <c r="AN11" i="79"/>
  <c r="AK11" i="79"/>
  <c r="AK42" i="79" s="1"/>
  <c r="AE42" i="79"/>
  <c r="AB11" i="79"/>
  <c r="Y11" i="79"/>
  <c r="V11" i="79"/>
  <c r="S11" i="79"/>
  <c r="P11" i="79"/>
  <c r="M11" i="79"/>
  <c r="J11" i="79"/>
  <c r="G11" i="79"/>
  <c r="D11" i="79"/>
  <c r="A12" i="79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EN2" i="79"/>
  <c r="EP2" i="79" s="1"/>
  <c r="EE2" i="79"/>
  <c r="EQ2" i="79" s="1"/>
  <c r="G4" i="79" s="1"/>
  <c r="EM25" i="79" l="1"/>
  <c r="EC27" i="79"/>
  <c r="EE34" i="79"/>
  <c r="EC34" i="79"/>
  <c r="EM19" i="79"/>
  <c r="EN19" i="79" s="1"/>
  <c r="EH23" i="79"/>
  <c r="ED23" i="79"/>
  <c r="EE23" i="79" s="1"/>
  <c r="EE25" i="79"/>
  <c r="EC25" i="79"/>
  <c r="EE17" i="79"/>
  <c r="EE21" i="79"/>
  <c r="EC23" i="79"/>
  <c r="EC17" i="79"/>
  <c r="EI5" i="79"/>
  <c r="EI18" i="79"/>
  <c r="EC19" i="79"/>
  <c r="EC21" i="79"/>
  <c r="EE40" i="79"/>
  <c r="EC40" i="79"/>
  <c r="EI40" i="79"/>
  <c r="EI2" i="79"/>
  <c r="EN3" i="79"/>
  <c r="EN5" i="79"/>
  <c r="EE38" i="79"/>
  <c r="EC38" i="79"/>
  <c r="AH42" i="79"/>
  <c r="BR42" i="79"/>
  <c r="EB12" i="79"/>
  <c r="D12" i="79"/>
  <c r="EC31" i="79"/>
  <c r="EN40" i="79"/>
  <c r="ED13" i="79"/>
  <c r="EE13" i="79" s="1"/>
  <c r="D14" i="79"/>
  <c r="ED14" i="79" s="1"/>
  <c r="EB14" i="79"/>
  <c r="ED15" i="79"/>
  <c r="EE15" i="79" s="1"/>
  <c r="EE16" i="79"/>
  <c r="EC16" i="79"/>
  <c r="EN36" i="79"/>
  <c r="EN25" i="79"/>
  <c r="EC28" i="79"/>
  <c r="EC30" i="79"/>
  <c r="D32" i="79"/>
  <c r="ED32" i="79" s="1"/>
  <c r="EB32" i="79"/>
  <c r="EC39" i="79"/>
  <c r="D16" i="79"/>
  <c r="ED16" i="79" s="1"/>
  <c r="EC18" i="79"/>
  <c r="ED27" i="79"/>
  <c r="EE27" i="79" s="1"/>
  <c r="ED31" i="79"/>
  <c r="EE31" i="79" s="1"/>
  <c r="EB37" i="79"/>
  <c r="D37" i="79"/>
  <c r="ED37" i="79" s="1"/>
  <c r="ED40" i="79"/>
  <c r="P42" i="79"/>
  <c r="DT42" i="79"/>
  <c r="ED19" i="79"/>
  <c r="EE19" i="79" s="1"/>
  <c r="D20" i="79"/>
  <c r="ED20" i="79" s="1"/>
  <c r="EB20" i="79"/>
  <c r="ED21" i="79"/>
  <c r="EC22" i="79"/>
  <c r="EC24" i="79"/>
  <c r="D26" i="79"/>
  <c r="ED26" i="79" s="1"/>
  <c r="EB26" i="79"/>
  <c r="D28" i="79"/>
  <c r="ED28" i="79" s="1"/>
  <c r="EE28" i="79" s="1"/>
  <c r="D30" i="79"/>
  <c r="ED30" i="79" s="1"/>
  <c r="EE30" i="79" s="1"/>
  <c r="EM37" i="79"/>
  <c r="EN37" i="79" s="1"/>
  <c r="D39" i="79"/>
  <c r="ED39" i="79" s="1"/>
  <c r="EE39" i="79" s="1"/>
  <c r="S42" i="79"/>
  <c r="EH11" i="79"/>
  <c r="BC42" i="79"/>
  <c r="CM42" i="79"/>
  <c r="DW42" i="79"/>
  <c r="EM15" i="79"/>
  <c r="EN15" i="79" s="1"/>
  <c r="D18" i="79"/>
  <c r="ED18" i="79" s="1"/>
  <c r="EE18" i="79" s="1"/>
  <c r="ED25" i="79"/>
  <c r="EM28" i="79"/>
  <c r="EN28" i="79" s="1"/>
  <c r="EM32" i="79"/>
  <c r="EN32" i="79" s="1"/>
  <c r="V42" i="79"/>
  <c r="BF42" i="79"/>
  <c r="CP42" i="79"/>
  <c r="EE11" i="79"/>
  <c r="AZ42" i="79"/>
  <c r="CJ42" i="79"/>
  <c r="EM13" i="79"/>
  <c r="EN13" i="79" s="1"/>
  <c r="D22" i="79"/>
  <c r="ED22" i="79" s="1"/>
  <c r="EE22" i="79" s="1"/>
  <c r="D24" i="79"/>
  <c r="ED24" i="79" s="1"/>
  <c r="EE24" i="79" s="1"/>
  <c r="Y42" i="79"/>
  <c r="BI42" i="79"/>
  <c r="CS42" i="79"/>
  <c r="EC11" i="79"/>
  <c r="EH13" i="79"/>
  <c r="EM17" i="79"/>
  <c r="EN17" i="79" s="1"/>
  <c r="EM22" i="79"/>
  <c r="EN22" i="79" s="1"/>
  <c r="EM26" i="79"/>
  <c r="EN26" i="79" s="1"/>
  <c r="EM27" i="79"/>
  <c r="EN27" i="79" s="1"/>
  <c r="EM29" i="79"/>
  <c r="EN29" i="79" s="1"/>
  <c r="EM30" i="79"/>
  <c r="EN30" i="79" s="1"/>
  <c r="EM36" i="79"/>
  <c r="AB42" i="79"/>
  <c r="BL42" i="79"/>
  <c r="CV42" i="79"/>
  <c r="ED11" i="79"/>
  <c r="EH15" i="79"/>
  <c r="EH17" i="79"/>
  <c r="EM18" i="79"/>
  <c r="EN18" i="79" s="1"/>
  <c r="EM21" i="79"/>
  <c r="EN21" i="79" s="1"/>
  <c r="EH29" i="79"/>
  <c r="ED29" i="79"/>
  <c r="EE29" i="79" s="1"/>
  <c r="EM31" i="79"/>
  <c r="EN31" i="79" s="1"/>
  <c r="EE33" i="79"/>
  <c r="EC33" i="79"/>
  <c r="ED38" i="79"/>
  <c r="EM38" i="79"/>
  <c r="EN38" i="79" s="1"/>
  <c r="EM40" i="79"/>
  <c r="EN24" i="79"/>
  <c r="EM12" i="79"/>
  <c r="EN12" i="79" s="1"/>
  <c r="EM33" i="79"/>
  <c r="EN33" i="79" s="1"/>
  <c r="EB35" i="79"/>
  <c r="EM39" i="79"/>
  <c r="EN39" i="79" s="1"/>
  <c r="EC36" i="79"/>
  <c r="EC41" i="79"/>
  <c r="EI3" i="79"/>
  <c r="EI4" i="79" s="1"/>
  <c r="EM11" i="79"/>
  <c r="EH35" i="79"/>
  <c r="EC12" i="79" l="1"/>
  <c r="EE5" i="79"/>
  <c r="G7" i="79" s="1"/>
  <c r="EE32" i="79"/>
  <c r="EC32" i="79"/>
  <c r="EC35" i="79"/>
  <c r="EE35" i="79"/>
  <c r="EE26" i="79"/>
  <c r="EC26" i="79"/>
  <c r="EE14" i="79"/>
  <c r="EC14" i="79"/>
  <c r="EE37" i="79"/>
  <c r="EC37" i="79"/>
  <c r="EN4" i="79"/>
  <c r="EE3" i="79"/>
  <c r="EH42" i="79"/>
  <c r="EM42" i="79"/>
  <c r="EN11" i="79"/>
  <c r="EE20" i="79"/>
  <c r="EC20" i="79"/>
  <c r="ED12" i="79"/>
  <c r="EE12" i="79" s="1"/>
  <c r="D42" i="79"/>
  <c r="ED42" i="79" l="1"/>
  <c r="EE4" i="79"/>
  <c r="G6" i="79" s="1"/>
  <c r="G5" i="79"/>
  <c r="AQ41" i="78"/>
  <c r="EL40" i="78"/>
  <c r="EK40" i="78"/>
  <c r="EG40" i="78"/>
  <c r="EI40" i="78" s="1"/>
  <c r="EB40" i="78"/>
  <c r="EE2" i="78" s="1"/>
  <c r="EQ2" i="78" s="1"/>
  <c r="G4" i="78" s="1"/>
  <c r="DW40" i="78"/>
  <c r="DT40" i="78"/>
  <c r="DQ40" i="78"/>
  <c r="DN40" i="78"/>
  <c r="DK40" i="78"/>
  <c r="DH40" i="78"/>
  <c r="DE40" i="78"/>
  <c r="DB40" i="78"/>
  <c r="CY40" i="78"/>
  <c r="CV40" i="78"/>
  <c r="CS40" i="78"/>
  <c r="CP40" i="78"/>
  <c r="CM40" i="78"/>
  <c r="CJ40" i="78"/>
  <c r="CG40" i="78"/>
  <c r="CD40" i="78"/>
  <c r="CA40" i="78"/>
  <c r="BX40" i="78"/>
  <c r="BU40" i="78"/>
  <c r="BR40" i="78"/>
  <c r="BO40" i="78"/>
  <c r="BL40" i="78"/>
  <c r="BI40" i="78"/>
  <c r="BF40" i="78"/>
  <c r="BC40" i="78"/>
  <c r="AZ40" i="78"/>
  <c r="AW40" i="78"/>
  <c r="AT40" i="78"/>
  <c r="AQ40" i="78"/>
  <c r="AN40" i="78"/>
  <c r="AK40" i="78"/>
  <c r="AB40" i="78"/>
  <c r="Y40" i="78"/>
  <c r="V40" i="78"/>
  <c r="ED40" i="78" s="1"/>
  <c r="S40" i="78"/>
  <c r="P40" i="78"/>
  <c r="M40" i="78"/>
  <c r="J40" i="78"/>
  <c r="G40" i="78"/>
  <c r="D40" i="78"/>
  <c r="EL39" i="78"/>
  <c r="EK39" i="78"/>
  <c r="EN39" i="78" s="1"/>
  <c r="EI39" i="78"/>
  <c r="EG39" i="78"/>
  <c r="DW39" i="78"/>
  <c r="DT39" i="78"/>
  <c r="DQ39" i="78"/>
  <c r="DN39" i="78"/>
  <c r="DK39" i="78"/>
  <c r="DH39" i="78"/>
  <c r="DE39" i="78"/>
  <c r="DB39" i="78"/>
  <c r="EM39" i="78" s="1"/>
  <c r="CY39" i="78"/>
  <c r="CV39" i="78"/>
  <c r="CS39" i="78"/>
  <c r="CP39" i="78"/>
  <c r="CM39" i="78"/>
  <c r="CJ39" i="78"/>
  <c r="CG39" i="78"/>
  <c r="CD39" i="78"/>
  <c r="CA39" i="78"/>
  <c r="BX39" i="78"/>
  <c r="BU39" i="78"/>
  <c r="BR39" i="78"/>
  <c r="BO39" i="78"/>
  <c r="BL39" i="78"/>
  <c r="BI39" i="78"/>
  <c r="BF39" i="78"/>
  <c r="BC39" i="78"/>
  <c r="AZ39" i="78"/>
  <c r="AW39" i="78"/>
  <c r="AT39" i="78"/>
  <c r="AQ39" i="78"/>
  <c r="AN39" i="78"/>
  <c r="AK39" i="78"/>
  <c r="AB39" i="78"/>
  <c r="Y39" i="78"/>
  <c r="V39" i="78"/>
  <c r="S39" i="78"/>
  <c r="EH39" i="78" s="1"/>
  <c r="P39" i="78"/>
  <c r="M39" i="78"/>
  <c r="J39" i="78"/>
  <c r="G39" i="78"/>
  <c r="EB39" i="78"/>
  <c r="EL38" i="78"/>
  <c r="EK38" i="78"/>
  <c r="EG38" i="78"/>
  <c r="EI38" i="78" s="1"/>
  <c r="EB38" i="78"/>
  <c r="DW38" i="78"/>
  <c r="DT38" i="78"/>
  <c r="DQ38" i="78"/>
  <c r="DN38" i="78"/>
  <c r="DK38" i="78"/>
  <c r="DH38" i="78"/>
  <c r="DE38" i="78"/>
  <c r="DB38" i="78"/>
  <c r="CY38" i="78"/>
  <c r="CV38" i="78"/>
  <c r="CS38" i="78"/>
  <c r="CP38" i="78"/>
  <c r="CM38" i="78"/>
  <c r="CJ38" i="78"/>
  <c r="CG38" i="78"/>
  <c r="CD38" i="78"/>
  <c r="CA38" i="78"/>
  <c r="BX38" i="78"/>
  <c r="BU38" i="78"/>
  <c r="BR38" i="78"/>
  <c r="BO38" i="78"/>
  <c r="BL38" i="78"/>
  <c r="BI38" i="78"/>
  <c r="BF38" i="78"/>
  <c r="BC38" i="78"/>
  <c r="AZ38" i="78"/>
  <c r="AW38" i="78"/>
  <c r="AT38" i="78"/>
  <c r="AQ38" i="78"/>
  <c r="AN38" i="78"/>
  <c r="AK38" i="78"/>
  <c r="AB38" i="78"/>
  <c r="Y38" i="78"/>
  <c r="V38" i="78"/>
  <c r="EH38" i="78" s="1"/>
  <c r="S38" i="78"/>
  <c r="P38" i="78"/>
  <c r="M38" i="78"/>
  <c r="J38" i="78"/>
  <c r="G38" i="78"/>
  <c r="D38" i="78"/>
  <c r="ED38" i="78" s="1"/>
  <c r="EL37" i="78"/>
  <c r="EK37" i="78"/>
  <c r="EG37" i="78"/>
  <c r="EI37" i="78" s="1"/>
  <c r="EC37" i="78"/>
  <c r="EB37" i="78"/>
  <c r="DW37" i="78"/>
  <c r="DT37" i="78"/>
  <c r="DQ37" i="78"/>
  <c r="DN37" i="78"/>
  <c r="DK37" i="78"/>
  <c r="DH37" i="78"/>
  <c r="DE37" i="78"/>
  <c r="DB37" i="78"/>
  <c r="CY37" i="78"/>
  <c r="CV37" i="78"/>
  <c r="CS37" i="78"/>
  <c r="CP37" i="78"/>
  <c r="CM37" i="78"/>
  <c r="CJ37" i="78"/>
  <c r="CG37" i="78"/>
  <c r="CD37" i="78"/>
  <c r="CA37" i="78"/>
  <c r="BX37" i="78"/>
  <c r="BU37" i="78"/>
  <c r="BR37" i="78"/>
  <c r="BO37" i="78"/>
  <c r="BL37" i="78"/>
  <c r="BI37" i="78"/>
  <c r="BF37" i="78"/>
  <c r="BC37" i="78"/>
  <c r="AZ37" i="78"/>
  <c r="AW37" i="78"/>
  <c r="AT37" i="78"/>
  <c r="AQ37" i="78"/>
  <c r="AN37" i="78"/>
  <c r="AK37" i="78"/>
  <c r="AB37" i="78"/>
  <c r="Y37" i="78"/>
  <c r="ED37" i="78" s="1"/>
  <c r="V37" i="78"/>
  <c r="S37" i="78"/>
  <c r="P37" i="78"/>
  <c r="M37" i="78"/>
  <c r="J37" i="78"/>
  <c r="G37" i="78"/>
  <c r="D37" i="78"/>
  <c r="EL36" i="78"/>
  <c r="EK36" i="78"/>
  <c r="EI36" i="78"/>
  <c r="EG36" i="78"/>
  <c r="DW36" i="78"/>
  <c r="DT36" i="78"/>
  <c r="DQ36" i="78"/>
  <c r="DN36" i="78"/>
  <c r="DK36" i="78"/>
  <c r="DH36" i="78"/>
  <c r="DE36" i="78"/>
  <c r="EM36" i="78" s="1"/>
  <c r="DB36" i="78"/>
  <c r="CY36" i="78"/>
  <c r="CV36" i="78"/>
  <c r="CS36" i="78"/>
  <c r="CP36" i="78"/>
  <c r="CM36" i="78"/>
  <c r="CJ36" i="78"/>
  <c r="CG36" i="78"/>
  <c r="CD36" i="78"/>
  <c r="CA36" i="78"/>
  <c r="BX36" i="78"/>
  <c r="BU36" i="78"/>
  <c r="BR36" i="78"/>
  <c r="BO36" i="78"/>
  <c r="BL36" i="78"/>
  <c r="BI36" i="78"/>
  <c r="BF36" i="78"/>
  <c r="BC36" i="78"/>
  <c r="AZ36" i="78"/>
  <c r="AW36" i="78"/>
  <c r="AT36" i="78"/>
  <c r="AQ36" i="78"/>
  <c r="AN36" i="78"/>
  <c r="AK36" i="78"/>
  <c r="EH36" i="78"/>
  <c r="AB36" i="78"/>
  <c r="Y36" i="78"/>
  <c r="V36" i="78"/>
  <c r="S36" i="78"/>
  <c r="P36" i="78"/>
  <c r="M36" i="78"/>
  <c r="J36" i="78"/>
  <c r="G36" i="78"/>
  <c r="EL35" i="78"/>
  <c r="EK35" i="78"/>
  <c r="EG35" i="78"/>
  <c r="EI35" i="78" s="1"/>
  <c r="EB35" i="78"/>
  <c r="DW35" i="78"/>
  <c r="DT35" i="78"/>
  <c r="DQ35" i="78"/>
  <c r="DN35" i="78"/>
  <c r="DK35" i="78"/>
  <c r="DH35" i="78"/>
  <c r="DE35" i="78"/>
  <c r="DB35" i="78"/>
  <c r="CY35" i="78"/>
  <c r="CV35" i="78"/>
  <c r="CS35" i="78"/>
  <c r="CP35" i="78"/>
  <c r="CM35" i="78"/>
  <c r="CJ35" i="78"/>
  <c r="CG35" i="78"/>
  <c r="CD35" i="78"/>
  <c r="CA35" i="78"/>
  <c r="BX35" i="78"/>
  <c r="BU35" i="78"/>
  <c r="BR35" i="78"/>
  <c r="BO35" i="78"/>
  <c r="BL35" i="78"/>
  <c r="BI35" i="78"/>
  <c r="BF35" i="78"/>
  <c r="BC35" i="78"/>
  <c r="AZ35" i="78"/>
  <c r="AW35" i="78"/>
  <c r="AT35" i="78"/>
  <c r="AQ35" i="78"/>
  <c r="AN35" i="78"/>
  <c r="AK35" i="78"/>
  <c r="AE41" i="78"/>
  <c r="AB35" i="78"/>
  <c r="Y35" i="78"/>
  <c r="V35" i="78"/>
  <c r="S35" i="78"/>
  <c r="P35" i="78"/>
  <c r="M35" i="78"/>
  <c r="J35" i="78"/>
  <c r="G35" i="78"/>
  <c r="D35" i="78"/>
  <c r="ED35" i="78" s="1"/>
  <c r="EE35" i="78" s="1"/>
  <c r="EL34" i="78"/>
  <c r="EK34" i="78"/>
  <c r="EG34" i="78"/>
  <c r="EI34" i="78" s="1"/>
  <c r="DW34" i="78"/>
  <c r="DT34" i="78"/>
  <c r="DQ34" i="78"/>
  <c r="EM34" i="78" s="1"/>
  <c r="EN34" i="78" s="1"/>
  <c r="DN34" i="78"/>
  <c r="DK34" i="78"/>
  <c r="DH34" i="78"/>
  <c r="DE34" i="78"/>
  <c r="DB34" i="78"/>
  <c r="CY34" i="78"/>
  <c r="CV34" i="78"/>
  <c r="CS34" i="78"/>
  <c r="CP34" i="78"/>
  <c r="CM34" i="78"/>
  <c r="CJ34" i="78"/>
  <c r="CG34" i="78"/>
  <c r="CD34" i="78"/>
  <c r="CA34" i="78"/>
  <c r="BX34" i="78"/>
  <c r="BU34" i="78"/>
  <c r="BR34" i="78"/>
  <c r="BO34" i="78"/>
  <c r="BL34" i="78"/>
  <c r="BI34" i="78"/>
  <c r="BF34" i="78"/>
  <c r="BC34" i="78"/>
  <c r="AZ34" i="78"/>
  <c r="AW34" i="78"/>
  <c r="AT34" i="78"/>
  <c r="AQ34" i="78"/>
  <c r="AN34" i="78"/>
  <c r="AK34" i="78"/>
  <c r="AB34" i="78"/>
  <c r="Y34" i="78"/>
  <c r="V34" i="78"/>
  <c r="S34" i="78"/>
  <c r="P34" i="78"/>
  <c r="M34" i="78"/>
  <c r="J34" i="78"/>
  <c r="G34" i="78"/>
  <c r="EL33" i="78"/>
  <c r="EK33" i="78"/>
  <c r="EG33" i="78"/>
  <c r="EI33" i="78" s="1"/>
  <c r="EB33" i="78"/>
  <c r="DW33" i="78"/>
  <c r="DT33" i="78"/>
  <c r="DQ33" i="78"/>
  <c r="DN33" i="78"/>
  <c r="DK33" i="78"/>
  <c r="DH33" i="78"/>
  <c r="DE33" i="78"/>
  <c r="DB33" i="78"/>
  <c r="CY33" i="78"/>
  <c r="CV33" i="78"/>
  <c r="CS33" i="78"/>
  <c r="CP33" i="78"/>
  <c r="CM33" i="78"/>
  <c r="CJ33" i="78"/>
  <c r="CG33" i="78"/>
  <c r="CD33" i="78"/>
  <c r="CA33" i="78"/>
  <c r="BX33" i="78"/>
  <c r="BU33" i="78"/>
  <c r="BR33" i="78"/>
  <c r="BO33" i="78"/>
  <c r="BL33" i="78"/>
  <c r="BI33" i="78"/>
  <c r="BF33" i="78"/>
  <c r="BC33" i="78"/>
  <c r="AZ33" i="78"/>
  <c r="AW33" i="78"/>
  <c r="AT33" i="78"/>
  <c r="AQ33" i="78"/>
  <c r="AN33" i="78"/>
  <c r="AK33" i="78"/>
  <c r="AB33" i="78"/>
  <c r="Y33" i="78"/>
  <c r="V33" i="78"/>
  <c r="S33" i="78"/>
  <c r="EH33" i="78" s="1"/>
  <c r="P33" i="78"/>
  <c r="M33" i="78"/>
  <c r="J33" i="78"/>
  <c r="G33" i="78"/>
  <c r="D33" i="78"/>
  <c r="ED33" i="78" s="1"/>
  <c r="EL32" i="78"/>
  <c r="EK32" i="78"/>
  <c r="EG32" i="78"/>
  <c r="EI32" i="78" s="1"/>
  <c r="EC32" i="78"/>
  <c r="DW32" i="78"/>
  <c r="DT32" i="78"/>
  <c r="DQ32" i="78"/>
  <c r="DN32" i="78"/>
  <c r="DK32" i="78"/>
  <c r="DH32" i="78"/>
  <c r="DE32" i="78"/>
  <c r="DB32" i="78"/>
  <c r="CY32" i="78"/>
  <c r="CV32" i="78"/>
  <c r="CS32" i="78"/>
  <c r="CP32" i="78"/>
  <c r="CM32" i="78"/>
  <c r="CJ32" i="78"/>
  <c r="CG32" i="78"/>
  <c r="CD32" i="78"/>
  <c r="CA32" i="78"/>
  <c r="BX32" i="78"/>
  <c r="BU32" i="78"/>
  <c r="BR32" i="78"/>
  <c r="BO32" i="78"/>
  <c r="BL32" i="78"/>
  <c r="BI32" i="78"/>
  <c r="BF32" i="78"/>
  <c r="BC32" i="78"/>
  <c r="AZ32" i="78"/>
  <c r="AW32" i="78"/>
  <c r="AT32" i="78"/>
  <c r="AQ32" i="78"/>
  <c r="AN32" i="78"/>
  <c r="AK32" i="78"/>
  <c r="AB32" i="78"/>
  <c r="Y32" i="78"/>
  <c r="EH32" i="78" s="1"/>
  <c r="V32" i="78"/>
  <c r="S32" i="78"/>
  <c r="P32" i="78"/>
  <c r="M32" i="78"/>
  <c r="J32" i="78"/>
  <c r="G32" i="78"/>
  <c r="EB32" i="78"/>
  <c r="EL31" i="78"/>
  <c r="EK31" i="78"/>
  <c r="EG31" i="78"/>
  <c r="EI31" i="78" s="1"/>
  <c r="DW31" i="78"/>
  <c r="DT31" i="78"/>
  <c r="EM31" i="78" s="1"/>
  <c r="EN31" i="78" s="1"/>
  <c r="DQ31" i="78"/>
  <c r="DN31" i="78"/>
  <c r="DK31" i="78"/>
  <c r="DH31" i="78"/>
  <c r="DE31" i="78"/>
  <c r="DB31" i="78"/>
  <c r="CY31" i="78"/>
  <c r="CV31" i="78"/>
  <c r="CS31" i="78"/>
  <c r="CP31" i="78"/>
  <c r="CM31" i="78"/>
  <c r="CJ31" i="78"/>
  <c r="CG31" i="78"/>
  <c r="CD31" i="78"/>
  <c r="CA31" i="78"/>
  <c r="BX31" i="78"/>
  <c r="BU31" i="78"/>
  <c r="BR31" i="78"/>
  <c r="BO31" i="78"/>
  <c r="BL31" i="78"/>
  <c r="BI31" i="78"/>
  <c r="BF31" i="78"/>
  <c r="BC31" i="78"/>
  <c r="AZ31" i="78"/>
  <c r="AW31" i="78"/>
  <c r="AT31" i="78"/>
  <c r="AQ31" i="78"/>
  <c r="AN31" i="78"/>
  <c r="AK31" i="78"/>
  <c r="AB31" i="78"/>
  <c r="Y31" i="78"/>
  <c r="V31" i="78"/>
  <c r="S31" i="78"/>
  <c r="P31" i="78"/>
  <c r="M31" i="78"/>
  <c r="J31" i="78"/>
  <c r="G31" i="78"/>
  <c r="EL30" i="78"/>
  <c r="EK30" i="78"/>
  <c r="EG30" i="78"/>
  <c r="EI30" i="78" s="1"/>
  <c r="EB30" i="78"/>
  <c r="DW30" i="78"/>
  <c r="DT30" i="78"/>
  <c r="DQ30" i="78"/>
  <c r="DN30" i="78"/>
  <c r="DK30" i="78"/>
  <c r="DH30" i="78"/>
  <c r="DE30" i="78"/>
  <c r="DB30" i="78"/>
  <c r="CY30" i="78"/>
  <c r="CV30" i="78"/>
  <c r="CS30" i="78"/>
  <c r="CP30" i="78"/>
  <c r="CM30" i="78"/>
  <c r="CJ30" i="78"/>
  <c r="CG30" i="78"/>
  <c r="CD30" i="78"/>
  <c r="CA30" i="78"/>
  <c r="BX30" i="78"/>
  <c r="BU30" i="78"/>
  <c r="BR30" i="78"/>
  <c r="BO30" i="78"/>
  <c r="BL30" i="78"/>
  <c r="BI30" i="78"/>
  <c r="BF30" i="78"/>
  <c r="BC30" i="78"/>
  <c r="AZ30" i="78"/>
  <c r="AW30" i="78"/>
  <c r="AT30" i="78"/>
  <c r="AQ30" i="78"/>
  <c r="AN30" i="78"/>
  <c r="AK30" i="78"/>
  <c r="AB30" i="78"/>
  <c r="Y30" i="78"/>
  <c r="V30" i="78"/>
  <c r="S30" i="78"/>
  <c r="EH30" i="78" s="1"/>
  <c r="P30" i="78"/>
  <c r="M30" i="78"/>
  <c r="J30" i="78"/>
  <c r="G30" i="78"/>
  <c r="D30" i="78"/>
  <c r="EL29" i="78"/>
  <c r="EK29" i="78"/>
  <c r="EH29" i="78"/>
  <c r="EG29" i="78"/>
  <c r="EI29" i="78" s="1"/>
  <c r="DW29" i="78"/>
  <c r="DT29" i="78"/>
  <c r="DQ29" i="78"/>
  <c r="DN29" i="78"/>
  <c r="DK29" i="78"/>
  <c r="DH29" i="78"/>
  <c r="DE29" i="78"/>
  <c r="DB29" i="78"/>
  <c r="CY29" i="78"/>
  <c r="CV29" i="78"/>
  <c r="CS29" i="78"/>
  <c r="CP29" i="78"/>
  <c r="CM29" i="78"/>
  <c r="CJ29" i="78"/>
  <c r="CG29" i="78"/>
  <c r="CD29" i="78"/>
  <c r="CA29" i="78"/>
  <c r="BX29" i="78"/>
  <c r="BU29" i="78"/>
  <c r="BR29" i="78"/>
  <c r="BO29" i="78"/>
  <c r="BL29" i="78"/>
  <c r="BI29" i="78"/>
  <c r="BF29" i="78"/>
  <c r="BC29" i="78"/>
  <c r="AZ29" i="78"/>
  <c r="AW29" i="78"/>
  <c r="AT29" i="78"/>
  <c r="AQ29" i="78"/>
  <c r="AN29" i="78"/>
  <c r="AK29" i="78"/>
  <c r="AB29" i="78"/>
  <c r="Y29" i="78"/>
  <c r="V29" i="78"/>
  <c r="S29" i="78"/>
  <c r="P29" i="78"/>
  <c r="M29" i="78"/>
  <c r="J29" i="78"/>
  <c r="G29" i="78"/>
  <c r="EB29" i="78"/>
  <c r="EC29" i="78" s="1"/>
  <c r="EL28" i="78"/>
  <c r="EK28" i="78"/>
  <c r="EG28" i="78"/>
  <c r="EI28" i="78" s="1"/>
  <c r="DW28" i="78"/>
  <c r="DT28" i="78"/>
  <c r="DQ28" i="78"/>
  <c r="DN28" i="78"/>
  <c r="DK28" i="78"/>
  <c r="DH28" i="78"/>
  <c r="DE28" i="78"/>
  <c r="DB28" i="78"/>
  <c r="CY28" i="78"/>
  <c r="CV28" i="78"/>
  <c r="CS28" i="78"/>
  <c r="CP28" i="78"/>
  <c r="CM28" i="78"/>
  <c r="CJ28" i="78"/>
  <c r="CG28" i="78"/>
  <c r="CD28" i="78"/>
  <c r="CA28" i="78"/>
  <c r="BX28" i="78"/>
  <c r="BU28" i="78"/>
  <c r="BR28" i="78"/>
  <c r="BO28" i="78"/>
  <c r="BL28" i="78"/>
  <c r="BI28" i="78"/>
  <c r="BF28" i="78"/>
  <c r="BC28" i="78"/>
  <c r="AZ28" i="78"/>
  <c r="AW28" i="78"/>
  <c r="AT28" i="78"/>
  <c r="AQ28" i="78"/>
  <c r="AN28" i="78"/>
  <c r="AK28" i="78"/>
  <c r="AB28" i="78"/>
  <c r="EH28" i="78" s="1"/>
  <c r="Y28" i="78"/>
  <c r="V28" i="78"/>
  <c r="S28" i="78"/>
  <c r="P28" i="78"/>
  <c r="M28" i="78"/>
  <c r="J28" i="78"/>
  <c r="G28" i="78"/>
  <c r="EM27" i="78"/>
  <c r="EN27" i="78" s="1"/>
  <c r="EL27" i="78"/>
  <c r="EK27" i="78"/>
  <c r="EI27" i="78"/>
  <c r="EG27" i="78"/>
  <c r="DW27" i="78"/>
  <c r="DT27" i="78"/>
  <c r="DQ27" i="78"/>
  <c r="DN27" i="78"/>
  <c r="DK27" i="78"/>
  <c r="DH27" i="78"/>
  <c r="DE27" i="78"/>
  <c r="DB27" i="78"/>
  <c r="CY27" i="78"/>
  <c r="CV27" i="78"/>
  <c r="CS27" i="78"/>
  <c r="CP27" i="78"/>
  <c r="CM27" i="78"/>
  <c r="CJ27" i="78"/>
  <c r="CG27" i="78"/>
  <c r="CD27" i="78"/>
  <c r="CA27" i="78"/>
  <c r="BX27" i="78"/>
  <c r="BU27" i="78"/>
  <c r="BR27" i="78"/>
  <c r="BO27" i="78"/>
  <c r="BL27" i="78"/>
  <c r="BI27" i="78"/>
  <c r="BF27" i="78"/>
  <c r="BC27" i="78"/>
  <c r="AZ27" i="78"/>
  <c r="AW27" i="78"/>
  <c r="AT27" i="78"/>
  <c r="AQ27" i="78"/>
  <c r="AN27" i="78"/>
  <c r="AK27" i="78"/>
  <c r="AB27" i="78"/>
  <c r="Y27" i="78"/>
  <c r="V27" i="78"/>
  <c r="S27" i="78"/>
  <c r="EH27" i="78" s="1"/>
  <c r="P27" i="78"/>
  <c r="M27" i="78"/>
  <c r="J27" i="78"/>
  <c r="G27" i="78"/>
  <c r="D27" i="78"/>
  <c r="ED27" i="78" s="1"/>
  <c r="EB27" i="78"/>
  <c r="EL26" i="78"/>
  <c r="EK26" i="78"/>
  <c r="EG26" i="78"/>
  <c r="EI26" i="78" s="1"/>
  <c r="EB26" i="78"/>
  <c r="DW26" i="78"/>
  <c r="DT26" i="78"/>
  <c r="DQ26" i="78"/>
  <c r="DN26" i="78"/>
  <c r="DK26" i="78"/>
  <c r="DH26" i="78"/>
  <c r="DE26" i="78"/>
  <c r="DB26" i="78"/>
  <c r="CY26" i="78"/>
  <c r="CV26" i="78"/>
  <c r="CS26" i="78"/>
  <c r="CP26" i="78"/>
  <c r="CM26" i="78"/>
  <c r="CJ26" i="78"/>
  <c r="CG26" i="78"/>
  <c r="CD26" i="78"/>
  <c r="CA26" i="78"/>
  <c r="BX26" i="78"/>
  <c r="BU26" i="78"/>
  <c r="BR26" i="78"/>
  <c r="BO26" i="78"/>
  <c r="BL26" i="78"/>
  <c r="BI26" i="78"/>
  <c r="BF26" i="78"/>
  <c r="BC26" i="78"/>
  <c r="AZ26" i="78"/>
  <c r="AW26" i="78"/>
  <c r="AT26" i="78"/>
  <c r="AQ26" i="78"/>
  <c r="AN26" i="78"/>
  <c r="AK26" i="78"/>
  <c r="AB26" i="78"/>
  <c r="Y26" i="78"/>
  <c r="V26" i="78"/>
  <c r="EH26" i="78" s="1"/>
  <c r="S26" i="78"/>
  <c r="P26" i="78"/>
  <c r="M26" i="78"/>
  <c r="J26" i="78"/>
  <c r="G26" i="78"/>
  <c r="D26" i="78"/>
  <c r="EL25" i="78"/>
  <c r="EK25" i="78"/>
  <c r="EH25" i="78"/>
  <c r="EG25" i="78"/>
  <c r="EI25" i="78" s="1"/>
  <c r="DW25" i="78"/>
  <c r="DT25" i="78"/>
  <c r="DQ25" i="78"/>
  <c r="DN25" i="78"/>
  <c r="DK25" i="78"/>
  <c r="DH25" i="78"/>
  <c r="DE25" i="78"/>
  <c r="DB25" i="78"/>
  <c r="EM25" i="78" s="1"/>
  <c r="EN25" i="78" s="1"/>
  <c r="CY25" i="78"/>
  <c r="CV25" i="78"/>
  <c r="CS25" i="78"/>
  <c r="CP25" i="78"/>
  <c r="CM25" i="78"/>
  <c r="CJ25" i="78"/>
  <c r="CG25" i="78"/>
  <c r="CD25" i="78"/>
  <c r="CA25" i="78"/>
  <c r="BX25" i="78"/>
  <c r="BU25" i="78"/>
  <c r="BR25" i="78"/>
  <c r="BO25" i="78"/>
  <c r="BL25" i="78"/>
  <c r="BI25" i="78"/>
  <c r="BF25" i="78"/>
  <c r="BC25" i="78"/>
  <c r="AZ25" i="78"/>
  <c r="AW25" i="78"/>
  <c r="AT25" i="78"/>
  <c r="AQ25" i="78"/>
  <c r="AN25" i="78"/>
  <c r="AK25" i="78"/>
  <c r="AB25" i="78"/>
  <c r="Y25" i="78"/>
  <c r="V25" i="78"/>
  <c r="S25" i="78"/>
  <c r="P25" i="78"/>
  <c r="M25" i="78"/>
  <c r="J25" i="78"/>
  <c r="G25" i="78"/>
  <c r="EL24" i="78"/>
  <c r="EK24" i="78"/>
  <c r="EI24" i="78"/>
  <c r="EG24" i="78"/>
  <c r="DW24" i="78"/>
  <c r="DT24" i="78"/>
  <c r="DQ24" i="78"/>
  <c r="DN24" i="78"/>
  <c r="DK24" i="78"/>
  <c r="DH24" i="78"/>
  <c r="DE24" i="78"/>
  <c r="DB24" i="78"/>
  <c r="CY24" i="78"/>
  <c r="CV24" i="78"/>
  <c r="CS24" i="78"/>
  <c r="CP24" i="78"/>
  <c r="CM24" i="78"/>
  <c r="CJ24" i="78"/>
  <c r="CG24" i="78"/>
  <c r="CD24" i="78"/>
  <c r="CA24" i="78"/>
  <c r="BX24" i="78"/>
  <c r="BU24" i="78"/>
  <c r="BR24" i="78"/>
  <c r="BO24" i="78"/>
  <c r="BL24" i="78"/>
  <c r="BI24" i="78"/>
  <c r="BF24" i="78"/>
  <c r="BC24" i="78"/>
  <c r="AZ24" i="78"/>
  <c r="AW24" i="78"/>
  <c r="AT24" i="78"/>
  <c r="AQ24" i="78"/>
  <c r="AN24" i="78"/>
  <c r="AK24" i="78"/>
  <c r="AB24" i="78"/>
  <c r="Y24" i="78"/>
  <c r="V24" i="78"/>
  <c r="S24" i="78"/>
  <c r="EH24" i="78" s="1"/>
  <c r="P24" i="78"/>
  <c r="M24" i="78"/>
  <c r="J24" i="78"/>
  <c r="G24" i="78"/>
  <c r="EL23" i="78"/>
  <c r="EK23" i="78"/>
  <c r="EH23" i="78"/>
  <c r="EG23" i="78"/>
  <c r="EI23" i="78" s="1"/>
  <c r="DW23" i="78"/>
  <c r="DT23" i="78"/>
  <c r="DQ23" i="78"/>
  <c r="EM23" i="78" s="1"/>
  <c r="DN23" i="78"/>
  <c r="DK23" i="78"/>
  <c r="DH23" i="78"/>
  <c r="DE23" i="78"/>
  <c r="DB23" i="78"/>
  <c r="CY23" i="78"/>
  <c r="CV23" i="78"/>
  <c r="CS23" i="78"/>
  <c r="CP23" i="78"/>
  <c r="CM23" i="78"/>
  <c r="CJ23" i="78"/>
  <c r="CG23" i="78"/>
  <c r="CD23" i="78"/>
  <c r="CA23" i="78"/>
  <c r="BX23" i="78"/>
  <c r="BU23" i="78"/>
  <c r="BR23" i="78"/>
  <c r="BO23" i="78"/>
  <c r="BL23" i="78"/>
  <c r="BI23" i="78"/>
  <c r="BF23" i="78"/>
  <c r="BC23" i="78"/>
  <c r="AZ23" i="78"/>
  <c r="AW23" i="78"/>
  <c r="AT23" i="78"/>
  <c r="AQ23" i="78"/>
  <c r="AN23" i="78"/>
  <c r="AK23" i="78"/>
  <c r="AB23" i="78"/>
  <c r="Y23" i="78"/>
  <c r="V23" i="78"/>
  <c r="S23" i="78"/>
  <c r="P23" i="78"/>
  <c r="M23" i="78"/>
  <c r="J23" i="78"/>
  <c r="G23" i="78"/>
  <c r="D23" i="78"/>
  <c r="EB23" i="78"/>
  <c r="EC23" i="78" s="1"/>
  <c r="EL22" i="78"/>
  <c r="EK22" i="78"/>
  <c r="EG22" i="78"/>
  <c r="EI22" i="78" s="1"/>
  <c r="DW22" i="78"/>
  <c r="DT22" i="78"/>
  <c r="DQ22" i="78"/>
  <c r="DN22" i="78"/>
  <c r="DK22" i="78"/>
  <c r="DH22" i="78"/>
  <c r="DE22" i="78"/>
  <c r="DB22" i="78"/>
  <c r="CY22" i="78"/>
  <c r="CV22" i="78"/>
  <c r="CS22" i="78"/>
  <c r="CP22" i="78"/>
  <c r="CM22" i="78"/>
  <c r="CJ22" i="78"/>
  <c r="CG22" i="78"/>
  <c r="CD22" i="78"/>
  <c r="CA22" i="78"/>
  <c r="BX22" i="78"/>
  <c r="BU22" i="78"/>
  <c r="BR22" i="78"/>
  <c r="BO22" i="78"/>
  <c r="BL22" i="78"/>
  <c r="BI22" i="78"/>
  <c r="BF22" i="78"/>
  <c r="BC22" i="78"/>
  <c r="AZ22" i="78"/>
  <c r="AW22" i="78"/>
  <c r="AT22" i="78"/>
  <c r="AQ22" i="78"/>
  <c r="AN22" i="78"/>
  <c r="AK22" i="78"/>
  <c r="AB22" i="78"/>
  <c r="Y22" i="78"/>
  <c r="EH22" i="78" s="1"/>
  <c r="V22" i="78"/>
  <c r="S22" i="78"/>
  <c r="P22" i="78"/>
  <c r="M22" i="78"/>
  <c r="J22" i="78"/>
  <c r="G22" i="78"/>
  <c r="D22" i="78"/>
  <c r="EL21" i="78"/>
  <c r="EK21" i="78"/>
  <c r="EI21" i="78"/>
  <c r="EG21" i="78"/>
  <c r="DW21" i="78"/>
  <c r="DT21" i="78"/>
  <c r="DQ21" i="78"/>
  <c r="DN21" i="78"/>
  <c r="DK21" i="78"/>
  <c r="DH21" i="78"/>
  <c r="DE21" i="78"/>
  <c r="DB21" i="78"/>
  <c r="EM21" i="78" s="1"/>
  <c r="EN21" i="78" s="1"/>
  <c r="CY21" i="78"/>
  <c r="CV21" i="78"/>
  <c r="CS21" i="78"/>
  <c r="CP21" i="78"/>
  <c r="CM21" i="78"/>
  <c r="CJ21" i="78"/>
  <c r="CG21" i="78"/>
  <c r="CD21" i="78"/>
  <c r="CA21" i="78"/>
  <c r="BX21" i="78"/>
  <c r="BU21" i="78"/>
  <c r="BR21" i="78"/>
  <c r="BO21" i="78"/>
  <c r="BL21" i="78"/>
  <c r="BI21" i="78"/>
  <c r="BF21" i="78"/>
  <c r="BC21" i="78"/>
  <c r="AZ21" i="78"/>
  <c r="AW21" i="78"/>
  <c r="AT21" i="78"/>
  <c r="AQ21" i="78"/>
  <c r="AN21" i="78"/>
  <c r="AK21" i="78"/>
  <c r="AB21" i="78"/>
  <c r="Y21" i="78"/>
  <c r="V21" i="78"/>
  <c r="S21" i="78"/>
  <c r="P21" i="78"/>
  <c r="M21" i="78"/>
  <c r="J21" i="78"/>
  <c r="G21" i="78"/>
  <c r="EB21" i="78"/>
  <c r="EM20" i="78"/>
  <c r="EL20" i="78"/>
  <c r="EK20" i="78"/>
  <c r="EG20" i="78"/>
  <c r="EI20" i="78" s="1"/>
  <c r="EB20" i="78"/>
  <c r="DW20" i="78"/>
  <c r="DT20" i="78"/>
  <c r="DQ20" i="78"/>
  <c r="DN20" i="78"/>
  <c r="DK20" i="78"/>
  <c r="DH20" i="78"/>
  <c r="DE20" i="78"/>
  <c r="DB20" i="78"/>
  <c r="CY20" i="78"/>
  <c r="CV20" i="78"/>
  <c r="CS20" i="78"/>
  <c r="CP20" i="78"/>
  <c r="CM20" i="78"/>
  <c r="CJ20" i="78"/>
  <c r="CG20" i="78"/>
  <c r="CD20" i="78"/>
  <c r="CA20" i="78"/>
  <c r="BX20" i="78"/>
  <c r="BU20" i="78"/>
  <c r="BR20" i="78"/>
  <c r="BO20" i="78"/>
  <c r="BL20" i="78"/>
  <c r="BI20" i="78"/>
  <c r="BF20" i="78"/>
  <c r="BC20" i="78"/>
  <c r="AZ20" i="78"/>
  <c r="AW20" i="78"/>
  <c r="AT20" i="78"/>
  <c r="AQ20" i="78"/>
  <c r="AN20" i="78"/>
  <c r="AK20" i="78"/>
  <c r="AB20" i="78"/>
  <c r="Y20" i="78"/>
  <c r="V20" i="78"/>
  <c r="EH20" i="78" s="1"/>
  <c r="S20" i="78"/>
  <c r="P20" i="78"/>
  <c r="M20" i="78"/>
  <c r="ED20" i="78" s="1"/>
  <c r="J20" i="78"/>
  <c r="G20" i="78"/>
  <c r="D20" i="78"/>
  <c r="EL19" i="78"/>
  <c r="EK19" i="78"/>
  <c r="EG19" i="78"/>
  <c r="EI19" i="78" s="1"/>
  <c r="EB19" i="78"/>
  <c r="DW19" i="78"/>
  <c r="DT19" i="78"/>
  <c r="EM19" i="78" s="1"/>
  <c r="EN19" i="78" s="1"/>
  <c r="DQ19" i="78"/>
  <c r="DN19" i="78"/>
  <c r="DK19" i="78"/>
  <c r="DH19" i="78"/>
  <c r="DE19" i="78"/>
  <c r="DB19" i="78"/>
  <c r="CY19" i="78"/>
  <c r="CV19" i="78"/>
  <c r="CS19" i="78"/>
  <c r="CP19" i="78"/>
  <c r="CM19" i="78"/>
  <c r="CJ19" i="78"/>
  <c r="CJ41" i="78" s="1"/>
  <c r="CG19" i="78"/>
  <c r="CD19" i="78"/>
  <c r="CA19" i="78"/>
  <c r="BX19" i="78"/>
  <c r="BU19" i="78"/>
  <c r="BR19" i="78"/>
  <c r="BO19" i="78"/>
  <c r="BL19" i="78"/>
  <c r="BI19" i="78"/>
  <c r="BF19" i="78"/>
  <c r="BC19" i="78"/>
  <c r="AZ19" i="78"/>
  <c r="AW19" i="78"/>
  <c r="AT19" i="78"/>
  <c r="AQ19" i="78"/>
  <c r="AN19" i="78"/>
  <c r="AK19" i="78"/>
  <c r="AB19" i="78"/>
  <c r="Y19" i="78"/>
  <c r="V19" i="78"/>
  <c r="S19" i="78"/>
  <c r="EH19" i="78" s="1"/>
  <c r="P19" i="78"/>
  <c r="M19" i="78"/>
  <c r="J19" i="78"/>
  <c r="G19" i="78"/>
  <c r="D19" i="78"/>
  <c r="EL18" i="78"/>
  <c r="EK18" i="78"/>
  <c r="EG18" i="78"/>
  <c r="EI18" i="78" s="1"/>
  <c r="DW18" i="78"/>
  <c r="DT18" i="78"/>
  <c r="DQ18" i="78"/>
  <c r="DN18" i="78"/>
  <c r="DK18" i="78"/>
  <c r="DH18" i="78"/>
  <c r="DE18" i="78"/>
  <c r="DB18" i="78"/>
  <c r="CY18" i="78"/>
  <c r="CV18" i="78"/>
  <c r="CS18" i="78"/>
  <c r="CP18" i="78"/>
  <c r="CM18" i="78"/>
  <c r="CJ18" i="78"/>
  <c r="CG18" i="78"/>
  <c r="CD18" i="78"/>
  <c r="CA18" i="78"/>
  <c r="BX18" i="78"/>
  <c r="BU18" i="78"/>
  <c r="BR18" i="78"/>
  <c r="BO18" i="78"/>
  <c r="BL18" i="78"/>
  <c r="BI18" i="78"/>
  <c r="BF18" i="78"/>
  <c r="BC18" i="78"/>
  <c r="AZ18" i="78"/>
  <c r="AW18" i="78"/>
  <c r="AT18" i="78"/>
  <c r="AQ18" i="78"/>
  <c r="AN18" i="78"/>
  <c r="AK18" i="78"/>
  <c r="AB18" i="78"/>
  <c r="Y18" i="78"/>
  <c r="EH18" i="78" s="1"/>
  <c r="V18" i="78"/>
  <c r="S18" i="78"/>
  <c r="P18" i="78"/>
  <c r="M18" i="78"/>
  <c r="J18" i="78"/>
  <c r="G18" i="78"/>
  <c r="EL17" i="78"/>
  <c r="EK17" i="78"/>
  <c r="EI17" i="78"/>
  <c r="EG17" i="78"/>
  <c r="DW17" i="78"/>
  <c r="DT17" i="78"/>
  <c r="DQ17" i="78"/>
  <c r="EM17" i="78" s="1"/>
  <c r="DN17" i="78"/>
  <c r="DK17" i="78"/>
  <c r="DH17" i="78"/>
  <c r="DE17" i="78"/>
  <c r="DB17" i="78"/>
  <c r="CY17" i="78"/>
  <c r="CV17" i="78"/>
  <c r="CS17" i="78"/>
  <c r="CP17" i="78"/>
  <c r="CM17" i="78"/>
  <c r="CJ17" i="78"/>
  <c r="CG17" i="78"/>
  <c r="CD17" i="78"/>
  <c r="CA17" i="78"/>
  <c r="BX17" i="78"/>
  <c r="BU17" i="78"/>
  <c r="BR17" i="78"/>
  <c r="BO17" i="78"/>
  <c r="BL17" i="78"/>
  <c r="BI17" i="78"/>
  <c r="BF17" i="78"/>
  <c r="BC17" i="78"/>
  <c r="AZ17" i="78"/>
  <c r="AW17" i="78"/>
  <c r="AT17" i="78"/>
  <c r="AT41" i="78" s="1"/>
  <c r="AQ17" i="78"/>
  <c r="AN17" i="78"/>
  <c r="AK17" i="78"/>
  <c r="AB17" i="78"/>
  <c r="Y17" i="78"/>
  <c r="V17" i="78"/>
  <c r="EH17" i="78" s="1"/>
  <c r="S17" i="78"/>
  <c r="P17" i="78"/>
  <c r="M17" i="78"/>
  <c r="J17" i="78"/>
  <c r="G17" i="78"/>
  <c r="EB17" i="78"/>
  <c r="EL16" i="78"/>
  <c r="EK16" i="78"/>
  <c r="EG16" i="78"/>
  <c r="EI16" i="78" s="1"/>
  <c r="EB16" i="78"/>
  <c r="DW16" i="78"/>
  <c r="DT16" i="78"/>
  <c r="DQ16" i="78"/>
  <c r="DN16" i="78"/>
  <c r="DK16" i="78"/>
  <c r="DH16" i="78"/>
  <c r="DE16" i="78"/>
  <c r="DB16" i="78"/>
  <c r="CY16" i="78"/>
  <c r="CY41" i="78" s="1"/>
  <c r="CV16" i="78"/>
  <c r="CS16" i="78"/>
  <c r="CP16" i="78"/>
  <c r="CM16" i="78"/>
  <c r="CJ16" i="78"/>
  <c r="CG16" i="78"/>
  <c r="CD16" i="78"/>
  <c r="CA16" i="78"/>
  <c r="BX16" i="78"/>
  <c r="BU16" i="78"/>
  <c r="BR16" i="78"/>
  <c r="BO16" i="78"/>
  <c r="BL16" i="78"/>
  <c r="BI16" i="78"/>
  <c r="BF16" i="78"/>
  <c r="BC16" i="78"/>
  <c r="AZ16" i="78"/>
  <c r="AW16" i="78"/>
  <c r="AT16" i="78"/>
  <c r="AQ16" i="78"/>
  <c r="AN16" i="78"/>
  <c r="AK16" i="78"/>
  <c r="AB16" i="78"/>
  <c r="Y16" i="78"/>
  <c r="V16" i="78"/>
  <c r="ED16" i="78" s="1"/>
  <c r="S16" i="78"/>
  <c r="P16" i="78"/>
  <c r="P41" i="78" s="1"/>
  <c r="M16" i="78"/>
  <c r="J16" i="78"/>
  <c r="G16" i="78"/>
  <c r="D16" i="78"/>
  <c r="EL15" i="78"/>
  <c r="EK15" i="78"/>
  <c r="EI15" i="78"/>
  <c r="EG15" i="78"/>
  <c r="DW15" i="78"/>
  <c r="DT15" i="78"/>
  <c r="DQ15" i="78"/>
  <c r="DN15" i="78"/>
  <c r="DK15" i="78"/>
  <c r="DH15" i="78"/>
  <c r="EM15" i="78" s="1"/>
  <c r="DE15" i="78"/>
  <c r="DB15" i="78"/>
  <c r="CY15" i="78"/>
  <c r="CV15" i="78"/>
  <c r="CS15" i="78"/>
  <c r="CP15" i="78"/>
  <c r="CM15" i="78"/>
  <c r="CJ15" i="78"/>
  <c r="CG15" i="78"/>
  <c r="CD15" i="78"/>
  <c r="CA15" i="78"/>
  <c r="BX15" i="78"/>
  <c r="BU15" i="78"/>
  <c r="BR15" i="78"/>
  <c r="BO15" i="78"/>
  <c r="BL15" i="78"/>
  <c r="BI15" i="78"/>
  <c r="BF15" i="78"/>
  <c r="BC15" i="78"/>
  <c r="AZ15" i="78"/>
  <c r="AW15" i="78"/>
  <c r="AT15" i="78"/>
  <c r="AQ15" i="78"/>
  <c r="AN15" i="78"/>
  <c r="AK15" i="78"/>
  <c r="AB15" i="78"/>
  <c r="Y15" i="78"/>
  <c r="V15" i="78"/>
  <c r="EH15" i="78" s="1"/>
  <c r="S15" i="78"/>
  <c r="P15" i="78"/>
  <c r="M15" i="78"/>
  <c r="J15" i="78"/>
  <c r="G15" i="78"/>
  <c r="EB15" i="78"/>
  <c r="EL14" i="78"/>
  <c r="EK14" i="78"/>
  <c r="EI14" i="78"/>
  <c r="EG14" i="78"/>
  <c r="EB14" i="78"/>
  <c r="DW14" i="78"/>
  <c r="DT14" i="78"/>
  <c r="DQ14" i="78"/>
  <c r="DN14" i="78"/>
  <c r="DK14" i="78"/>
  <c r="DH14" i="78"/>
  <c r="EM14" i="78" s="1"/>
  <c r="DE14" i="78"/>
  <c r="DB14" i="78"/>
  <c r="CY14" i="78"/>
  <c r="CV14" i="78"/>
  <c r="CS14" i="78"/>
  <c r="CP14" i="78"/>
  <c r="CM14" i="78"/>
  <c r="CJ14" i="78"/>
  <c r="CG14" i="78"/>
  <c r="CD14" i="78"/>
  <c r="CA14" i="78"/>
  <c r="BX14" i="78"/>
  <c r="BX41" i="78" s="1"/>
  <c r="BU14" i="78"/>
  <c r="BR14" i="78"/>
  <c r="BO14" i="78"/>
  <c r="BL14" i="78"/>
  <c r="BI14" i="78"/>
  <c r="BF14" i="78"/>
  <c r="BC14" i="78"/>
  <c r="AZ14" i="78"/>
  <c r="AW14" i="78"/>
  <c r="AW41" i="78" s="1"/>
  <c r="AT14" i="78"/>
  <c r="AQ14" i="78"/>
  <c r="AN14" i="78"/>
  <c r="AK14" i="78"/>
  <c r="AB14" i="78"/>
  <c r="Y14" i="78"/>
  <c r="V14" i="78"/>
  <c r="EH14" i="78" s="1"/>
  <c r="S14" i="78"/>
  <c r="P14" i="78"/>
  <c r="M14" i="78"/>
  <c r="J14" i="78"/>
  <c r="G14" i="78"/>
  <c r="D14" i="78"/>
  <c r="ED14" i="78" s="1"/>
  <c r="EL13" i="78"/>
  <c r="EK13" i="78"/>
  <c r="EG13" i="78"/>
  <c r="EI13" i="78" s="1"/>
  <c r="EB13" i="78"/>
  <c r="DW13" i="78"/>
  <c r="DT13" i="78"/>
  <c r="DQ13" i="78"/>
  <c r="DN13" i="78"/>
  <c r="DK13" i="78"/>
  <c r="DH13" i="78"/>
  <c r="DE13" i="78"/>
  <c r="EM13" i="78" s="1"/>
  <c r="EN13" i="78" s="1"/>
  <c r="DB13" i="78"/>
  <c r="CY13" i="78"/>
  <c r="CV13" i="78"/>
  <c r="CS13" i="78"/>
  <c r="CP13" i="78"/>
  <c r="CM13" i="78"/>
  <c r="CM41" i="78" s="1"/>
  <c r="CJ13" i="78"/>
  <c r="CG13" i="78"/>
  <c r="CD13" i="78"/>
  <c r="CA13" i="78"/>
  <c r="BX13" i="78"/>
  <c r="BU13" i="78"/>
  <c r="BR13" i="78"/>
  <c r="BO13" i="78"/>
  <c r="BL13" i="78"/>
  <c r="BI13" i="78"/>
  <c r="BF13" i="78"/>
  <c r="BC13" i="78"/>
  <c r="AZ13" i="78"/>
  <c r="AW13" i="78"/>
  <c r="AT13" i="78"/>
  <c r="AQ13" i="78"/>
  <c r="AN13" i="78"/>
  <c r="AK13" i="78"/>
  <c r="AB13" i="78"/>
  <c r="Y13" i="78"/>
  <c r="V13" i="78"/>
  <c r="S13" i="78"/>
  <c r="S41" i="78" s="1"/>
  <c r="P13" i="78"/>
  <c r="M13" i="78"/>
  <c r="J13" i="78"/>
  <c r="G13" i="78"/>
  <c r="D13" i="78"/>
  <c r="A13" i="78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EL12" i="78"/>
  <c r="EK12" i="78"/>
  <c r="EH12" i="78"/>
  <c r="EG12" i="78"/>
  <c r="EI3" i="78" s="1"/>
  <c r="EI4" i="78" s="1"/>
  <c r="DW12" i="78"/>
  <c r="DT12" i="78"/>
  <c r="DQ12" i="78"/>
  <c r="DN12" i="78"/>
  <c r="DK12" i="78"/>
  <c r="DH12" i="78"/>
  <c r="DE12" i="78"/>
  <c r="DE41" i="78" s="1"/>
  <c r="DB12" i="78"/>
  <c r="DB41" i="78" s="1"/>
  <c r="CY12" i="78"/>
  <c r="CV12" i="78"/>
  <c r="CS12" i="78"/>
  <c r="CP12" i="78"/>
  <c r="CM12" i="78"/>
  <c r="CJ12" i="78"/>
  <c r="CG12" i="78"/>
  <c r="CD12" i="78"/>
  <c r="CA12" i="78"/>
  <c r="BX12" i="78"/>
  <c r="BU12" i="78"/>
  <c r="BR12" i="78"/>
  <c r="BO12" i="78"/>
  <c r="BL12" i="78"/>
  <c r="BI12" i="78"/>
  <c r="BF12" i="78"/>
  <c r="BC12" i="78"/>
  <c r="AZ12" i="78"/>
  <c r="AW12" i="78"/>
  <c r="AT12" i="78"/>
  <c r="AQ12" i="78"/>
  <c r="AN12" i="78"/>
  <c r="AK12" i="78"/>
  <c r="AB12" i="78"/>
  <c r="Y12" i="78"/>
  <c r="V12" i="78"/>
  <c r="S12" i="78"/>
  <c r="P12" i="78"/>
  <c r="M12" i="78"/>
  <c r="J12" i="78"/>
  <c r="G12" i="78"/>
  <c r="EB12" i="78"/>
  <c r="EL11" i="78"/>
  <c r="EK11" i="78"/>
  <c r="EG11" i="78"/>
  <c r="EB11" i="78"/>
  <c r="DW11" i="78"/>
  <c r="DT11" i="78"/>
  <c r="DQ11" i="78"/>
  <c r="DN11" i="78"/>
  <c r="DK11" i="78"/>
  <c r="DH11" i="78"/>
  <c r="DH41" i="78" s="1"/>
  <c r="DE11" i="78"/>
  <c r="DB11" i="78"/>
  <c r="CY11" i="78"/>
  <c r="CV11" i="78"/>
  <c r="CS11" i="78"/>
  <c r="CP11" i="78"/>
  <c r="CP41" i="78" s="1"/>
  <c r="CM11" i="78"/>
  <c r="CJ11" i="78"/>
  <c r="CG11" i="78"/>
  <c r="CD11" i="78"/>
  <c r="CA11" i="78"/>
  <c r="BX11" i="78"/>
  <c r="BU11" i="78"/>
  <c r="BR11" i="78"/>
  <c r="BO11" i="78"/>
  <c r="BL11" i="78"/>
  <c r="BI11" i="78"/>
  <c r="BF11" i="78"/>
  <c r="BF41" i="78" s="1"/>
  <c r="BC11" i="78"/>
  <c r="AZ11" i="78"/>
  <c r="AW11" i="78"/>
  <c r="AT11" i="78"/>
  <c r="AQ11" i="78"/>
  <c r="AN11" i="78"/>
  <c r="AK11" i="78"/>
  <c r="AB11" i="78"/>
  <c r="Y11" i="78"/>
  <c r="V11" i="78"/>
  <c r="S11" i="78"/>
  <c r="P11" i="78"/>
  <c r="M11" i="78"/>
  <c r="M41" i="78" s="1"/>
  <c r="J11" i="78"/>
  <c r="G11" i="78"/>
  <c r="D11" i="78"/>
  <c r="A12" i="78"/>
  <c r="EN2" i="78"/>
  <c r="EP2" i="78" s="1"/>
  <c r="EI2" i="78"/>
  <c r="EC15" i="78" l="1"/>
  <c r="EE16" i="78"/>
  <c r="EE26" i="78"/>
  <c r="EN15" i="78"/>
  <c r="V41" i="78"/>
  <c r="EH11" i="78"/>
  <c r="EC11" i="78"/>
  <c r="EM30" i="78"/>
  <c r="EN30" i="78" s="1"/>
  <c r="EE11" i="78"/>
  <c r="EC16" i="78"/>
  <c r="EE21" i="78"/>
  <c r="EC21" i="78"/>
  <c r="ED22" i="78"/>
  <c r="EN36" i="78"/>
  <c r="BC41" i="78"/>
  <c r="EM24" i="78"/>
  <c r="EN24" i="78" s="1"/>
  <c r="BO41" i="78"/>
  <c r="EE13" i="78"/>
  <c r="D15" i="78"/>
  <c r="ED15" i="78" s="1"/>
  <c r="EE15" i="78" s="1"/>
  <c r="D21" i="78"/>
  <c r="ED21" i="78" s="1"/>
  <c r="EC30" i="78"/>
  <c r="EB36" i="78"/>
  <c r="D36" i="78"/>
  <c r="ED36" i="78" s="1"/>
  <c r="EC40" i="78"/>
  <c r="BR41" i="78"/>
  <c r="EI12" i="78"/>
  <c r="EC13" i="78"/>
  <c r="D28" i="78"/>
  <c r="ED28" i="78" s="1"/>
  <c r="EB28" i="78"/>
  <c r="BU41" i="78"/>
  <c r="EM11" i="78"/>
  <c r="EN5" i="78"/>
  <c r="EE39" i="78"/>
  <c r="EC39" i="78"/>
  <c r="EM40" i="78"/>
  <c r="EN40" i="78" s="1"/>
  <c r="EE40" i="78"/>
  <c r="ED11" i="78"/>
  <c r="AN41" i="78"/>
  <c r="EE12" i="78"/>
  <c r="EC12" i="78"/>
  <c r="EH13" i="78"/>
  <c r="EE14" i="78"/>
  <c r="EN17" i="78"/>
  <c r="EE19" i="78"/>
  <c r="EC19" i="78"/>
  <c r="EM33" i="78"/>
  <c r="EN33" i="78" s="1"/>
  <c r="G41" i="78"/>
  <c r="CA41" i="78"/>
  <c r="DK41" i="78"/>
  <c r="EC14" i="78"/>
  <c r="EE20" i="78"/>
  <c r="EC26" i="78"/>
  <c r="D39" i="78"/>
  <c r="ED39" i="78" s="1"/>
  <c r="J41" i="78"/>
  <c r="CD41" i="78"/>
  <c r="DN41" i="78"/>
  <c r="D12" i="78"/>
  <c r="ED12" i="78" s="1"/>
  <c r="ED13" i="78"/>
  <c r="EC17" i="78"/>
  <c r="EE17" i="78"/>
  <c r="EN18" i="78"/>
  <c r="EC20" i="78"/>
  <c r="EH21" i="78"/>
  <c r="ED26" i="78"/>
  <c r="D31" i="78"/>
  <c r="ED31" i="78" s="1"/>
  <c r="EB31" i="78"/>
  <c r="EE33" i="78"/>
  <c r="EC33" i="78"/>
  <c r="EN3" i="78"/>
  <c r="CG41" i="78"/>
  <c r="DQ41" i="78"/>
  <c r="D18" i="78"/>
  <c r="ED18" i="78" s="1"/>
  <c r="EB18" i="78"/>
  <c r="ED23" i="78"/>
  <c r="EE23" i="78" s="1"/>
  <c r="D24" i="78"/>
  <c r="ED24" i="78" s="1"/>
  <c r="EB24" i="78"/>
  <c r="D25" i="78"/>
  <c r="ED25" i="78" s="1"/>
  <c r="EB25" i="78"/>
  <c r="EC35" i="78"/>
  <c r="EM37" i="78"/>
  <c r="EN37" i="78" s="1"/>
  <c r="AZ41" i="78"/>
  <c r="EM16" i="78"/>
  <c r="EN16" i="78" s="1"/>
  <c r="D17" i="78"/>
  <c r="ED17" i="78" s="1"/>
  <c r="EM29" i="78"/>
  <c r="EN29" i="78" s="1"/>
  <c r="EH37" i="78"/>
  <c r="EM38" i="78"/>
  <c r="EN38" i="78" s="1"/>
  <c r="EH16" i="78"/>
  <c r="ED19" i="78"/>
  <c r="EB22" i="78"/>
  <c r="EM26" i="78"/>
  <c r="D32" i="78"/>
  <c r="ED32" i="78" s="1"/>
  <c r="EE32" i="78" s="1"/>
  <c r="EE37" i="78"/>
  <c r="EH31" i="78"/>
  <c r="EM35" i="78"/>
  <c r="EN35" i="78" s="1"/>
  <c r="EE38" i="78"/>
  <c r="EC38" i="78"/>
  <c r="EI5" i="78"/>
  <c r="EM12" i="78"/>
  <c r="EN12" i="78" s="1"/>
  <c r="DT41" i="78"/>
  <c r="EM28" i="78"/>
  <c r="EN28" i="78" s="1"/>
  <c r="DW41" i="78"/>
  <c r="EM18" i="78"/>
  <c r="D29" i="78"/>
  <c r="ED29" i="78" s="1"/>
  <c r="EE29" i="78" s="1"/>
  <c r="AH41" i="78"/>
  <c r="EI11" i="78"/>
  <c r="EN23" i="78"/>
  <c r="ED30" i="78"/>
  <c r="EE30" i="78" s="1"/>
  <c r="EH35" i="78"/>
  <c r="AK41" i="78"/>
  <c r="EM22" i="78"/>
  <c r="EN22" i="78" s="1"/>
  <c r="EE27" i="78"/>
  <c r="EC27" i="78"/>
  <c r="D34" i="78"/>
  <c r="ED34" i="78" s="1"/>
  <c r="EB34" i="78"/>
  <c r="EH40" i="78"/>
  <c r="EN32" i="78"/>
  <c r="Y41" i="78"/>
  <c r="BI41" i="78"/>
  <c r="CS41" i="78"/>
  <c r="EN14" i="78"/>
  <c r="EN20" i="78"/>
  <c r="EN26" i="78"/>
  <c r="EH34" i="78"/>
  <c r="AB41" i="78"/>
  <c r="BL41" i="78"/>
  <c r="CV41" i="78"/>
  <c r="EM32" i="78"/>
  <c r="EM41" i="78" l="1"/>
  <c r="EE18" i="78"/>
  <c r="EC18" i="78"/>
  <c r="EC28" i="78"/>
  <c r="EE28" i="78"/>
  <c r="EE5" i="78"/>
  <c r="G7" i="78" s="1"/>
  <c r="D41" i="78"/>
  <c r="EH41" i="78"/>
  <c r="EE3" i="78"/>
  <c r="ED41" i="78"/>
  <c r="EE34" i="78"/>
  <c r="EC34" i="78"/>
  <c r="EN4" i="78"/>
  <c r="EE25" i="78"/>
  <c r="EC25" i="78"/>
  <c r="EE31" i="78"/>
  <c r="EC31" i="78"/>
  <c r="EE36" i="78"/>
  <c r="EC36" i="78"/>
  <c r="EE22" i="78"/>
  <c r="EC22" i="78"/>
  <c r="EN11" i="78"/>
  <c r="EE24" i="78"/>
  <c r="EC24" i="78"/>
  <c r="EE4" i="78" l="1"/>
  <c r="G6" i="78" s="1"/>
  <c r="G5" i="78"/>
  <c r="EM41" i="77"/>
  <c r="EN41" i="77" s="1"/>
  <c r="EL41" i="77"/>
  <c r="EK41" i="77"/>
  <c r="EG41" i="77"/>
  <c r="EI41" i="77" s="1"/>
  <c r="EB41" i="77"/>
  <c r="EE41" i="77" s="1"/>
  <c r="DW41" i="77"/>
  <c r="DT41" i="77"/>
  <c r="DQ41" i="77"/>
  <c r="DN41" i="77"/>
  <c r="DK41" i="77"/>
  <c r="DH41" i="77"/>
  <c r="DE41" i="77"/>
  <c r="DB41" i="77"/>
  <c r="CY41" i="77"/>
  <c r="CV41" i="77"/>
  <c r="CS41" i="77"/>
  <c r="CP41" i="77"/>
  <c r="CM41" i="77"/>
  <c r="CJ41" i="77"/>
  <c r="CG41" i="77"/>
  <c r="CD41" i="77"/>
  <c r="CA41" i="77"/>
  <c r="BX41" i="77"/>
  <c r="BU41" i="77"/>
  <c r="BR41" i="77"/>
  <c r="BO41" i="77"/>
  <c r="BL41" i="77"/>
  <c r="BI41" i="77"/>
  <c r="BF41" i="77"/>
  <c r="BC41" i="77"/>
  <c r="AZ41" i="77"/>
  <c r="AW41" i="77"/>
  <c r="AT41" i="77"/>
  <c r="AQ41" i="77"/>
  <c r="AN41" i="77"/>
  <c r="AK41" i="77"/>
  <c r="AB41" i="77"/>
  <c r="Y41" i="77"/>
  <c r="V41" i="77"/>
  <c r="S41" i="77"/>
  <c r="EH41" i="77" s="1"/>
  <c r="P41" i="77"/>
  <c r="M41" i="77"/>
  <c r="J41" i="77"/>
  <c r="ED41" i="77" s="1"/>
  <c r="G41" i="77"/>
  <c r="D41" i="77"/>
  <c r="EL40" i="77"/>
  <c r="EK40" i="77"/>
  <c r="EG40" i="77"/>
  <c r="EI40" i="77" s="1"/>
  <c r="EB40" i="77"/>
  <c r="DW40" i="77"/>
  <c r="DT40" i="77"/>
  <c r="DQ40" i="77"/>
  <c r="DN40" i="77"/>
  <c r="DK40" i="77"/>
  <c r="DH40" i="77"/>
  <c r="DE40" i="77"/>
  <c r="DB40" i="77"/>
  <c r="CY40" i="77"/>
  <c r="CV40" i="77"/>
  <c r="CS40" i="77"/>
  <c r="CP40" i="77"/>
  <c r="CM40" i="77"/>
  <c r="CJ40" i="77"/>
  <c r="CG40" i="77"/>
  <c r="CD40" i="77"/>
  <c r="CA40" i="77"/>
  <c r="BX40" i="77"/>
  <c r="BU40" i="77"/>
  <c r="BR40" i="77"/>
  <c r="BO40" i="77"/>
  <c r="BL40" i="77"/>
  <c r="BI40" i="77"/>
  <c r="BF40" i="77"/>
  <c r="BC40" i="77"/>
  <c r="AZ40" i="77"/>
  <c r="AW40" i="77"/>
  <c r="AT40" i="77"/>
  <c r="AQ40" i="77"/>
  <c r="AN40" i="77"/>
  <c r="AK40" i="77"/>
  <c r="AB40" i="77"/>
  <c r="Y40" i="77"/>
  <c r="V40" i="77"/>
  <c r="EH40" i="77" s="1"/>
  <c r="S40" i="77"/>
  <c r="P40" i="77"/>
  <c r="M40" i="77"/>
  <c r="J40" i="77"/>
  <c r="G40" i="77"/>
  <c r="D40" i="77"/>
  <c r="EL39" i="77"/>
  <c r="EK39" i="77"/>
  <c r="EH39" i="77"/>
  <c r="EG39" i="77"/>
  <c r="EI39" i="77" s="1"/>
  <c r="DW39" i="77"/>
  <c r="DT39" i="77"/>
  <c r="DQ39" i="77"/>
  <c r="DN39" i="77"/>
  <c r="DK39" i="77"/>
  <c r="DH39" i="77"/>
  <c r="DE39" i="77"/>
  <c r="DB39" i="77"/>
  <c r="CY39" i="77"/>
  <c r="CV39" i="77"/>
  <c r="CS39" i="77"/>
  <c r="CP39" i="77"/>
  <c r="CM39" i="77"/>
  <c r="CJ39" i="77"/>
  <c r="CG39" i="77"/>
  <c r="CD39" i="77"/>
  <c r="CA39" i="77"/>
  <c r="BX39" i="77"/>
  <c r="BU39" i="77"/>
  <c r="BR39" i="77"/>
  <c r="BO39" i="77"/>
  <c r="BL39" i="77"/>
  <c r="BI39" i="77"/>
  <c r="BF39" i="77"/>
  <c r="BC39" i="77"/>
  <c r="AZ39" i="77"/>
  <c r="AW39" i="77"/>
  <c r="AT39" i="77"/>
  <c r="AQ39" i="77"/>
  <c r="AN39" i="77"/>
  <c r="AK39" i="77"/>
  <c r="AB39" i="77"/>
  <c r="Y39" i="77"/>
  <c r="V39" i="77"/>
  <c r="S39" i="77"/>
  <c r="P39" i="77"/>
  <c r="M39" i="77"/>
  <c r="J39" i="77"/>
  <c r="G39" i="77"/>
  <c r="EB39" i="77"/>
  <c r="EC39" i="77" s="1"/>
  <c r="EL38" i="77"/>
  <c r="EK38" i="77"/>
  <c r="EG38" i="77"/>
  <c r="EI38" i="77" s="1"/>
  <c r="EB38" i="77"/>
  <c r="DW38" i="77"/>
  <c r="DT38" i="77"/>
  <c r="DQ38" i="77"/>
  <c r="DN38" i="77"/>
  <c r="DK38" i="77"/>
  <c r="DH38" i="77"/>
  <c r="DE38" i="77"/>
  <c r="DB38" i="77"/>
  <c r="CY38" i="77"/>
  <c r="CV38" i="77"/>
  <c r="CS38" i="77"/>
  <c r="CP38" i="77"/>
  <c r="CM38" i="77"/>
  <c r="CJ38" i="77"/>
  <c r="CG38" i="77"/>
  <c r="CD38" i="77"/>
  <c r="CA38" i="77"/>
  <c r="BX38" i="77"/>
  <c r="BU38" i="77"/>
  <c r="BR38" i="77"/>
  <c r="BO38" i="77"/>
  <c r="BL38" i="77"/>
  <c r="BI38" i="77"/>
  <c r="BF38" i="77"/>
  <c r="BC38" i="77"/>
  <c r="AZ38" i="77"/>
  <c r="AW38" i="77"/>
  <c r="AT38" i="77"/>
  <c r="AQ38" i="77"/>
  <c r="AN38" i="77"/>
  <c r="AK38" i="77"/>
  <c r="AB38" i="77"/>
  <c r="Y38" i="77"/>
  <c r="V38" i="77"/>
  <c r="S38" i="77"/>
  <c r="EH38" i="77" s="1"/>
  <c r="P38" i="77"/>
  <c r="M38" i="77"/>
  <c r="ED38" i="77" s="1"/>
  <c r="J38" i="77"/>
  <c r="G38" i="77"/>
  <c r="D38" i="77"/>
  <c r="EL37" i="77"/>
  <c r="EK37" i="77"/>
  <c r="EG37" i="77"/>
  <c r="EI37" i="77" s="1"/>
  <c r="DW37" i="77"/>
  <c r="DT37" i="77"/>
  <c r="DQ37" i="77"/>
  <c r="DN37" i="77"/>
  <c r="DK37" i="77"/>
  <c r="DH37" i="77"/>
  <c r="DE37" i="77"/>
  <c r="DB37" i="77"/>
  <c r="CY37" i="77"/>
  <c r="CV37" i="77"/>
  <c r="CS37" i="77"/>
  <c r="CP37" i="77"/>
  <c r="CM37" i="77"/>
  <c r="CJ37" i="77"/>
  <c r="CG37" i="77"/>
  <c r="CD37" i="77"/>
  <c r="CA37" i="77"/>
  <c r="BX37" i="77"/>
  <c r="BU37" i="77"/>
  <c r="BR37" i="77"/>
  <c r="BO37" i="77"/>
  <c r="BL37" i="77"/>
  <c r="BI37" i="77"/>
  <c r="BF37" i="77"/>
  <c r="BC37" i="77"/>
  <c r="AZ37" i="77"/>
  <c r="AW37" i="77"/>
  <c r="AT37" i="77"/>
  <c r="AQ37" i="77"/>
  <c r="AN37" i="77"/>
  <c r="AK37" i="77"/>
  <c r="EH37" i="77"/>
  <c r="AB37" i="77"/>
  <c r="Y37" i="77"/>
  <c r="V37" i="77"/>
  <c r="S37" i="77"/>
  <c r="P37" i="77"/>
  <c r="M37" i="77"/>
  <c r="J37" i="77"/>
  <c r="G37" i="77"/>
  <c r="EL36" i="77"/>
  <c r="EK36" i="77"/>
  <c r="EI36" i="77"/>
  <c r="EG36" i="77"/>
  <c r="EB36" i="77"/>
  <c r="DW36" i="77"/>
  <c r="DT36" i="77"/>
  <c r="DQ36" i="77"/>
  <c r="DN36" i="77"/>
  <c r="DK36" i="77"/>
  <c r="DH36" i="77"/>
  <c r="DE36" i="77"/>
  <c r="DB36" i="77"/>
  <c r="CY36" i="77"/>
  <c r="CV36" i="77"/>
  <c r="CS36" i="77"/>
  <c r="CP36" i="77"/>
  <c r="CM36" i="77"/>
  <c r="CJ36" i="77"/>
  <c r="CG36" i="77"/>
  <c r="CD36" i="77"/>
  <c r="CA36" i="77"/>
  <c r="BX36" i="77"/>
  <c r="BU36" i="77"/>
  <c r="BR36" i="77"/>
  <c r="BO36" i="77"/>
  <c r="BL36" i="77"/>
  <c r="BI36" i="77"/>
  <c r="BF36" i="77"/>
  <c r="BC36" i="77"/>
  <c r="AZ36" i="77"/>
  <c r="AW36" i="77"/>
  <c r="AT36" i="77"/>
  <c r="AQ36" i="77"/>
  <c r="AN36" i="77"/>
  <c r="AK36" i="77"/>
  <c r="AB36" i="77"/>
  <c r="Y36" i="77"/>
  <c r="V36" i="77"/>
  <c r="EH36" i="77" s="1"/>
  <c r="S36" i="77"/>
  <c r="P36" i="77"/>
  <c r="M36" i="77"/>
  <c r="J36" i="77"/>
  <c r="G36" i="77"/>
  <c r="D36" i="77"/>
  <c r="ED36" i="77" s="1"/>
  <c r="EL35" i="77"/>
  <c r="EK35" i="77"/>
  <c r="EG35" i="77"/>
  <c r="EI35" i="77" s="1"/>
  <c r="EB35" i="77"/>
  <c r="DW35" i="77"/>
  <c r="DT35" i="77"/>
  <c r="DQ35" i="77"/>
  <c r="DN35" i="77"/>
  <c r="DK35" i="77"/>
  <c r="DH35" i="77"/>
  <c r="DE35" i="77"/>
  <c r="DB35" i="77"/>
  <c r="CY35" i="77"/>
  <c r="CV35" i="77"/>
  <c r="CS35" i="77"/>
  <c r="CP35" i="77"/>
  <c r="CM35" i="77"/>
  <c r="CJ35" i="77"/>
  <c r="CG35" i="77"/>
  <c r="CD35" i="77"/>
  <c r="CA35" i="77"/>
  <c r="BX35" i="77"/>
  <c r="BU35" i="77"/>
  <c r="BR35" i="77"/>
  <c r="BO35" i="77"/>
  <c r="BL35" i="77"/>
  <c r="BI35" i="77"/>
  <c r="BF35" i="77"/>
  <c r="BC35" i="77"/>
  <c r="AZ35" i="77"/>
  <c r="AW35" i="77"/>
  <c r="AT35" i="77"/>
  <c r="AQ35" i="77"/>
  <c r="AN35" i="77"/>
  <c r="AK35" i="77"/>
  <c r="AB35" i="77"/>
  <c r="Y35" i="77"/>
  <c r="V35" i="77"/>
  <c r="ED35" i="77" s="1"/>
  <c r="S35" i="77"/>
  <c r="P35" i="77"/>
  <c r="M35" i="77"/>
  <c r="J35" i="77"/>
  <c r="G35" i="77"/>
  <c r="D35" i="77"/>
  <c r="EL34" i="77"/>
  <c r="EK34" i="77"/>
  <c r="EN34" i="77" s="1"/>
  <c r="EG34" i="77"/>
  <c r="EI34" i="77" s="1"/>
  <c r="DW34" i="77"/>
  <c r="DT34" i="77"/>
  <c r="DQ34" i="77"/>
  <c r="DN34" i="77"/>
  <c r="EM34" i="77" s="1"/>
  <c r="DK34" i="77"/>
  <c r="DH34" i="77"/>
  <c r="DE34" i="77"/>
  <c r="DB34" i="77"/>
  <c r="CY34" i="77"/>
  <c r="CV34" i="77"/>
  <c r="CS34" i="77"/>
  <c r="CP34" i="77"/>
  <c r="CM34" i="77"/>
  <c r="CJ34" i="77"/>
  <c r="CG34" i="77"/>
  <c r="CD34" i="77"/>
  <c r="CA34" i="77"/>
  <c r="BX34" i="77"/>
  <c r="BU34" i="77"/>
  <c r="BR34" i="77"/>
  <c r="BO34" i="77"/>
  <c r="BL34" i="77"/>
  <c r="BI34" i="77"/>
  <c r="BF34" i="77"/>
  <c r="BC34" i="77"/>
  <c r="AZ34" i="77"/>
  <c r="AW34" i="77"/>
  <c r="AT34" i="77"/>
  <c r="AQ34" i="77"/>
  <c r="AN34" i="77"/>
  <c r="AK34" i="77"/>
  <c r="AB34" i="77"/>
  <c r="Y34" i="77"/>
  <c r="V34" i="77"/>
  <c r="S34" i="77"/>
  <c r="EH34" i="77" s="1"/>
  <c r="P34" i="77"/>
  <c r="M34" i="77"/>
  <c r="J34" i="77"/>
  <c r="G34" i="77"/>
  <c r="EB34" i="77"/>
  <c r="EL33" i="77"/>
  <c r="EK33" i="77"/>
  <c r="EG33" i="77"/>
  <c r="EI33" i="77" s="1"/>
  <c r="EB33" i="77"/>
  <c r="DW33" i="77"/>
  <c r="DT33" i="77"/>
  <c r="DQ33" i="77"/>
  <c r="DN33" i="77"/>
  <c r="DK33" i="77"/>
  <c r="DH33" i="77"/>
  <c r="DE33" i="77"/>
  <c r="DB33" i="77"/>
  <c r="CY33" i="77"/>
  <c r="CV33" i="77"/>
  <c r="CS33" i="77"/>
  <c r="CP33" i="77"/>
  <c r="CM33" i="77"/>
  <c r="CJ33" i="77"/>
  <c r="CG33" i="77"/>
  <c r="CD33" i="77"/>
  <c r="CA33" i="77"/>
  <c r="BX33" i="77"/>
  <c r="BU33" i="77"/>
  <c r="BR33" i="77"/>
  <c r="BO33" i="77"/>
  <c r="BL33" i="77"/>
  <c r="BI33" i="77"/>
  <c r="BF33" i="77"/>
  <c r="BC33" i="77"/>
  <c r="AZ33" i="77"/>
  <c r="AW33" i="77"/>
  <c r="AT33" i="77"/>
  <c r="AQ33" i="77"/>
  <c r="AN33" i="77"/>
  <c r="AK33" i="77"/>
  <c r="AB33" i="77"/>
  <c r="Y33" i="77"/>
  <c r="V33" i="77"/>
  <c r="EH33" i="77" s="1"/>
  <c r="S33" i="77"/>
  <c r="P33" i="77"/>
  <c r="M33" i="77"/>
  <c r="J33" i="77"/>
  <c r="G33" i="77"/>
  <c r="D33" i="77"/>
  <c r="EL32" i="77"/>
  <c r="EK32" i="77"/>
  <c r="EH32" i="77"/>
  <c r="EG32" i="77"/>
  <c r="EI32" i="77" s="1"/>
  <c r="DW32" i="77"/>
  <c r="DT32" i="77"/>
  <c r="DQ32" i="77"/>
  <c r="DN32" i="77"/>
  <c r="EM32" i="77" s="1"/>
  <c r="EN32" i="77" s="1"/>
  <c r="DK32" i="77"/>
  <c r="DH32" i="77"/>
  <c r="DE32" i="77"/>
  <c r="DB32" i="77"/>
  <c r="CY32" i="77"/>
  <c r="CV32" i="77"/>
  <c r="CS32" i="77"/>
  <c r="CP32" i="77"/>
  <c r="CM32" i="77"/>
  <c r="CJ32" i="77"/>
  <c r="CG32" i="77"/>
  <c r="CD32" i="77"/>
  <c r="CA32" i="77"/>
  <c r="BX32" i="77"/>
  <c r="BU32" i="77"/>
  <c r="BR32" i="77"/>
  <c r="BO32" i="77"/>
  <c r="BL32" i="77"/>
  <c r="BI32" i="77"/>
  <c r="BF32" i="77"/>
  <c r="BC32" i="77"/>
  <c r="AZ32" i="77"/>
  <c r="AW32" i="77"/>
  <c r="AT32" i="77"/>
  <c r="AQ32" i="77"/>
  <c r="AN32" i="77"/>
  <c r="AK32" i="77"/>
  <c r="AB32" i="77"/>
  <c r="Y32" i="77"/>
  <c r="V32" i="77"/>
  <c r="S32" i="77"/>
  <c r="P32" i="77"/>
  <c r="M32" i="77"/>
  <c r="J32" i="77"/>
  <c r="G32" i="77"/>
  <c r="EL31" i="77"/>
  <c r="EK31" i="77"/>
  <c r="EG31" i="77"/>
  <c r="EI31" i="77" s="1"/>
  <c r="EB31" i="77"/>
  <c r="DW31" i="77"/>
  <c r="DT31" i="77"/>
  <c r="DQ31" i="77"/>
  <c r="DN31" i="77"/>
  <c r="DK31" i="77"/>
  <c r="DH31" i="77"/>
  <c r="DE31" i="77"/>
  <c r="DB31" i="77"/>
  <c r="CY31" i="77"/>
  <c r="CV31" i="77"/>
  <c r="CS31" i="77"/>
  <c r="CP31" i="77"/>
  <c r="CM31" i="77"/>
  <c r="CJ31" i="77"/>
  <c r="CG31" i="77"/>
  <c r="CD31" i="77"/>
  <c r="CA31" i="77"/>
  <c r="BX31" i="77"/>
  <c r="BU31" i="77"/>
  <c r="BR31" i="77"/>
  <c r="BO31" i="77"/>
  <c r="BL31" i="77"/>
  <c r="BI31" i="77"/>
  <c r="BF31" i="77"/>
  <c r="BC31" i="77"/>
  <c r="AZ31" i="77"/>
  <c r="AW31" i="77"/>
  <c r="AT31" i="77"/>
  <c r="AQ31" i="77"/>
  <c r="AN31" i="77"/>
  <c r="AK31" i="77"/>
  <c r="AB31" i="77"/>
  <c r="Y31" i="77"/>
  <c r="V31" i="77"/>
  <c r="S31" i="77"/>
  <c r="EH31" i="77" s="1"/>
  <c r="P31" i="77"/>
  <c r="M31" i="77"/>
  <c r="J31" i="77"/>
  <c r="G31" i="77"/>
  <c r="D31" i="77"/>
  <c r="EL30" i="77"/>
  <c r="EK30" i="77"/>
  <c r="EH30" i="77"/>
  <c r="EG30" i="77"/>
  <c r="EI30" i="77" s="1"/>
  <c r="DW30" i="77"/>
  <c r="DT30" i="77"/>
  <c r="DQ30" i="77"/>
  <c r="DN30" i="77"/>
  <c r="DK30" i="77"/>
  <c r="DH30" i="77"/>
  <c r="DE30" i="77"/>
  <c r="DB30" i="77"/>
  <c r="CY30" i="77"/>
  <c r="CV30" i="77"/>
  <c r="CS30" i="77"/>
  <c r="CP30" i="77"/>
  <c r="CM30" i="77"/>
  <c r="CJ30" i="77"/>
  <c r="CG30" i="77"/>
  <c r="CD30" i="77"/>
  <c r="CA30" i="77"/>
  <c r="BX30" i="77"/>
  <c r="BU30" i="77"/>
  <c r="BR30" i="77"/>
  <c r="BO30" i="77"/>
  <c r="BL30" i="77"/>
  <c r="BI30" i="77"/>
  <c r="BF30" i="77"/>
  <c r="BC30" i="77"/>
  <c r="AZ30" i="77"/>
  <c r="AW30" i="77"/>
  <c r="AT30" i="77"/>
  <c r="AQ30" i="77"/>
  <c r="AN30" i="77"/>
  <c r="AK30" i="77"/>
  <c r="AB30" i="77"/>
  <c r="Y30" i="77"/>
  <c r="V30" i="77"/>
  <c r="S30" i="77"/>
  <c r="P30" i="77"/>
  <c r="M30" i="77"/>
  <c r="J30" i="77"/>
  <c r="G30" i="77"/>
  <c r="EB30" i="77"/>
  <c r="EC30" i="77" s="1"/>
  <c r="EL29" i="77"/>
  <c r="EK29" i="77"/>
  <c r="EG29" i="77"/>
  <c r="EI29" i="77" s="1"/>
  <c r="EC29" i="77"/>
  <c r="EB29" i="77"/>
  <c r="DW29" i="77"/>
  <c r="DT29" i="77"/>
  <c r="DQ29" i="77"/>
  <c r="DN29" i="77"/>
  <c r="DK29" i="77"/>
  <c r="DH29" i="77"/>
  <c r="DE29" i="77"/>
  <c r="DB29" i="77"/>
  <c r="CY29" i="77"/>
  <c r="CV29" i="77"/>
  <c r="CS29" i="77"/>
  <c r="CP29" i="77"/>
  <c r="CM29" i="77"/>
  <c r="CJ29" i="77"/>
  <c r="CG29" i="77"/>
  <c r="CD29" i="77"/>
  <c r="CA29" i="77"/>
  <c r="BX29" i="77"/>
  <c r="BU29" i="77"/>
  <c r="BR29" i="77"/>
  <c r="BO29" i="77"/>
  <c r="BL29" i="77"/>
  <c r="BI29" i="77"/>
  <c r="BF29" i="77"/>
  <c r="BC29" i="77"/>
  <c r="AZ29" i="77"/>
  <c r="AW29" i="77"/>
  <c r="AT29" i="77"/>
  <c r="AQ29" i="77"/>
  <c r="AN29" i="77"/>
  <c r="AK29" i="77"/>
  <c r="AB29" i="77"/>
  <c r="Y29" i="77"/>
  <c r="ED29" i="77" s="1"/>
  <c r="V29" i="77"/>
  <c r="S29" i="77"/>
  <c r="P29" i="77"/>
  <c r="M29" i="77"/>
  <c r="J29" i="77"/>
  <c r="G29" i="77"/>
  <c r="D29" i="77"/>
  <c r="EL28" i="77"/>
  <c r="EK28" i="77"/>
  <c r="EI28" i="77"/>
  <c r="EG28" i="77"/>
  <c r="DW28" i="77"/>
  <c r="DT28" i="77"/>
  <c r="DQ28" i="77"/>
  <c r="DN28" i="77"/>
  <c r="DK28" i="77"/>
  <c r="DH28" i="77"/>
  <c r="DE28" i="77"/>
  <c r="EM28" i="77" s="1"/>
  <c r="DB28" i="77"/>
  <c r="CY28" i="77"/>
  <c r="CV28" i="77"/>
  <c r="CS28" i="77"/>
  <c r="CP28" i="77"/>
  <c r="CM28" i="77"/>
  <c r="CJ28" i="77"/>
  <c r="CG28" i="77"/>
  <c r="CD28" i="77"/>
  <c r="CA28" i="77"/>
  <c r="BX28" i="77"/>
  <c r="BU28" i="77"/>
  <c r="BR28" i="77"/>
  <c r="BO28" i="77"/>
  <c r="BL28" i="77"/>
  <c r="BI28" i="77"/>
  <c r="BF28" i="77"/>
  <c r="BC28" i="77"/>
  <c r="AZ28" i="77"/>
  <c r="AW28" i="77"/>
  <c r="AT28" i="77"/>
  <c r="AQ28" i="77"/>
  <c r="AN28" i="77"/>
  <c r="AK28" i="77"/>
  <c r="EH28" i="77"/>
  <c r="AB28" i="77"/>
  <c r="Y28" i="77"/>
  <c r="V28" i="77"/>
  <c r="S28" i="77"/>
  <c r="P28" i="77"/>
  <c r="M28" i="77"/>
  <c r="J28" i="77"/>
  <c r="G28" i="77"/>
  <c r="EB28" i="77"/>
  <c r="EM27" i="77"/>
  <c r="EL27" i="77"/>
  <c r="EK27" i="77"/>
  <c r="EG27" i="77"/>
  <c r="EI27" i="77" s="1"/>
  <c r="EB27" i="77"/>
  <c r="DW27" i="77"/>
  <c r="DT27" i="77"/>
  <c r="DQ27" i="77"/>
  <c r="DN27" i="77"/>
  <c r="DK27" i="77"/>
  <c r="DH27" i="77"/>
  <c r="DE27" i="77"/>
  <c r="DB27" i="77"/>
  <c r="CY27" i="77"/>
  <c r="CV27" i="77"/>
  <c r="CS27" i="77"/>
  <c r="CP27" i="77"/>
  <c r="CM27" i="77"/>
  <c r="CJ27" i="77"/>
  <c r="CG27" i="77"/>
  <c r="CD27" i="77"/>
  <c r="CA27" i="77"/>
  <c r="BX27" i="77"/>
  <c r="BU27" i="77"/>
  <c r="BR27" i="77"/>
  <c r="BO27" i="77"/>
  <c r="BL27" i="77"/>
  <c r="BI27" i="77"/>
  <c r="BF27" i="77"/>
  <c r="BC27" i="77"/>
  <c r="AZ27" i="77"/>
  <c r="AW27" i="77"/>
  <c r="AT27" i="77"/>
  <c r="AQ27" i="77"/>
  <c r="AN27" i="77"/>
  <c r="AK27" i="77"/>
  <c r="AB27" i="77"/>
  <c r="Y27" i="77"/>
  <c r="V27" i="77"/>
  <c r="EH27" i="77" s="1"/>
  <c r="S27" i="77"/>
  <c r="P27" i="77"/>
  <c r="M27" i="77"/>
  <c r="J27" i="77"/>
  <c r="G27" i="77"/>
  <c r="D27" i="77"/>
  <c r="ED27" i="77" s="1"/>
  <c r="EL26" i="77"/>
  <c r="EK26" i="77"/>
  <c r="EG26" i="77"/>
  <c r="EI26" i="77" s="1"/>
  <c r="DW26" i="77"/>
  <c r="DT26" i="77"/>
  <c r="DQ26" i="77"/>
  <c r="DN26" i="77"/>
  <c r="DK26" i="77"/>
  <c r="DH26" i="77"/>
  <c r="DE26" i="77"/>
  <c r="DB26" i="77"/>
  <c r="EM26" i="77" s="1"/>
  <c r="EN26" i="77" s="1"/>
  <c r="CY26" i="77"/>
  <c r="CV26" i="77"/>
  <c r="CS26" i="77"/>
  <c r="CP26" i="77"/>
  <c r="CM26" i="77"/>
  <c r="CJ26" i="77"/>
  <c r="CG26" i="77"/>
  <c r="CD26" i="77"/>
  <c r="CA26" i="77"/>
  <c r="BX26" i="77"/>
  <c r="BU26" i="77"/>
  <c r="BR26" i="77"/>
  <c r="BO26" i="77"/>
  <c r="BL26" i="77"/>
  <c r="BI26" i="77"/>
  <c r="BF26" i="77"/>
  <c r="BC26" i="77"/>
  <c r="AZ26" i="77"/>
  <c r="AW26" i="77"/>
  <c r="AT26" i="77"/>
  <c r="AQ26" i="77"/>
  <c r="AN26" i="77"/>
  <c r="AK26" i="77"/>
  <c r="EH26" i="77"/>
  <c r="AB26" i="77"/>
  <c r="Y26" i="77"/>
  <c r="V26" i="77"/>
  <c r="S26" i="77"/>
  <c r="P26" i="77"/>
  <c r="M26" i="77"/>
  <c r="J26" i="77"/>
  <c r="G26" i="77"/>
  <c r="EL25" i="77"/>
  <c r="EK25" i="77"/>
  <c r="EG25" i="77"/>
  <c r="EI25" i="77" s="1"/>
  <c r="EB25" i="77"/>
  <c r="DW25" i="77"/>
  <c r="DT25" i="77"/>
  <c r="DQ25" i="77"/>
  <c r="DN25" i="77"/>
  <c r="DK25" i="77"/>
  <c r="DH25" i="77"/>
  <c r="DE25" i="77"/>
  <c r="DB25" i="77"/>
  <c r="CY25" i="77"/>
  <c r="CV25" i="77"/>
  <c r="CS25" i="77"/>
  <c r="CP25" i="77"/>
  <c r="CM25" i="77"/>
  <c r="CJ25" i="77"/>
  <c r="CG25" i="77"/>
  <c r="CD25" i="77"/>
  <c r="CA25" i="77"/>
  <c r="BX25" i="77"/>
  <c r="BU25" i="77"/>
  <c r="BR25" i="77"/>
  <c r="BO25" i="77"/>
  <c r="BL25" i="77"/>
  <c r="BI25" i="77"/>
  <c r="BF25" i="77"/>
  <c r="BC25" i="77"/>
  <c r="AZ25" i="77"/>
  <c r="AW25" i="77"/>
  <c r="AT25" i="77"/>
  <c r="AQ25" i="77"/>
  <c r="AN25" i="77"/>
  <c r="AK25" i="77"/>
  <c r="AB25" i="77"/>
  <c r="Y25" i="77"/>
  <c r="V25" i="77"/>
  <c r="S25" i="77"/>
  <c r="EH25" i="77" s="1"/>
  <c r="P25" i="77"/>
  <c r="M25" i="77"/>
  <c r="J25" i="77"/>
  <c r="G25" i="77"/>
  <c r="D25" i="77"/>
  <c r="ED25" i="77" s="1"/>
  <c r="EL24" i="77"/>
  <c r="EK24" i="77"/>
  <c r="EH24" i="77"/>
  <c r="EG24" i="77"/>
  <c r="EI24" i="77" s="1"/>
  <c r="DW24" i="77"/>
  <c r="DT24" i="77"/>
  <c r="DQ24" i="77"/>
  <c r="DN24" i="77"/>
  <c r="DK24" i="77"/>
  <c r="DH24" i="77"/>
  <c r="DE24" i="77"/>
  <c r="DB24" i="77"/>
  <c r="CY24" i="77"/>
  <c r="CV24" i="77"/>
  <c r="CS24" i="77"/>
  <c r="CP24" i="77"/>
  <c r="CM24" i="77"/>
  <c r="CJ24" i="77"/>
  <c r="CG24" i="77"/>
  <c r="CD24" i="77"/>
  <c r="CA24" i="77"/>
  <c r="BX24" i="77"/>
  <c r="BU24" i="77"/>
  <c r="BR24" i="77"/>
  <c r="BO24" i="77"/>
  <c r="BL24" i="77"/>
  <c r="BI24" i="77"/>
  <c r="BF24" i="77"/>
  <c r="BC24" i="77"/>
  <c r="AZ24" i="77"/>
  <c r="AW24" i="77"/>
  <c r="AT24" i="77"/>
  <c r="AQ24" i="77"/>
  <c r="AN24" i="77"/>
  <c r="AK24" i="77"/>
  <c r="AB24" i="77"/>
  <c r="Y24" i="77"/>
  <c r="V24" i="77"/>
  <c r="S24" i="77"/>
  <c r="P24" i="77"/>
  <c r="M24" i="77"/>
  <c r="J24" i="77"/>
  <c r="G24" i="77"/>
  <c r="D24" i="77"/>
  <c r="ED24" i="77" s="1"/>
  <c r="EE24" i="77" s="1"/>
  <c r="EB24" i="77"/>
  <c r="EC24" i="77" s="1"/>
  <c r="EL23" i="77"/>
  <c r="EK23" i="77"/>
  <c r="EG23" i="77"/>
  <c r="EI23" i="77" s="1"/>
  <c r="EB23" i="77"/>
  <c r="DW23" i="77"/>
  <c r="DT23" i="77"/>
  <c r="DQ23" i="77"/>
  <c r="DN23" i="77"/>
  <c r="DK23" i="77"/>
  <c r="DH23" i="77"/>
  <c r="DE23" i="77"/>
  <c r="DB23" i="77"/>
  <c r="CY23" i="77"/>
  <c r="CV23" i="77"/>
  <c r="CS23" i="77"/>
  <c r="CP23" i="77"/>
  <c r="CM23" i="77"/>
  <c r="CJ23" i="77"/>
  <c r="CG23" i="77"/>
  <c r="CD23" i="77"/>
  <c r="CA23" i="77"/>
  <c r="BX23" i="77"/>
  <c r="BU23" i="77"/>
  <c r="BR23" i="77"/>
  <c r="BO23" i="77"/>
  <c r="BL23" i="77"/>
  <c r="BI23" i="77"/>
  <c r="BF23" i="77"/>
  <c r="BC23" i="77"/>
  <c r="AZ23" i="77"/>
  <c r="AW23" i="77"/>
  <c r="AT23" i="77"/>
  <c r="AQ23" i="77"/>
  <c r="AN23" i="77"/>
  <c r="AK23" i="77"/>
  <c r="AB23" i="77"/>
  <c r="Y23" i="77"/>
  <c r="V23" i="77"/>
  <c r="S23" i="77"/>
  <c r="EH23" i="77" s="1"/>
  <c r="P23" i="77"/>
  <c r="ED23" i="77" s="1"/>
  <c r="M23" i="77"/>
  <c r="J23" i="77"/>
  <c r="G23" i="77"/>
  <c r="D23" i="77"/>
  <c r="EL22" i="77"/>
  <c r="EK22" i="77"/>
  <c r="EI22" i="77"/>
  <c r="EH22" i="77"/>
  <c r="EG22" i="77"/>
  <c r="DW22" i="77"/>
  <c r="DT22" i="77"/>
  <c r="DQ22" i="77"/>
  <c r="DN22" i="77"/>
  <c r="DK22" i="77"/>
  <c r="DH22" i="77"/>
  <c r="DE22" i="77"/>
  <c r="EM22" i="77" s="1"/>
  <c r="DB22" i="77"/>
  <c r="CY22" i="77"/>
  <c r="CV22" i="77"/>
  <c r="CS22" i="77"/>
  <c r="CP22" i="77"/>
  <c r="CM22" i="77"/>
  <c r="CJ22" i="77"/>
  <c r="CG22" i="77"/>
  <c r="CD22" i="77"/>
  <c r="CA22" i="77"/>
  <c r="BX22" i="77"/>
  <c r="BU22" i="77"/>
  <c r="BR22" i="77"/>
  <c r="BO22" i="77"/>
  <c r="BL22" i="77"/>
  <c r="BI22" i="77"/>
  <c r="BF22" i="77"/>
  <c r="BC22" i="77"/>
  <c r="AZ22" i="77"/>
  <c r="AW22" i="77"/>
  <c r="AT22" i="77"/>
  <c r="AQ22" i="77"/>
  <c r="AN22" i="77"/>
  <c r="AK22" i="77"/>
  <c r="AB22" i="77"/>
  <c r="Y22" i="77"/>
  <c r="V22" i="77"/>
  <c r="S22" i="77"/>
  <c r="P22" i="77"/>
  <c r="M22" i="77"/>
  <c r="J22" i="77"/>
  <c r="G22" i="77"/>
  <c r="EB22" i="77"/>
  <c r="EL21" i="77"/>
  <c r="EK21" i="77"/>
  <c r="EG21" i="77"/>
  <c r="EI21" i="77" s="1"/>
  <c r="EC21" i="77"/>
  <c r="EB21" i="77"/>
  <c r="DW21" i="77"/>
  <c r="DT21" i="77"/>
  <c r="DQ21" i="77"/>
  <c r="DN21" i="77"/>
  <c r="DK21" i="77"/>
  <c r="DH21" i="77"/>
  <c r="DE21" i="77"/>
  <c r="DB21" i="77"/>
  <c r="CY21" i="77"/>
  <c r="CV21" i="77"/>
  <c r="CS21" i="77"/>
  <c r="EM21" i="77" s="1"/>
  <c r="CP21" i="77"/>
  <c r="CM21" i="77"/>
  <c r="CJ21" i="77"/>
  <c r="CG21" i="77"/>
  <c r="CD21" i="77"/>
  <c r="CA21" i="77"/>
  <c r="BX21" i="77"/>
  <c r="BU21" i="77"/>
  <c r="BR21" i="77"/>
  <c r="BO21" i="77"/>
  <c r="BL21" i="77"/>
  <c r="BI21" i="77"/>
  <c r="BF21" i="77"/>
  <c r="BC21" i="77"/>
  <c r="AZ21" i="77"/>
  <c r="AW21" i="77"/>
  <c r="AT21" i="77"/>
  <c r="AQ21" i="77"/>
  <c r="AN21" i="77"/>
  <c r="AK21" i="77"/>
  <c r="AB21" i="77"/>
  <c r="Y21" i="77"/>
  <c r="V21" i="77"/>
  <c r="EH21" i="77" s="1"/>
  <c r="S21" i="77"/>
  <c r="P21" i="77"/>
  <c r="M21" i="77"/>
  <c r="J21" i="77"/>
  <c r="G21" i="77"/>
  <c r="D21" i="77"/>
  <c r="EL20" i="77"/>
  <c r="EK20" i="77"/>
  <c r="EH20" i="77"/>
  <c r="EG20" i="77"/>
  <c r="EI20" i="77" s="1"/>
  <c r="DW20" i="77"/>
  <c r="DT20" i="77"/>
  <c r="DQ20" i="77"/>
  <c r="DN20" i="77"/>
  <c r="DK20" i="77"/>
  <c r="DH20" i="77"/>
  <c r="DE20" i="77"/>
  <c r="DB20" i="77"/>
  <c r="EM20" i="77" s="1"/>
  <c r="EN20" i="77" s="1"/>
  <c r="CY20" i="77"/>
  <c r="CV20" i="77"/>
  <c r="CS20" i="77"/>
  <c r="CP20" i="77"/>
  <c r="CM20" i="77"/>
  <c r="CJ20" i="77"/>
  <c r="CG20" i="77"/>
  <c r="CD20" i="77"/>
  <c r="CA20" i="77"/>
  <c r="BX20" i="77"/>
  <c r="BU20" i="77"/>
  <c r="BR20" i="77"/>
  <c r="BO20" i="77"/>
  <c r="BL20" i="77"/>
  <c r="BI20" i="77"/>
  <c r="BF20" i="77"/>
  <c r="BC20" i="77"/>
  <c r="AZ20" i="77"/>
  <c r="AW20" i="77"/>
  <c r="AT20" i="77"/>
  <c r="AT42" i="77" s="1"/>
  <c r="AQ20" i="77"/>
  <c r="AN20" i="77"/>
  <c r="AK20" i="77"/>
  <c r="AB20" i="77"/>
  <c r="Y20" i="77"/>
  <c r="V20" i="77"/>
  <c r="S20" i="77"/>
  <c r="P20" i="77"/>
  <c r="M20" i="77"/>
  <c r="J20" i="77"/>
  <c r="G20" i="77"/>
  <c r="EL19" i="77"/>
  <c r="EK19" i="77"/>
  <c r="EG19" i="77"/>
  <c r="EI19" i="77" s="1"/>
  <c r="EC19" i="77"/>
  <c r="EB19" i="77"/>
  <c r="DW19" i="77"/>
  <c r="DT19" i="77"/>
  <c r="DQ19" i="77"/>
  <c r="DN19" i="77"/>
  <c r="DK19" i="77"/>
  <c r="DH19" i="77"/>
  <c r="DE19" i="77"/>
  <c r="DB19" i="77"/>
  <c r="CY19" i="77"/>
  <c r="CV19" i="77"/>
  <c r="CS19" i="77"/>
  <c r="CP19" i="77"/>
  <c r="CM19" i="77"/>
  <c r="CJ19" i="77"/>
  <c r="CG19" i="77"/>
  <c r="CD19" i="77"/>
  <c r="CA19" i="77"/>
  <c r="BX19" i="77"/>
  <c r="BU19" i="77"/>
  <c r="BR19" i="77"/>
  <c r="BO19" i="77"/>
  <c r="BL19" i="77"/>
  <c r="BI19" i="77"/>
  <c r="BF19" i="77"/>
  <c r="BC19" i="77"/>
  <c r="AZ19" i="77"/>
  <c r="AW19" i="77"/>
  <c r="AT19" i="77"/>
  <c r="AQ19" i="77"/>
  <c r="AN19" i="77"/>
  <c r="AK19" i="77"/>
  <c r="AB19" i="77"/>
  <c r="Y19" i="77"/>
  <c r="V19" i="77"/>
  <c r="S19" i="77"/>
  <c r="P19" i="77"/>
  <c r="M19" i="77"/>
  <c r="J19" i="77"/>
  <c r="G19" i="77"/>
  <c r="D19" i="77"/>
  <c r="EL18" i="77"/>
  <c r="EK18" i="77"/>
  <c r="EI18" i="77"/>
  <c r="EH18" i="77"/>
  <c r="EG18" i="77"/>
  <c r="DW18" i="77"/>
  <c r="DT18" i="77"/>
  <c r="DQ18" i="77"/>
  <c r="DN18" i="77"/>
  <c r="DK18" i="77"/>
  <c r="DH18" i="77"/>
  <c r="DE18" i="77"/>
  <c r="DB18" i="77"/>
  <c r="CY18" i="77"/>
  <c r="CV18" i="77"/>
  <c r="CS18" i="77"/>
  <c r="CP18" i="77"/>
  <c r="CM18" i="77"/>
  <c r="CJ18" i="77"/>
  <c r="CG18" i="77"/>
  <c r="CD18" i="77"/>
  <c r="CA18" i="77"/>
  <c r="BX18" i="77"/>
  <c r="BU18" i="77"/>
  <c r="BR18" i="77"/>
  <c r="BO18" i="77"/>
  <c r="BL18" i="77"/>
  <c r="BI18" i="77"/>
  <c r="BF18" i="77"/>
  <c r="BC18" i="77"/>
  <c r="AZ18" i="77"/>
  <c r="AW18" i="77"/>
  <c r="AT18" i="77"/>
  <c r="AQ18" i="77"/>
  <c r="AN18" i="77"/>
  <c r="AK18" i="77"/>
  <c r="AB18" i="77"/>
  <c r="Y18" i="77"/>
  <c r="V18" i="77"/>
  <c r="S18" i="77"/>
  <c r="P18" i="77"/>
  <c r="M18" i="77"/>
  <c r="J18" i="77"/>
  <c r="G18" i="77"/>
  <c r="EB18" i="77"/>
  <c r="EC18" i="77" s="1"/>
  <c r="EL17" i="77"/>
  <c r="EK17" i="77"/>
  <c r="EG17" i="77"/>
  <c r="EI17" i="77" s="1"/>
  <c r="EB17" i="77"/>
  <c r="DW17" i="77"/>
  <c r="DT17" i="77"/>
  <c r="DQ17" i="77"/>
  <c r="DN17" i="77"/>
  <c r="DK17" i="77"/>
  <c r="DH17" i="77"/>
  <c r="DE17" i="77"/>
  <c r="DB17" i="77"/>
  <c r="CY17" i="77"/>
  <c r="CV17" i="77"/>
  <c r="CS17" i="77"/>
  <c r="CP17" i="77"/>
  <c r="CM17" i="77"/>
  <c r="CJ17" i="77"/>
  <c r="CG17" i="77"/>
  <c r="CD17" i="77"/>
  <c r="CA17" i="77"/>
  <c r="BX17" i="77"/>
  <c r="BU17" i="77"/>
  <c r="BR17" i="77"/>
  <c r="BO17" i="77"/>
  <c r="BL17" i="77"/>
  <c r="BI17" i="77"/>
  <c r="BF17" i="77"/>
  <c r="BC17" i="77"/>
  <c r="AZ17" i="77"/>
  <c r="AW17" i="77"/>
  <c r="AT17" i="77"/>
  <c r="AQ17" i="77"/>
  <c r="AN17" i="77"/>
  <c r="AK17" i="77"/>
  <c r="AB17" i="77"/>
  <c r="Y17" i="77"/>
  <c r="V17" i="77"/>
  <c r="S17" i="77"/>
  <c r="EH17" i="77" s="1"/>
  <c r="P17" i="77"/>
  <c r="ED17" i="77" s="1"/>
  <c r="M17" i="77"/>
  <c r="J17" i="77"/>
  <c r="G17" i="77"/>
  <c r="D17" i="77"/>
  <c r="EL16" i="77"/>
  <c r="EK16" i="77"/>
  <c r="EN16" i="77" s="1"/>
  <c r="EI16" i="77"/>
  <c r="EH16" i="77"/>
  <c r="EG16" i="77"/>
  <c r="DW16" i="77"/>
  <c r="DT16" i="77"/>
  <c r="DQ16" i="77"/>
  <c r="DN16" i="77"/>
  <c r="DK16" i="77"/>
  <c r="EM16" i="77" s="1"/>
  <c r="DH16" i="77"/>
  <c r="DE16" i="77"/>
  <c r="DB16" i="77"/>
  <c r="CY16" i="77"/>
  <c r="CV16" i="77"/>
  <c r="CS16" i="77"/>
  <c r="CP16" i="77"/>
  <c r="CM16" i="77"/>
  <c r="CJ16" i="77"/>
  <c r="CG16" i="77"/>
  <c r="CD16" i="77"/>
  <c r="CA16" i="77"/>
  <c r="BX16" i="77"/>
  <c r="BU16" i="77"/>
  <c r="BR16" i="77"/>
  <c r="BO16" i="77"/>
  <c r="BL16" i="77"/>
  <c r="BI16" i="77"/>
  <c r="BF16" i="77"/>
  <c r="BC16" i="77"/>
  <c r="AZ16" i="77"/>
  <c r="AW16" i="77"/>
  <c r="AT16" i="77"/>
  <c r="AQ16" i="77"/>
  <c r="AN16" i="77"/>
  <c r="AK16" i="77"/>
  <c r="AB16" i="77"/>
  <c r="Y16" i="77"/>
  <c r="V16" i="77"/>
  <c r="S16" i="77"/>
  <c r="P16" i="77"/>
  <c r="M16" i="77"/>
  <c r="J16" i="77"/>
  <c r="G16" i="77"/>
  <c r="G42" i="77" s="1"/>
  <c r="D16" i="77"/>
  <c r="ED16" i="77" s="1"/>
  <c r="EB16" i="77"/>
  <c r="EL15" i="77"/>
  <c r="EK15" i="77"/>
  <c r="EN15" i="77" s="1"/>
  <c r="EG15" i="77"/>
  <c r="EI15" i="77" s="1"/>
  <c r="EB15" i="77"/>
  <c r="EE15" i="77" s="1"/>
  <c r="DW15" i="77"/>
  <c r="DT15" i="77"/>
  <c r="DQ15" i="77"/>
  <c r="EM15" i="77" s="1"/>
  <c r="DN15" i="77"/>
  <c r="DK15" i="77"/>
  <c r="DH15" i="77"/>
  <c r="DE15" i="77"/>
  <c r="DB15" i="77"/>
  <c r="CY15" i="77"/>
  <c r="CV15" i="77"/>
  <c r="CS15" i="77"/>
  <c r="CP15" i="77"/>
  <c r="CM15" i="77"/>
  <c r="CJ15" i="77"/>
  <c r="CG15" i="77"/>
  <c r="CD15" i="77"/>
  <c r="CA15" i="77"/>
  <c r="BX15" i="77"/>
  <c r="BU15" i="77"/>
  <c r="BR15" i="77"/>
  <c r="BO15" i="77"/>
  <c r="BL15" i="77"/>
  <c r="BI15" i="77"/>
  <c r="BF15" i="77"/>
  <c r="BC15" i="77"/>
  <c r="AZ15" i="77"/>
  <c r="AW15" i="77"/>
  <c r="AT15" i="77"/>
  <c r="AQ15" i="77"/>
  <c r="AN15" i="77"/>
  <c r="AK15" i="77"/>
  <c r="AB15" i="77"/>
  <c r="Y15" i="77"/>
  <c r="V15" i="77"/>
  <c r="EH15" i="77" s="1"/>
  <c r="S15" i="77"/>
  <c r="P15" i="77"/>
  <c r="M15" i="77"/>
  <c r="J15" i="77"/>
  <c r="G15" i="77"/>
  <c r="D15" i="77"/>
  <c r="EN14" i="77"/>
  <c r="EL14" i="77"/>
  <c r="EK14" i="77"/>
  <c r="EH14" i="77"/>
  <c r="EG14" i="77"/>
  <c r="EI14" i="77" s="1"/>
  <c r="DW14" i="77"/>
  <c r="DT14" i="77"/>
  <c r="DQ14" i="77"/>
  <c r="DN14" i="77"/>
  <c r="DK14" i="77"/>
  <c r="DH14" i="77"/>
  <c r="DE14" i="77"/>
  <c r="DB14" i="77"/>
  <c r="EM14" i="77" s="1"/>
  <c r="CY14" i="77"/>
  <c r="CV14" i="77"/>
  <c r="CS14" i="77"/>
  <c r="CP14" i="77"/>
  <c r="CM14" i="77"/>
  <c r="CJ14" i="77"/>
  <c r="CG14" i="77"/>
  <c r="CD14" i="77"/>
  <c r="CA14" i="77"/>
  <c r="BX14" i="77"/>
  <c r="BU14" i="77"/>
  <c r="BR14" i="77"/>
  <c r="BO14" i="77"/>
  <c r="BL14" i="77"/>
  <c r="BI14" i="77"/>
  <c r="BF14" i="77"/>
  <c r="BC14" i="77"/>
  <c r="AZ14" i="77"/>
  <c r="AW14" i="77"/>
  <c r="AT14" i="77"/>
  <c r="AQ14" i="77"/>
  <c r="AN14" i="77"/>
  <c r="AK14" i="77"/>
  <c r="AB14" i="77"/>
  <c r="Y14" i="77"/>
  <c r="V14" i="77"/>
  <c r="S14" i="77"/>
  <c r="P14" i="77"/>
  <c r="M14" i="77"/>
  <c r="J14" i="77"/>
  <c r="G14" i="77"/>
  <c r="EL13" i="77"/>
  <c r="EK13" i="77"/>
  <c r="EN13" i="77" s="1"/>
  <c r="EG13" i="77"/>
  <c r="EI13" i="77" s="1"/>
  <c r="EB13" i="77"/>
  <c r="EE13" i="77" s="1"/>
  <c r="DW13" i="77"/>
  <c r="DT13" i="77"/>
  <c r="DQ13" i="77"/>
  <c r="DN13" i="77"/>
  <c r="DK13" i="77"/>
  <c r="DH13" i="77"/>
  <c r="DE13" i="77"/>
  <c r="DB13" i="77"/>
  <c r="CY13" i="77"/>
  <c r="CV13" i="77"/>
  <c r="CS13" i="77"/>
  <c r="CP13" i="77"/>
  <c r="CM13" i="77"/>
  <c r="CJ13" i="77"/>
  <c r="CG13" i="77"/>
  <c r="CD13" i="77"/>
  <c r="CA13" i="77"/>
  <c r="BX13" i="77"/>
  <c r="BU13" i="77"/>
  <c r="BR13" i="77"/>
  <c r="BO13" i="77"/>
  <c r="BL13" i="77"/>
  <c r="BI13" i="77"/>
  <c r="BF13" i="77"/>
  <c r="BC13" i="77"/>
  <c r="AZ13" i="77"/>
  <c r="AW13" i="77"/>
  <c r="AW42" i="77" s="1"/>
  <c r="AT13" i="77"/>
  <c r="AQ13" i="77"/>
  <c r="AN13" i="77"/>
  <c r="AK13" i="77"/>
  <c r="AB13" i="77"/>
  <c r="Y13" i="77"/>
  <c r="V13" i="77"/>
  <c r="S13" i="77"/>
  <c r="EH13" i="77" s="1"/>
  <c r="P13" i="77"/>
  <c r="M13" i="77"/>
  <c r="J13" i="77"/>
  <c r="G13" i="77"/>
  <c r="D13" i="77"/>
  <c r="EL12" i="77"/>
  <c r="EK12" i="77"/>
  <c r="EH12" i="77"/>
  <c r="EG12" i="77"/>
  <c r="EI5" i="77" s="1"/>
  <c r="DW12" i="77"/>
  <c r="DT12" i="77"/>
  <c r="DQ12" i="77"/>
  <c r="DN12" i="77"/>
  <c r="DK12" i="77"/>
  <c r="DH12" i="77"/>
  <c r="DE12" i="77"/>
  <c r="DB12" i="77"/>
  <c r="CY12" i="77"/>
  <c r="CV12" i="77"/>
  <c r="CS12" i="77"/>
  <c r="CP12" i="77"/>
  <c r="CM12" i="77"/>
  <c r="CJ12" i="77"/>
  <c r="CG12" i="77"/>
  <c r="CD12" i="77"/>
  <c r="CA12" i="77"/>
  <c r="BX12" i="77"/>
  <c r="BU12" i="77"/>
  <c r="BR12" i="77"/>
  <c r="BO12" i="77"/>
  <c r="BL12" i="77"/>
  <c r="BI12" i="77"/>
  <c r="BF12" i="77"/>
  <c r="BC12" i="77"/>
  <c r="AZ12" i="77"/>
  <c r="AW12" i="77"/>
  <c r="AT12" i="77"/>
  <c r="AQ12" i="77"/>
  <c r="AQ42" i="77" s="1"/>
  <c r="AN12" i="77"/>
  <c r="AN42" i="77" s="1"/>
  <c r="AK12" i="77"/>
  <c r="AB12" i="77"/>
  <c r="Y12" i="77"/>
  <c r="V12" i="77"/>
  <c r="S12" i="77"/>
  <c r="P12" i="77"/>
  <c r="M12" i="77"/>
  <c r="J12" i="77"/>
  <c r="G12" i="77"/>
  <c r="EB12" i="77"/>
  <c r="EC12" i="77" s="1"/>
  <c r="A12" i="77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EL11" i="77"/>
  <c r="EK11" i="77"/>
  <c r="EG11" i="77"/>
  <c r="EI11" i="77" s="1"/>
  <c r="EB11" i="77"/>
  <c r="DW11" i="77"/>
  <c r="DT11" i="77"/>
  <c r="DQ11" i="77"/>
  <c r="DN11" i="77"/>
  <c r="DK11" i="77"/>
  <c r="DH11" i="77"/>
  <c r="DE11" i="77"/>
  <c r="DB11" i="77"/>
  <c r="CY11" i="77"/>
  <c r="CV11" i="77"/>
  <c r="CV42" i="77" s="1"/>
  <c r="CS11" i="77"/>
  <c r="CP11" i="77"/>
  <c r="CM11" i="77"/>
  <c r="CJ11" i="77"/>
  <c r="CG11" i="77"/>
  <c r="CD11" i="77"/>
  <c r="CA11" i="77"/>
  <c r="BX11" i="77"/>
  <c r="BU11" i="77"/>
  <c r="BR11" i="77"/>
  <c r="BO11" i="77"/>
  <c r="BO42" i="77" s="1"/>
  <c r="BL11" i="77"/>
  <c r="BL42" i="77" s="1"/>
  <c r="BI11" i="77"/>
  <c r="BF11" i="77"/>
  <c r="BC11" i="77"/>
  <c r="AZ11" i="77"/>
  <c r="AW11" i="77"/>
  <c r="AT11" i="77"/>
  <c r="AQ11" i="77"/>
  <c r="AN11" i="77"/>
  <c r="AK11" i="77"/>
  <c r="AE42" i="77"/>
  <c r="AB11" i="77"/>
  <c r="AB42" i="77" s="1"/>
  <c r="Y11" i="77"/>
  <c r="V11" i="77"/>
  <c r="S11" i="77"/>
  <c r="P11" i="77"/>
  <c r="M11" i="77"/>
  <c r="J11" i="77"/>
  <c r="G11" i="77"/>
  <c r="D11" i="77"/>
  <c r="EN5" i="77"/>
  <c r="EN2" i="77"/>
  <c r="EP2" i="77" s="1"/>
  <c r="EE2" i="77"/>
  <c r="EQ2" i="77" s="1"/>
  <c r="G4" i="77" s="1"/>
  <c r="EE35" i="77" l="1"/>
  <c r="ED11" i="77"/>
  <c r="EM13" i="77"/>
  <c r="EN37" i="77"/>
  <c r="EE40" i="77"/>
  <c r="EC40" i="77"/>
  <c r="EM23" i="77"/>
  <c r="EN23" i="77" s="1"/>
  <c r="D26" i="77"/>
  <c r="ED26" i="77" s="1"/>
  <c r="EB26" i="77"/>
  <c r="EN28" i="77"/>
  <c r="EM31" i="77"/>
  <c r="EM33" i="77"/>
  <c r="AH42" i="77"/>
  <c r="BR42" i="77"/>
  <c r="EE28" i="77"/>
  <c r="EC28" i="77"/>
  <c r="EB37" i="77"/>
  <c r="D37" i="77"/>
  <c r="ED37" i="77" s="1"/>
  <c r="AK42" i="77"/>
  <c r="BU42" i="77"/>
  <c r="EC13" i="77"/>
  <c r="EE23" i="77"/>
  <c r="EM24" i="77"/>
  <c r="EM37" i="77"/>
  <c r="CY42" i="77"/>
  <c r="EI12" i="77"/>
  <c r="D18" i="77"/>
  <c r="ED18" i="77" s="1"/>
  <c r="EE18" i="77" s="1"/>
  <c r="ED19" i="77"/>
  <c r="EE19" i="77" s="1"/>
  <c r="EC23" i="77"/>
  <c r="D28" i="77"/>
  <c r="ED28" i="77" s="1"/>
  <c r="EC31" i="77"/>
  <c r="EE33" i="77"/>
  <c r="EI2" i="77"/>
  <c r="DB42" i="77"/>
  <c r="EN3" i="77"/>
  <c r="EC15" i="77"/>
  <c r="EM17" i="77"/>
  <c r="EN17" i="77" s="1"/>
  <c r="D20" i="77"/>
  <c r="ED20" i="77" s="1"/>
  <c r="EB20" i="77"/>
  <c r="ED21" i="77"/>
  <c r="EE21" i="77" s="1"/>
  <c r="EN22" i="77"/>
  <c r="EM25" i="77"/>
  <c r="EC33" i="77"/>
  <c r="D39" i="77"/>
  <c r="ED39" i="77" s="1"/>
  <c r="ED40" i="77"/>
  <c r="CD42" i="77"/>
  <c r="DE42" i="77"/>
  <c r="EC22" i="77"/>
  <c r="EN30" i="77"/>
  <c r="EN31" i="77"/>
  <c r="EM36" i="77"/>
  <c r="EN36" i="77" s="1"/>
  <c r="D12" i="77"/>
  <c r="BX42" i="77"/>
  <c r="DH42" i="77"/>
  <c r="ED13" i="77"/>
  <c r="EE17" i="77"/>
  <c r="EM18" i="77"/>
  <c r="EN18" i="77" s="1"/>
  <c r="EE25" i="77"/>
  <c r="EC35" i="77"/>
  <c r="EM38" i="77"/>
  <c r="EN38" i="77" s="1"/>
  <c r="P42" i="77"/>
  <c r="AZ42" i="77"/>
  <c r="CJ42" i="77"/>
  <c r="DT42" i="77"/>
  <c r="EM11" i="77"/>
  <c r="CA42" i="77"/>
  <c r="DK42" i="77"/>
  <c r="D14" i="77"/>
  <c r="ED14" i="77" s="1"/>
  <c r="EB14" i="77"/>
  <c r="EC17" i="77"/>
  <c r="D22" i="77"/>
  <c r="ED22" i="77" s="1"/>
  <c r="EE22" i="77" s="1"/>
  <c r="EC25" i="77"/>
  <c r="EE27" i="77"/>
  <c r="D30" i="77"/>
  <c r="ED30" i="77" s="1"/>
  <c r="EE30" i="77" s="1"/>
  <c r="ED31" i="77"/>
  <c r="EE31" i="77" s="1"/>
  <c r="S42" i="77"/>
  <c r="EH11" i="77"/>
  <c r="BC42" i="77"/>
  <c r="CM42" i="77"/>
  <c r="DW42" i="77"/>
  <c r="J42" i="77"/>
  <c r="DN42" i="77"/>
  <c r="ED15" i="77"/>
  <c r="EM19" i="77"/>
  <c r="EN19" i="77" s="1"/>
  <c r="EC27" i="77"/>
  <c r="EM29" i="77"/>
  <c r="EN29" i="77" s="1"/>
  <c r="D32" i="77"/>
  <c r="ED32" i="77" s="1"/>
  <c r="EB32" i="77"/>
  <c r="ED33" i="77"/>
  <c r="EC34" i="77"/>
  <c r="EE36" i="77"/>
  <c r="EE38" i="77"/>
  <c r="V42" i="77"/>
  <c r="BF42" i="77"/>
  <c r="CP42" i="77"/>
  <c r="EE3" i="77"/>
  <c r="EE11" i="77"/>
  <c r="M42" i="77"/>
  <c r="DQ42" i="77"/>
  <c r="EE16" i="77"/>
  <c r="EC16" i="77"/>
  <c r="EH19" i="77"/>
  <c r="EN24" i="77"/>
  <c r="EN25" i="77"/>
  <c r="EH29" i="77"/>
  <c r="EM35" i="77"/>
  <c r="EN35" i="77" s="1"/>
  <c r="EC38" i="77"/>
  <c r="EM40" i="77"/>
  <c r="EN40" i="77" s="1"/>
  <c r="Y42" i="77"/>
  <c r="BI42" i="77"/>
  <c r="CS42" i="77"/>
  <c r="EC11" i="77"/>
  <c r="CG42" i="77"/>
  <c r="EE29" i="77"/>
  <c r="EM30" i="77"/>
  <c r="D34" i="77"/>
  <c r="ED34" i="77" s="1"/>
  <c r="EE34" i="77" s="1"/>
  <c r="EE39" i="77"/>
  <c r="EM12" i="77"/>
  <c r="EN12" i="77" s="1"/>
  <c r="EM39" i="77"/>
  <c r="EN39" i="77" s="1"/>
  <c r="EC36" i="77"/>
  <c r="EC41" i="77"/>
  <c r="EI3" i="77"/>
  <c r="EI4" i="77" s="1"/>
  <c r="EN21" i="77"/>
  <c r="EN27" i="77"/>
  <c r="EN33" i="77"/>
  <c r="EH35" i="77"/>
  <c r="G5" i="77" l="1"/>
  <c r="EE20" i="77"/>
  <c r="EC20" i="77"/>
  <c r="EE26" i="77"/>
  <c r="EC26" i="77"/>
  <c r="EE37" i="77"/>
  <c r="EC37" i="77"/>
  <c r="EE5" i="77"/>
  <c r="G7" i="77" s="1"/>
  <c r="EN4" i="77"/>
  <c r="EE14" i="77"/>
  <c r="EC14" i="77"/>
  <c r="EH42" i="77"/>
  <c r="EM42" i="77"/>
  <c r="EN11" i="77"/>
  <c r="ED42" i="77"/>
  <c r="EE32" i="77"/>
  <c r="EC32" i="77"/>
  <c r="ED12" i="77"/>
  <c r="EE12" i="77" s="1"/>
  <c r="D42" i="77"/>
  <c r="EE4" i="77" l="1"/>
  <c r="G6" i="77" s="1"/>
  <c r="EM40" i="76"/>
  <c r="EN40" i="76" s="1"/>
  <c r="EL40" i="76"/>
  <c r="EK40" i="76"/>
  <c r="EG40" i="76"/>
  <c r="EB40" i="76"/>
  <c r="EE2" i="76" s="1"/>
  <c r="EQ2" i="76" s="1"/>
  <c r="G4" i="76" s="1"/>
  <c r="DW40" i="76"/>
  <c r="DT40" i="76"/>
  <c r="DQ40" i="76"/>
  <c r="DN40" i="76"/>
  <c r="DK40" i="76"/>
  <c r="DH40" i="76"/>
  <c r="DE40" i="76"/>
  <c r="DB40" i="76"/>
  <c r="CY40" i="76"/>
  <c r="CV40" i="76"/>
  <c r="CS40" i="76"/>
  <c r="CP40" i="76"/>
  <c r="CM40" i="76"/>
  <c r="CJ40" i="76"/>
  <c r="CG40" i="76"/>
  <c r="CD40" i="76"/>
  <c r="CA40" i="76"/>
  <c r="BX40" i="76"/>
  <c r="BU40" i="76"/>
  <c r="BR40" i="76"/>
  <c r="BO40" i="76"/>
  <c r="BL40" i="76"/>
  <c r="BI40" i="76"/>
  <c r="BF40" i="76"/>
  <c r="BC40" i="76"/>
  <c r="AZ40" i="76"/>
  <c r="AW40" i="76"/>
  <c r="AT40" i="76"/>
  <c r="AQ40" i="76"/>
  <c r="AN40" i="76"/>
  <c r="AK40" i="76"/>
  <c r="AB40" i="76"/>
  <c r="Y40" i="76"/>
  <c r="V40" i="76"/>
  <c r="S40" i="76"/>
  <c r="P40" i="76"/>
  <c r="M40" i="76"/>
  <c r="J40" i="76"/>
  <c r="G40" i="76"/>
  <c r="D40" i="76"/>
  <c r="EL39" i="76"/>
  <c r="EK39" i="76"/>
  <c r="EN39" i="76" s="1"/>
  <c r="EG39" i="76"/>
  <c r="EI39" i="76" s="1"/>
  <c r="EB39" i="76"/>
  <c r="EC39" i="76" s="1"/>
  <c r="DW39" i="76"/>
  <c r="DT39" i="76"/>
  <c r="DQ39" i="76"/>
  <c r="DN39" i="76"/>
  <c r="DK39" i="76"/>
  <c r="EM39" i="76" s="1"/>
  <c r="DH39" i="76"/>
  <c r="DE39" i="76"/>
  <c r="DB39" i="76"/>
  <c r="CY39" i="76"/>
  <c r="CV39" i="76"/>
  <c r="CS39" i="76"/>
  <c r="CP39" i="76"/>
  <c r="CM39" i="76"/>
  <c r="CJ39" i="76"/>
  <c r="CG39" i="76"/>
  <c r="CD39" i="76"/>
  <c r="CA39" i="76"/>
  <c r="BX39" i="76"/>
  <c r="BU39" i="76"/>
  <c r="BR39" i="76"/>
  <c r="BO39" i="76"/>
  <c r="BL39" i="76"/>
  <c r="BI39" i="76"/>
  <c r="BF39" i="76"/>
  <c r="BC39" i="76"/>
  <c r="AZ39" i="76"/>
  <c r="AW39" i="76"/>
  <c r="AT39" i="76"/>
  <c r="AQ39" i="76"/>
  <c r="AN39" i="76"/>
  <c r="AK39" i="76"/>
  <c r="AB39" i="76"/>
  <c r="Y39" i="76"/>
  <c r="V39" i="76"/>
  <c r="EH39" i="76" s="1"/>
  <c r="S39" i="76"/>
  <c r="P39" i="76"/>
  <c r="M39" i="76"/>
  <c r="J39" i="76"/>
  <c r="G39" i="76"/>
  <c r="D39" i="76"/>
  <c r="EL38" i="76"/>
  <c r="EK38" i="76"/>
  <c r="EN38" i="76" s="1"/>
  <c r="EI38" i="76"/>
  <c r="EG38" i="76"/>
  <c r="EB38" i="76"/>
  <c r="EE38" i="76" s="1"/>
  <c r="DW38" i="76"/>
  <c r="DT38" i="76"/>
  <c r="DQ38" i="76"/>
  <c r="DN38" i="76"/>
  <c r="DK38" i="76"/>
  <c r="DH38" i="76"/>
  <c r="DE38" i="76"/>
  <c r="DB38" i="76"/>
  <c r="CY38" i="76"/>
  <c r="CV38" i="76"/>
  <c r="CS38" i="76"/>
  <c r="CP38" i="76"/>
  <c r="CM38" i="76"/>
  <c r="CJ38" i="76"/>
  <c r="CG38" i="76"/>
  <c r="CD38" i="76"/>
  <c r="CA38" i="76"/>
  <c r="BX38" i="76"/>
  <c r="BU38" i="76"/>
  <c r="BR38" i="76"/>
  <c r="BO38" i="76"/>
  <c r="BL38" i="76"/>
  <c r="BI38" i="76"/>
  <c r="BF38" i="76"/>
  <c r="BC38" i="76"/>
  <c r="AZ38" i="76"/>
  <c r="AW38" i="76"/>
  <c r="AT38" i="76"/>
  <c r="AQ38" i="76"/>
  <c r="AN38" i="76"/>
  <c r="AK38" i="76"/>
  <c r="AB38" i="76"/>
  <c r="Y38" i="76"/>
  <c r="V38" i="76"/>
  <c r="S38" i="76"/>
  <c r="P38" i="76"/>
  <c r="M38" i="76"/>
  <c r="J38" i="76"/>
  <c r="G38" i="76"/>
  <c r="D38" i="76"/>
  <c r="ED38" i="76" s="1"/>
  <c r="EL37" i="76"/>
  <c r="EK37" i="76"/>
  <c r="EN37" i="76" s="1"/>
  <c r="EG37" i="76"/>
  <c r="EI37" i="76" s="1"/>
  <c r="DW37" i="76"/>
  <c r="DT37" i="76"/>
  <c r="DQ37" i="76"/>
  <c r="DN37" i="76"/>
  <c r="DK37" i="76"/>
  <c r="DH37" i="76"/>
  <c r="DE37" i="76"/>
  <c r="DB37" i="76"/>
  <c r="EM37" i="76" s="1"/>
  <c r="CY37" i="76"/>
  <c r="CV37" i="76"/>
  <c r="CS37" i="76"/>
  <c r="CP37" i="76"/>
  <c r="CM37" i="76"/>
  <c r="CJ37" i="76"/>
  <c r="CG37" i="76"/>
  <c r="CD37" i="76"/>
  <c r="CA37" i="76"/>
  <c r="BX37" i="76"/>
  <c r="BU37" i="76"/>
  <c r="BR37" i="76"/>
  <c r="BO37" i="76"/>
  <c r="BL37" i="76"/>
  <c r="BI37" i="76"/>
  <c r="BF37" i="76"/>
  <c r="BC37" i="76"/>
  <c r="AZ37" i="76"/>
  <c r="AW37" i="76"/>
  <c r="AT37" i="76"/>
  <c r="AQ37" i="76"/>
  <c r="AN37" i="76"/>
  <c r="AK37" i="76"/>
  <c r="AB37" i="76"/>
  <c r="Y37" i="76"/>
  <c r="ED37" i="76" s="1"/>
  <c r="V37" i="76"/>
  <c r="S37" i="76"/>
  <c r="P37" i="76"/>
  <c r="M37" i="76"/>
  <c r="J37" i="76"/>
  <c r="G37" i="76"/>
  <c r="D37" i="76"/>
  <c r="EL36" i="76"/>
  <c r="EK36" i="76"/>
  <c r="EN36" i="76" s="1"/>
  <c r="EI36" i="76"/>
  <c r="EG36" i="76"/>
  <c r="DW36" i="76"/>
  <c r="DT36" i="76"/>
  <c r="DQ36" i="76"/>
  <c r="DN36" i="76"/>
  <c r="DK36" i="76"/>
  <c r="DH36" i="76"/>
  <c r="DE36" i="76"/>
  <c r="EM36" i="76" s="1"/>
  <c r="DB36" i="76"/>
  <c r="CY36" i="76"/>
  <c r="CV36" i="76"/>
  <c r="CS36" i="76"/>
  <c r="CP36" i="76"/>
  <c r="CM36" i="76"/>
  <c r="CJ36" i="76"/>
  <c r="CG36" i="76"/>
  <c r="CD36" i="76"/>
  <c r="CA36" i="76"/>
  <c r="BX36" i="76"/>
  <c r="BU36" i="76"/>
  <c r="BR36" i="76"/>
  <c r="BO36" i="76"/>
  <c r="BL36" i="76"/>
  <c r="BI36" i="76"/>
  <c r="BF36" i="76"/>
  <c r="BC36" i="76"/>
  <c r="AZ36" i="76"/>
  <c r="AW36" i="76"/>
  <c r="AT36" i="76"/>
  <c r="AQ36" i="76"/>
  <c r="AN36" i="76"/>
  <c r="AK36" i="76"/>
  <c r="AB36" i="76"/>
  <c r="Y36" i="76"/>
  <c r="V36" i="76"/>
  <c r="S36" i="76"/>
  <c r="P36" i="76"/>
  <c r="M36" i="76"/>
  <c r="J36" i="76"/>
  <c r="G36" i="76"/>
  <c r="EB36" i="76"/>
  <c r="EE36" i="76" s="1"/>
  <c r="EL35" i="76"/>
  <c r="EK35" i="76"/>
  <c r="EN35" i="76" s="1"/>
  <c r="EG35" i="76"/>
  <c r="EI35" i="76" s="1"/>
  <c r="EB35" i="76"/>
  <c r="EE35" i="76" s="1"/>
  <c r="DW35" i="76"/>
  <c r="DT35" i="76"/>
  <c r="DQ35" i="76"/>
  <c r="DN35" i="76"/>
  <c r="DK35" i="76"/>
  <c r="DH35" i="76"/>
  <c r="DE35" i="76"/>
  <c r="DB35" i="76"/>
  <c r="CY35" i="76"/>
  <c r="CV35" i="76"/>
  <c r="CS35" i="76"/>
  <c r="CP35" i="76"/>
  <c r="CM35" i="76"/>
  <c r="CJ35" i="76"/>
  <c r="CG35" i="76"/>
  <c r="CD35" i="76"/>
  <c r="CA35" i="76"/>
  <c r="BX35" i="76"/>
  <c r="BU35" i="76"/>
  <c r="BR35" i="76"/>
  <c r="BO35" i="76"/>
  <c r="BL35" i="76"/>
  <c r="BI35" i="76"/>
  <c r="BF35" i="76"/>
  <c r="BC35" i="76"/>
  <c r="AZ35" i="76"/>
  <c r="AW35" i="76"/>
  <c r="AT35" i="76"/>
  <c r="AQ35" i="76"/>
  <c r="AN35" i="76"/>
  <c r="AK35" i="76"/>
  <c r="AB35" i="76"/>
  <c r="Y35" i="76"/>
  <c r="V35" i="76"/>
  <c r="S35" i="76"/>
  <c r="P35" i="76"/>
  <c r="M35" i="76"/>
  <c r="J35" i="76"/>
  <c r="G35" i="76"/>
  <c r="D35" i="76"/>
  <c r="EL34" i="76"/>
  <c r="EK34" i="76"/>
  <c r="EN34" i="76" s="1"/>
  <c r="EG34" i="76"/>
  <c r="EI34" i="76" s="1"/>
  <c r="DW34" i="76"/>
  <c r="DT34" i="76"/>
  <c r="DQ34" i="76"/>
  <c r="DN34" i="76"/>
  <c r="EM34" i="76" s="1"/>
  <c r="DK34" i="76"/>
  <c r="DH34" i="76"/>
  <c r="DE34" i="76"/>
  <c r="DB34" i="76"/>
  <c r="CY34" i="76"/>
  <c r="CV34" i="76"/>
  <c r="CS34" i="76"/>
  <c r="CP34" i="76"/>
  <c r="CM34" i="76"/>
  <c r="CJ34" i="76"/>
  <c r="CG34" i="76"/>
  <c r="CD34" i="76"/>
  <c r="CA34" i="76"/>
  <c r="BX34" i="76"/>
  <c r="BU34" i="76"/>
  <c r="BR34" i="76"/>
  <c r="BO34" i="76"/>
  <c r="BL34" i="76"/>
  <c r="BI34" i="76"/>
  <c r="BF34" i="76"/>
  <c r="BC34" i="76"/>
  <c r="AZ34" i="76"/>
  <c r="AW34" i="76"/>
  <c r="AT34" i="76"/>
  <c r="AQ34" i="76"/>
  <c r="AN34" i="76"/>
  <c r="AK34" i="76"/>
  <c r="AB34" i="76"/>
  <c r="Y34" i="76"/>
  <c r="V34" i="76"/>
  <c r="S34" i="76"/>
  <c r="EH34" i="76" s="1"/>
  <c r="P34" i="76"/>
  <c r="M34" i="76"/>
  <c r="J34" i="76"/>
  <c r="G34" i="76"/>
  <c r="EL33" i="76"/>
  <c r="EK33" i="76"/>
  <c r="EN33" i="76" s="1"/>
  <c r="EG33" i="76"/>
  <c r="EI33" i="76" s="1"/>
  <c r="EB33" i="76"/>
  <c r="EC33" i="76" s="1"/>
  <c r="DW33" i="76"/>
  <c r="DT33" i="76"/>
  <c r="DQ33" i="76"/>
  <c r="DN33" i="76"/>
  <c r="DK33" i="76"/>
  <c r="DH33" i="76"/>
  <c r="DE33" i="76"/>
  <c r="DB33" i="76"/>
  <c r="CY33" i="76"/>
  <c r="CV33" i="76"/>
  <c r="CS33" i="76"/>
  <c r="CP33" i="76"/>
  <c r="CM33" i="76"/>
  <c r="CJ33" i="76"/>
  <c r="CG33" i="76"/>
  <c r="CD33" i="76"/>
  <c r="CA33" i="76"/>
  <c r="BX33" i="76"/>
  <c r="BU33" i="76"/>
  <c r="BR33" i="76"/>
  <c r="BO33" i="76"/>
  <c r="BL33" i="76"/>
  <c r="BI33" i="76"/>
  <c r="BF33" i="76"/>
  <c r="BC33" i="76"/>
  <c r="AZ33" i="76"/>
  <c r="AW33" i="76"/>
  <c r="AT33" i="76"/>
  <c r="AQ33" i="76"/>
  <c r="AN33" i="76"/>
  <c r="AK33" i="76"/>
  <c r="AB33" i="76"/>
  <c r="Y33" i="76"/>
  <c r="V33" i="76"/>
  <c r="S33" i="76"/>
  <c r="EH33" i="76" s="1"/>
  <c r="P33" i="76"/>
  <c r="M33" i="76"/>
  <c r="J33" i="76"/>
  <c r="G33" i="76"/>
  <c r="D33" i="76"/>
  <c r="EL32" i="76"/>
  <c r="EK32" i="76"/>
  <c r="EN32" i="76" s="1"/>
  <c r="EH32" i="76"/>
  <c r="EG32" i="76"/>
  <c r="EI32" i="76" s="1"/>
  <c r="DW32" i="76"/>
  <c r="DT32" i="76"/>
  <c r="DQ32" i="76"/>
  <c r="DN32" i="76"/>
  <c r="DK32" i="76"/>
  <c r="DH32" i="76"/>
  <c r="DE32" i="76"/>
  <c r="DB32" i="76"/>
  <c r="CY32" i="76"/>
  <c r="CV32" i="76"/>
  <c r="CS32" i="76"/>
  <c r="CP32" i="76"/>
  <c r="CM32" i="76"/>
  <c r="CJ32" i="76"/>
  <c r="CG32" i="76"/>
  <c r="CD32" i="76"/>
  <c r="CA32" i="76"/>
  <c r="BX32" i="76"/>
  <c r="BU32" i="76"/>
  <c r="BR32" i="76"/>
  <c r="BO32" i="76"/>
  <c r="BL32" i="76"/>
  <c r="BI32" i="76"/>
  <c r="BF32" i="76"/>
  <c r="BC32" i="76"/>
  <c r="AZ32" i="76"/>
  <c r="AW32" i="76"/>
  <c r="AT32" i="76"/>
  <c r="AQ32" i="76"/>
  <c r="AN32" i="76"/>
  <c r="AK32" i="76"/>
  <c r="AB32" i="76"/>
  <c r="Y32" i="76"/>
  <c r="V32" i="76"/>
  <c r="S32" i="76"/>
  <c r="P32" i="76"/>
  <c r="M32" i="76"/>
  <c r="J32" i="76"/>
  <c r="G32" i="76"/>
  <c r="D32" i="76"/>
  <c r="EB32" i="76"/>
  <c r="EL31" i="76"/>
  <c r="EK31" i="76"/>
  <c r="EN31" i="76" s="1"/>
  <c r="EG31" i="76"/>
  <c r="EI31" i="76" s="1"/>
  <c r="EB31" i="76"/>
  <c r="EE31" i="76" s="1"/>
  <c r="DW31" i="76"/>
  <c r="DT31" i="76"/>
  <c r="DQ31" i="76"/>
  <c r="DN31" i="76"/>
  <c r="DK31" i="76"/>
  <c r="DH31" i="76"/>
  <c r="DE31" i="76"/>
  <c r="DB31" i="76"/>
  <c r="CY31" i="76"/>
  <c r="CV31" i="76"/>
  <c r="CS31" i="76"/>
  <c r="CP31" i="76"/>
  <c r="CM31" i="76"/>
  <c r="CJ31" i="76"/>
  <c r="CG31" i="76"/>
  <c r="CD31" i="76"/>
  <c r="CA31" i="76"/>
  <c r="BX31" i="76"/>
  <c r="BU31" i="76"/>
  <c r="BR31" i="76"/>
  <c r="BO31" i="76"/>
  <c r="BL31" i="76"/>
  <c r="BI31" i="76"/>
  <c r="BF31" i="76"/>
  <c r="BC31" i="76"/>
  <c r="AZ31" i="76"/>
  <c r="AW31" i="76"/>
  <c r="AT31" i="76"/>
  <c r="AQ31" i="76"/>
  <c r="AN31" i="76"/>
  <c r="AK31" i="76"/>
  <c r="AB31" i="76"/>
  <c r="Y31" i="76"/>
  <c r="V31" i="76"/>
  <c r="S31" i="76"/>
  <c r="EH31" i="76" s="1"/>
  <c r="P31" i="76"/>
  <c r="ED31" i="76" s="1"/>
  <c r="M31" i="76"/>
  <c r="J31" i="76"/>
  <c r="G31" i="76"/>
  <c r="D31" i="76"/>
  <c r="EL30" i="76"/>
  <c r="EK30" i="76"/>
  <c r="EN30" i="76" s="1"/>
  <c r="EI30" i="76"/>
  <c r="EH30" i="76"/>
  <c r="EG30" i="76"/>
  <c r="DW30" i="76"/>
  <c r="DT30" i="76"/>
  <c r="DQ30" i="76"/>
  <c r="DN30" i="76"/>
  <c r="DK30" i="76"/>
  <c r="DH30" i="76"/>
  <c r="DE30" i="76"/>
  <c r="DB30" i="76"/>
  <c r="CY30" i="76"/>
  <c r="CV30" i="76"/>
  <c r="CS30" i="76"/>
  <c r="CP30" i="76"/>
  <c r="CM30" i="76"/>
  <c r="CJ30" i="76"/>
  <c r="CG30" i="76"/>
  <c r="CD30" i="76"/>
  <c r="CA30" i="76"/>
  <c r="BX30" i="76"/>
  <c r="BU30" i="76"/>
  <c r="BR30" i="76"/>
  <c r="BO30" i="76"/>
  <c r="BL30" i="76"/>
  <c r="BI30" i="76"/>
  <c r="BF30" i="76"/>
  <c r="BC30" i="76"/>
  <c r="AZ30" i="76"/>
  <c r="AW30" i="76"/>
  <c r="AT30" i="76"/>
  <c r="AQ30" i="76"/>
  <c r="AN30" i="76"/>
  <c r="AK30" i="76"/>
  <c r="AB30" i="76"/>
  <c r="Y30" i="76"/>
  <c r="V30" i="76"/>
  <c r="S30" i="76"/>
  <c r="P30" i="76"/>
  <c r="M30" i="76"/>
  <c r="J30" i="76"/>
  <c r="G30" i="76"/>
  <c r="EB30" i="76"/>
  <c r="EL29" i="76"/>
  <c r="EK29" i="76"/>
  <c r="EN29" i="76" s="1"/>
  <c r="EG29" i="76"/>
  <c r="EI29" i="76" s="1"/>
  <c r="EB29" i="76"/>
  <c r="DW29" i="76"/>
  <c r="DT29" i="76"/>
  <c r="DQ29" i="76"/>
  <c r="EM29" i="76" s="1"/>
  <c r="DN29" i="76"/>
  <c r="DK29" i="76"/>
  <c r="DH29" i="76"/>
  <c r="DE29" i="76"/>
  <c r="DB29" i="76"/>
  <c r="CY29" i="76"/>
  <c r="CV29" i="76"/>
  <c r="CS29" i="76"/>
  <c r="CP29" i="76"/>
  <c r="CM29" i="76"/>
  <c r="CJ29" i="76"/>
  <c r="CG29" i="76"/>
  <c r="CD29" i="76"/>
  <c r="CA29" i="76"/>
  <c r="BX29" i="76"/>
  <c r="BU29" i="76"/>
  <c r="BR29" i="76"/>
  <c r="BO29" i="76"/>
  <c r="BL29" i="76"/>
  <c r="BI29" i="76"/>
  <c r="BF29" i="76"/>
  <c r="BC29" i="76"/>
  <c r="AZ29" i="76"/>
  <c r="AW29" i="76"/>
  <c r="AT29" i="76"/>
  <c r="AQ29" i="76"/>
  <c r="AN29" i="76"/>
  <c r="AK29" i="76"/>
  <c r="AB29" i="76"/>
  <c r="Y29" i="76"/>
  <c r="V29" i="76"/>
  <c r="S29" i="76"/>
  <c r="EH29" i="76" s="1"/>
  <c r="P29" i="76"/>
  <c r="M29" i="76"/>
  <c r="J29" i="76"/>
  <c r="G29" i="76"/>
  <c r="D29" i="76"/>
  <c r="EL28" i="76"/>
  <c r="EK28" i="76"/>
  <c r="EN28" i="76" s="1"/>
  <c r="EG28" i="76"/>
  <c r="EI28" i="76" s="1"/>
  <c r="DW28" i="76"/>
  <c r="DT28" i="76"/>
  <c r="DQ28" i="76"/>
  <c r="DN28" i="76"/>
  <c r="DK28" i="76"/>
  <c r="EM28" i="76" s="1"/>
  <c r="DH28" i="76"/>
  <c r="DE28" i="76"/>
  <c r="DB28" i="76"/>
  <c r="CY28" i="76"/>
  <c r="CV28" i="76"/>
  <c r="CS28" i="76"/>
  <c r="CP28" i="76"/>
  <c r="CM28" i="76"/>
  <c r="CJ28" i="76"/>
  <c r="CG28" i="76"/>
  <c r="CD28" i="76"/>
  <c r="CA28" i="76"/>
  <c r="BX28" i="76"/>
  <c r="BU28" i="76"/>
  <c r="BR28" i="76"/>
  <c r="BO28" i="76"/>
  <c r="BL28" i="76"/>
  <c r="BI28" i="76"/>
  <c r="BF28" i="76"/>
  <c r="BC28" i="76"/>
  <c r="AZ28" i="76"/>
  <c r="AW28" i="76"/>
  <c r="AT28" i="76"/>
  <c r="AQ28" i="76"/>
  <c r="AN28" i="76"/>
  <c r="AK28" i="76"/>
  <c r="AB28" i="76"/>
  <c r="Y28" i="76"/>
  <c r="V28" i="76"/>
  <c r="S28" i="76"/>
  <c r="P28" i="76"/>
  <c r="M28" i="76"/>
  <c r="J28" i="76"/>
  <c r="G28" i="76"/>
  <c r="EN27" i="76"/>
  <c r="EL27" i="76"/>
  <c r="EK27" i="76"/>
  <c r="EG27" i="76"/>
  <c r="EI27" i="76" s="1"/>
  <c r="DW27" i="76"/>
  <c r="DT27" i="76"/>
  <c r="DQ27" i="76"/>
  <c r="DN27" i="76"/>
  <c r="DK27" i="76"/>
  <c r="DH27" i="76"/>
  <c r="DE27" i="76"/>
  <c r="DB27" i="76"/>
  <c r="CY27" i="76"/>
  <c r="CV27" i="76"/>
  <c r="CS27" i="76"/>
  <c r="CP27" i="76"/>
  <c r="CM27" i="76"/>
  <c r="CJ27" i="76"/>
  <c r="CG27" i="76"/>
  <c r="CD27" i="76"/>
  <c r="CA27" i="76"/>
  <c r="BX27" i="76"/>
  <c r="BU27" i="76"/>
  <c r="BR27" i="76"/>
  <c r="BO27" i="76"/>
  <c r="BL27" i="76"/>
  <c r="BI27" i="76"/>
  <c r="BF27" i="76"/>
  <c r="BC27" i="76"/>
  <c r="AZ27" i="76"/>
  <c r="AW27" i="76"/>
  <c r="AT27" i="76"/>
  <c r="AQ27" i="76"/>
  <c r="AN27" i="76"/>
  <c r="AK27" i="76"/>
  <c r="AB27" i="76"/>
  <c r="Y27" i="76"/>
  <c r="V27" i="76"/>
  <c r="S27" i="76"/>
  <c r="EH27" i="76" s="1"/>
  <c r="P27" i="76"/>
  <c r="M27" i="76"/>
  <c r="J27" i="76"/>
  <c r="G27" i="76"/>
  <c r="D27" i="76"/>
  <c r="EL26" i="76"/>
  <c r="EK26" i="76"/>
  <c r="EG26" i="76"/>
  <c r="EI26" i="76" s="1"/>
  <c r="DW26" i="76"/>
  <c r="DT26" i="76"/>
  <c r="DQ26" i="76"/>
  <c r="DN26" i="76"/>
  <c r="DK26" i="76"/>
  <c r="DH26" i="76"/>
  <c r="DE26" i="76"/>
  <c r="DB26" i="76"/>
  <c r="CY26" i="76"/>
  <c r="CV26" i="76"/>
  <c r="CS26" i="76"/>
  <c r="CP26" i="76"/>
  <c r="CM26" i="76"/>
  <c r="CJ26" i="76"/>
  <c r="CG26" i="76"/>
  <c r="CD26" i="76"/>
  <c r="CA26" i="76"/>
  <c r="BX26" i="76"/>
  <c r="BU26" i="76"/>
  <c r="BR26" i="76"/>
  <c r="BO26" i="76"/>
  <c r="BL26" i="76"/>
  <c r="BI26" i="76"/>
  <c r="BF26" i="76"/>
  <c r="BC26" i="76"/>
  <c r="AZ26" i="76"/>
  <c r="AW26" i="76"/>
  <c r="AT26" i="76"/>
  <c r="AQ26" i="76"/>
  <c r="AN26" i="76"/>
  <c r="AK26" i="76"/>
  <c r="AB26" i="76"/>
  <c r="Y26" i="76"/>
  <c r="V26" i="76"/>
  <c r="S26" i="76"/>
  <c r="P26" i="76"/>
  <c r="M26" i="76"/>
  <c r="J26" i="76"/>
  <c r="G26" i="76"/>
  <c r="EL25" i="76"/>
  <c r="EK25" i="76"/>
  <c r="EG25" i="76"/>
  <c r="EI25" i="76" s="1"/>
  <c r="DW25" i="76"/>
  <c r="DT25" i="76"/>
  <c r="DQ25" i="76"/>
  <c r="DN25" i="76"/>
  <c r="DK25" i="76"/>
  <c r="DH25" i="76"/>
  <c r="DE25" i="76"/>
  <c r="DB25" i="76"/>
  <c r="CY25" i="76"/>
  <c r="CV25" i="76"/>
  <c r="CS25" i="76"/>
  <c r="CP25" i="76"/>
  <c r="CM25" i="76"/>
  <c r="CJ25" i="76"/>
  <c r="CG25" i="76"/>
  <c r="CD25" i="76"/>
  <c r="CA25" i="76"/>
  <c r="BX25" i="76"/>
  <c r="BU25" i="76"/>
  <c r="BR25" i="76"/>
  <c r="BO25" i="76"/>
  <c r="BL25" i="76"/>
  <c r="BI25" i="76"/>
  <c r="BF25" i="76"/>
  <c r="BC25" i="76"/>
  <c r="AZ25" i="76"/>
  <c r="AW25" i="76"/>
  <c r="AT25" i="76"/>
  <c r="AQ25" i="76"/>
  <c r="AN25" i="76"/>
  <c r="AK25" i="76"/>
  <c r="AB25" i="76"/>
  <c r="Y25" i="76"/>
  <c r="V25" i="76"/>
  <c r="S25" i="76"/>
  <c r="P25" i="76"/>
  <c r="M25" i="76"/>
  <c r="J25" i="76"/>
  <c r="G25" i="76"/>
  <c r="D25" i="76"/>
  <c r="EL24" i="76"/>
  <c r="EK24" i="76"/>
  <c r="EH24" i="76"/>
  <c r="EG24" i="76"/>
  <c r="EI24" i="76" s="1"/>
  <c r="DW24" i="76"/>
  <c r="DT24" i="76"/>
  <c r="DQ24" i="76"/>
  <c r="DN24" i="76"/>
  <c r="DK24" i="76"/>
  <c r="DH24" i="76"/>
  <c r="DE24" i="76"/>
  <c r="DB24" i="76"/>
  <c r="CY24" i="76"/>
  <c r="CV24" i="76"/>
  <c r="CS24" i="76"/>
  <c r="CP24" i="76"/>
  <c r="CM24" i="76"/>
  <c r="CJ24" i="76"/>
  <c r="CG24" i="76"/>
  <c r="CD24" i="76"/>
  <c r="CA24" i="76"/>
  <c r="BX24" i="76"/>
  <c r="BU24" i="76"/>
  <c r="BR24" i="76"/>
  <c r="BO24" i="76"/>
  <c r="BL24" i="76"/>
  <c r="BI24" i="76"/>
  <c r="BF24" i="76"/>
  <c r="BC24" i="76"/>
  <c r="AZ24" i="76"/>
  <c r="AW24" i="76"/>
  <c r="AT24" i="76"/>
  <c r="AQ24" i="76"/>
  <c r="AN24" i="76"/>
  <c r="AK24" i="76"/>
  <c r="AB24" i="76"/>
  <c r="Y24" i="76"/>
  <c r="V24" i="76"/>
  <c r="S24" i="76"/>
  <c r="P24" i="76"/>
  <c r="M24" i="76"/>
  <c r="J24" i="76"/>
  <c r="G24" i="76"/>
  <c r="EL23" i="76"/>
  <c r="EK23" i="76"/>
  <c r="EI23" i="76"/>
  <c r="EG23" i="76"/>
  <c r="DW23" i="76"/>
  <c r="DT23" i="76"/>
  <c r="DQ23" i="76"/>
  <c r="DN23" i="76"/>
  <c r="DK23" i="76"/>
  <c r="DH23" i="76"/>
  <c r="DE23" i="76"/>
  <c r="DB23" i="76"/>
  <c r="CY23" i="76"/>
  <c r="CV23" i="76"/>
  <c r="CS23" i="76"/>
  <c r="CP23" i="76"/>
  <c r="CM23" i="76"/>
  <c r="CJ23" i="76"/>
  <c r="CG23" i="76"/>
  <c r="CD23" i="76"/>
  <c r="CA23" i="76"/>
  <c r="BX23" i="76"/>
  <c r="BU23" i="76"/>
  <c r="BR23" i="76"/>
  <c r="BO23" i="76"/>
  <c r="BL23" i="76"/>
  <c r="BI23" i="76"/>
  <c r="BF23" i="76"/>
  <c r="BC23" i="76"/>
  <c r="AZ23" i="76"/>
  <c r="AW23" i="76"/>
  <c r="AT23" i="76"/>
  <c r="AQ23" i="76"/>
  <c r="AN23" i="76"/>
  <c r="AK23" i="76"/>
  <c r="AB23" i="76"/>
  <c r="Y23" i="76"/>
  <c r="V23" i="76"/>
  <c r="S23" i="76"/>
  <c r="P23" i="76"/>
  <c r="M23" i="76"/>
  <c r="J23" i="76"/>
  <c r="G23" i="76"/>
  <c r="EB23" i="76"/>
  <c r="EC23" i="76" s="1"/>
  <c r="EL22" i="76"/>
  <c r="EK22" i="76"/>
  <c r="EG22" i="76"/>
  <c r="EI22" i="76" s="1"/>
  <c r="DW22" i="76"/>
  <c r="DT22" i="76"/>
  <c r="DQ22" i="76"/>
  <c r="DN22" i="76"/>
  <c r="DK22" i="76"/>
  <c r="DH22" i="76"/>
  <c r="DE22" i="76"/>
  <c r="DB22" i="76"/>
  <c r="CY22" i="76"/>
  <c r="CV22" i="76"/>
  <c r="CS22" i="76"/>
  <c r="CP22" i="76"/>
  <c r="CM22" i="76"/>
  <c r="CJ22" i="76"/>
  <c r="CG22" i="76"/>
  <c r="CD22" i="76"/>
  <c r="CA22" i="76"/>
  <c r="BX22" i="76"/>
  <c r="BU22" i="76"/>
  <c r="BR22" i="76"/>
  <c r="BO22" i="76"/>
  <c r="BL22" i="76"/>
  <c r="BI22" i="76"/>
  <c r="BF22" i="76"/>
  <c r="BC22" i="76"/>
  <c r="AZ22" i="76"/>
  <c r="AW22" i="76"/>
  <c r="AT22" i="76"/>
  <c r="AQ22" i="76"/>
  <c r="AN22" i="76"/>
  <c r="AK22" i="76"/>
  <c r="AB22" i="76"/>
  <c r="Y22" i="76"/>
  <c r="ED22" i="76" s="1"/>
  <c r="V22" i="76"/>
  <c r="S22" i="76"/>
  <c r="P22" i="76"/>
  <c r="M22" i="76"/>
  <c r="J22" i="76"/>
  <c r="G22" i="76"/>
  <c r="D22" i="76"/>
  <c r="EN21" i="76"/>
  <c r="EM21" i="76"/>
  <c r="EL21" i="76"/>
  <c r="EK21" i="76"/>
  <c r="EG21" i="76"/>
  <c r="EI21" i="76" s="1"/>
  <c r="EB21" i="76"/>
  <c r="DW21" i="76"/>
  <c r="DT21" i="76"/>
  <c r="DQ21" i="76"/>
  <c r="DN21" i="76"/>
  <c r="DK21" i="76"/>
  <c r="DH21" i="76"/>
  <c r="DE21" i="76"/>
  <c r="DB21" i="76"/>
  <c r="CY21" i="76"/>
  <c r="CV21" i="76"/>
  <c r="CS21" i="76"/>
  <c r="CP21" i="76"/>
  <c r="CM21" i="76"/>
  <c r="CJ21" i="76"/>
  <c r="CG21" i="76"/>
  <c r="CD21" i="76"/>
  <c r="CA21" i="76"/>
  <c r="BX21" i="76"/>
  <c r="BU21" i="76"/>
  <c r="BR21" i="76"/>
  <c r="BO21" i="76"/>
  <c r="BL21" i="76"/>
  <c r="BI21" i="76"/>
  <c r="BF21" i="76"/>
  <c r="BC21" i="76"/>
  <c r="AZ21" i="76"/>
  <c r="AW21" i="76"/>
  <c r="AT21" i="76"/>
  <c r="AQ21" i="76"/>
  <c r="AN21" i="76"/>
  <c r="AN41" i="76" s="1"/>
  <c r="AK21" i="76"/>
  <c r="AB21" i="76"/>
  <c r="Y21" i="76"/>
  <c r="V21" i="76"/>
  <c r="S21" i="76"/>
  <c r="P21" i="76"/>
  <c r="M21" i="76"/>
  <c r="J21" i="76"/>
  <c r="G21" i="76"/>
  <c r="D21" i="76"/>
  <c r="ED21" i="76" s="1"/>
  <c r="EL20" i="76"/>
  <c r="EK20" i="76"/>
  <c r="EN20" i="76" s="1"/>
  <c r="EG20" i="76"/>
  <c r="EI20" i="76" s="1"/>
  <c r="EB20" i="76"/>
  <c r="EE20" i="76" s="1"/>
  <c r="DW20" i="76"/>
  <c r="DT20" i="76"/>
  <c r="DQ20" i="76"/>
  <c r="DN20" i="76"/>
  <c r="DK20" i="76"/>
  <c r="DH20" i="76"/>
  <c r="DE20" i="76"/>
  <c r="DB20" i="76"/>
  <c r="CY20" i="76"/>
  <c r="CV20" i="76"/>
  <c r="CS20" i="76"/>
  <c r="CP20" i="76"/>
  <c r="CM20" i="76"/>
  <c r="CJ20" i="76"/>
  <c r="CG20" i="76"/>
  <c r="CD20" i="76"/>
  <c r="CA20" i="76"/>
  <c r="BX20" i="76"/>
  <c r="BU20" i="76"/>
  <c r="BR20" i="76"/>
  <c r="BO20" i="76"/>
  <c r="BL20" i="76"/>
  <c r="BI20" i="76"/>
  <c r="BF20" i="76"/>
  <c r="BC20" i="76"/>
  <c r="AZ20" i="76"/>
  <c r="AW20" i="76"/>
  <c r="AT20" i="76"/>
  <c r="AQ20" i="76"/>
  <c r="AN20" i="76"/>
  <c r="AK20" i="76"/>
  <c r="AB20" i="76"/>
  <c r="Y20" i="76"/>
  <c r="V20" i="76"/>
  <c r="EH20" i="76" s="1"/>
  <c r="S20" i="76"/>
  <c r="P20" i="76"/>
  <c r="M20" i="76"/>
  <c r="J20" i="76"/>
  <c r="G20" i="76"/>
  <c r="D20" i="76"/>
  <c r="EN19" i="76"/>
  <c r="EL19" i="76"/>
  <c r="EK19" i="76"/>
  <c r="EG19" i="76"/>
  <c r="EI19" i="76" s="1"/>
  <c r="EB19" i="76"/>
  <c r="EE19" i="76" s="1"/>
  <c r="DW19" i="76"/>
  <c r="DT19" i="76"/>
  <c r="DQ19" i="76"/>
  <c r="EM19" i="76" s="1"/>
  <c r="DN19" i="76"/>
  <c r="DK19" i="76"/>
  <c r="DH19" i="76"/>
  <c r="DE19" i="76"/>
  <c r="DB19" i="76"/>
  <c r="CY19" i="76"/>
  <c r="CV19" i="76"/>
  <c r="CS19" i="76"/>
  <c r="CP19" i="76"/>
  <c r="CM19" i="76"/>
  <c r="CJ19" i="76"/>
  <c r="CG19" i="76"/>
  <c r="CD19" i="76"/>
  <c r="CA19" i="76"/>
  <c r="BX19" i="76"/>
  <c r="BU19" i="76"/>
  <c r="BR19" i="76"/>
  <c r="BO19" i="76"/>
  <c r="BL19" i="76"/>
  <c r="BI19" i="76"/>
  <c r="BF19" i="76"/>
  <c r="BC19" i="76"/>
  <c r="AZ19" i="76"/>
  <c r="AW19" i="76"/>
  <c r="AT19" i="76"/>
  <c r="AQ19" i="76"/>
  <c r="AQ41" i="76" s="1"/>
  <c r="AN19" i="76"/>
  <c r="AK19" i="76"/>
  <c r="AB19" i="76"/>
  <c r="Y19" i="76"/>
  <c r="V19" i="76"/>
  <c r="S19" i="76"/>
  <c r="P19" i="76"/>
  <c r="M19" i="76"/>
  <c r="J19" i="76"/>
  <c r="G19" i="76"/>
  <c r="D19" i="76"/>
  <c r="EL18" i="76"/>
  <c r="EK18" i="76"/>
  <c r="EN18" i="76" s="1"/>
  <c r="EG18" i="76"/>
  <c r="EI18" i="76" s="1"/>
  <c r="EB18" i="76"/>
  <c r="EC18" i="76" s="1"/>
  <c r="DW18" i="76"/>
  <c r="DT18" i="76"/>
  <c r="DQ18" i="76"/>
  <c r="DN18" i="76"/>
  <c r="DK18" i="76"/>
  <c r="EM18" i="76" s="1"/>
  <c r="DH18" i="76"/>
  <c r="DE18" i="76"/>
  <c r="DB18" i="76"/>
  <c r="CY18" i="76"/>
  <c r="CV18" i="76"/>
  <c r="CS18" i="76"/>
  <c r="CP18" i="76"/>
  <c r="CM18" i="76"/>
  <c r="CJ18" i="76"/>
  <c r="CG18" i="76"/>
  <c r="CD18" i="76"/>
  <c r="CA18" i="76"/>
  <c r="BX18" i="76"/>
  <c r="BU18" i="76"/>
  <c r="BR18" i="76"/>
  <c r="BO18" i="76"/>
  <c r="BL18" i="76"/>
  <c r="BI18" i="76"/>
  <c r="BF18" i="76"/>
  <c r="BC18" i="76"/>
  <c r="AZ18" i="76"/>
  <c r="AW18" i="76"/>
  <c r="AT18" i="76"/>
  <c r="AQ18" i="76"/>
  <c r="AN18" i="76"/>
  <c r="AK18" i="76"/>
  <c r="AB18" i="76"/>
  <c r="Y18" i="76"/>
  <c r="V18" i="76"/>
  <c r="S18" i="76"/>
  <c r="EH18" i="76" s="1"/>
  <c r="P18" i="76"/>
  <c r="M18" i="76"/>
  <c r="J18" i="76"/>
  <c r="G18" i="76"/>
  <c r="D18" i="76"/>
  <c r="EL17" i="76"/>
  <c r="EK17" i="76"/>
  <c r="EN17" i="76" s="1"/>
  <c r="EI17" i="76"/>
  <c r="EH17" i="76"/>
  <c r="EG17" i="76"/>
  <c r="EB17" i="76"/>
  <c r="EE17" i="76" s="1"/>
  <c r="DW17" i="76"/>
  <c r="DT17" i="76"/>
  <c r="DQ17" i="76"/>
  <c r="DN17" i="76"/>
  <c r="DK17" i="76"/>
  <c r="DH17" i="76"/>
  <c r="DE17" i="76"/>
  <c r="DB17" i="76"/>
  <c r="CY17" i="76"/>
  <c r="CV17" i="76"/>
  <c r="CS17" i="76"/>
  <c r="CP17" i="76"/>
  <c r="CM17" i="76"/>
  <c r="CJ17" i="76"/>
  <c r="CG17" i="76"/>
  <c r="CD17" i="76"/>
  <c r="CA17" i="76"/>
  <c r="BX17" i="76"/>
  <c r="BU17" i="76"/>
  <c r="BR17" i="76"/>
  <c r="BO17" i="76"/>
  <c r="BL17" i="76"/>
  <c r="BI17" i="76"/>
  <c r="BF17" i="76"/>
  <c r="BC17" i="76"/>
  <c r="AZ17" i="76"/>
  <c r="AW17" i="76"/>
  <c r="AT17" i="76"/>
  <c r="AT41" i="76" s="1"/>
  <c r="AQ17" i="76"/>
  <c r="AN17" i="76"/>
  <c r="AK17" i="76"/>
  <c r="AB17" i="76"/>
  <c r="Y17" i="76"/>
  <c r="V17" i="76"/>
  <c r="S17" i="76"/>
  <c r="P17" i="76"/>
  <c r="M17" i="76"/>
  <c r="J17" i="76"/>
  <c r="G17" i="76"/>
  <c r="D17" i="76"/>
  <c r="EL16" i="76"/>
  <c r="EK16" i="76"/>
  <c r="EN16" i="76" s="1"/>
  <c r="EG16" i="76"/>
  <c r="EI16" i="76" s="1"/>
  <c r="EB16" i="76"/>
  <c r="EE16" i="76" s="1"/>
  <c r="DW16" i="76"/>
  <c r="DT16" i="76"/>
  <c r="DQ16" i="76"/>
  <c r="DN16" i="76"/>
  <c r="DK16" i="76"/>
  <c r="DH16" i="76"/>
  <c r="DE16" i="76"/>
  <c r="DB16" i="76"/>
  <c r="CY16" i="76"/>
  <c r="CV16" i="76"/>
  <c r="CV41" i="76" s="1"/>
  <c r="CS16" i="76"/>
  <c r="CP16" i="76"/>
  <c r="CM16" i="76"/>
  <c r="CJ16" i="76"/>
  <c r="CG16" i="76"/>
  <c r="CD16" i="76"/>
  <c r="CA16" i="76"/>
  <c r="BX16" i="76"/>
  <c r="BU16" i="76"/>
  <c r="BR16" i="76"/>
  <c r="BO16" i="76"/>
  <c r="BL16" i="76"/>
  <c r="BI16" i="76"/>
  <c r="BF16" i="76"/>
  <c r="BC16" i="76"/>
  <c r="AZ16" i="76"/>
  <c r="AW16" i="76"/>
  <c r="AT16" i="76"/>
  <c r="AQ16" i="76"/>
  <c r="AN16" i="76"/>
  <c r="AK16" i="76"/>
  <c r="AB16" i="76"/>
  <c r="Y16" i="76"/>
  <c r="V16" i="76"/>
  <c r="S16" i="76"/>
  <c r="P16" i="76"/>
  <c r="M16" i="76"/>
  <c r="J16" i="76"/>
  <c r="G16" i="76"/>
  <c r="D16" i="76"/>
  <c r="EL15" i="76"/>
  <c r="EK15" i="76"/>
  <c r="EN15" i="76" s="1"/>
  <c r="EI15" i="76"/>
  <c r="EG15" i="76"/>
  <c r="DW15" i="76"/>
  <c r="DT15" i="76"/>
  <c r="DQ15" i="76"/>
  <c r="DN15" i="76"/>
  <c r="DK15" i="76"/>
  <c r="DH15" i="76"/>
  <c r="DE15" i="76"/>
  <c r="DB15" i="76"/>
  <c r="EM15" i="76" s="1"/>
  <c r="CY15" i="76"/>
  <c r="CV15" i="76"/>
  <c r="CS15" i="76"/>
  <c r="CP15" i="76"/>
  <c r="CM15" i="76"/>
  <c r="CJ15" i="76"/>
  <c r="CG15" i="76"/>
  <c r="CD15" i="76"/>
  <c r="CA15" i="76"/>
  <c r="BX15" i="76"/>
  <c r="BU15" i="76"/>
  <c r="BR15" i="76"/>
  <c r="BO15" i="76"/>
  <c r="BL15" i="76"/>
  <c r="BI15" i="76"/>
  <c r="BF15" i="76"/>
  <c r="BC15" i="76"/>
  <c r="AZ15" i="76"/>
  <c r="AW15" i="76"/>
  <c r="AT15" i="76"/>
  <c r="AQ15" i="76"/>
  <c r="AN15" i="76"/>
  <c r="AK15" i="76"/>
  <c r="AB15" i="76"/>
  <c r="Y15" i="76"/>
  <c r="V15" i="76"/>
  <c r="S15" i="76"/>
  <c r="EH15" i="76" s="1"/>
  <c r="P15" i="76"/>
  <c r="M15" i="76"/>
  <c r="J15" i="76"/>
  <c r="G15" i="76"/>
  <c r="EB15" i="76"/>
  <c r="EL14" i="76"/>
  <c r="EK14" i="76"/>
  <c r="EN14" i="76" s="1"/>
  <c r="EG14" i="76"/>
  <c r="EI14" i="76" s="1"/>
  <c r="EB14" i="76"/>
  <c r="EE14" i="76" s="1"/>
  <c r="DW14" i="76"/>
  <c r="DT14" i="76"/>
  <c r="DQ14" i="76"/>
  <c r="DN14" i="76"/>
  <c r="DK14" i="76"/>
  <c r="DH14" i="76"/>
  <c r="DE14" i="76"/>
  <c r="DB14" i="76"/>
  <c r="CY14" i="76"/>
  <c r="CV14" i="76"/>
  <c r="CS14" i="76"/>
  <c r="CP14" i="76"/>
  <c r="CM14" i="76"/>
  <c r="CJ14" i="76"/>
  <c r="CG14" i="76"/>
  <c r="CD14" i="76"/>
  <c r="CA14" i="76"/>
  <c r="BX14" i="76"/>
  <c r="BU14" i="76"/>
  <c r="BR14" i="76"/>
  <c r="BO14" i="76"/>
  <c r="BL14" i="76"/>
  <c r="BI14" i="76"/>
  <c r="BF14" i="76"/>
  <c r="BC14" i="76"/>
  <c r="AZ14" i="76"/>
  <c r="AW14" i="76"/>
  <c r="AT14" i="76"/>
  <c r="AQ14" i="76"/>
  <c r="AN14" i="76"/>
  <c r="AK14" i="76"/>
  <c r="AB14" i="76"/>
  <c r="Y14" i="76"/>
  <c r="V14" i="76"/>
  <c r="S14" i="76"/>
  <c r="EH14" i="76" s="1"/>
  <c r="P14" i="76"/>
  <c r="M14" i="76"/>
  <c r="J14" i="76"/>
  <c r="G14" i="76"/>
  <c r="D14" i="76"/>
  <c r="EM13" i="76"/>
  <c r="EL13" i="76"/>
  <c r="EK13" i="76"/>
  <c r="EN13" i="76" s="1"/>
  <c r="EG13" i="76"/>
  <c r="EI13" i="76" s="1"/>
  <c r="DW13" i="76"/>
  <c r="DT13" i="76"/>
  <c r="DQ13" i="76"/>
  <c r="DN13" i="76"/>
  <c r="DK13" i="76"/>
  <c r="DH13" i="76"/>
  <c r="DE13" i="76"/>
  <c r="DB13" i="76"/>
  <c r="CY13" i="76"/>
  <c r="CV13" i="76"/>
  <c r="CS13" i="76"/>
  <c r="CP13" i="76"/>
  <c r="CM13" i="76"/>
  <c r="CJ13" i="76"/>
  <c r="CG13" i="76"/>
  <c r="CD13" i="76"/>
  <c r="CA13" i="76"/>
  <c r="BX13" i="76"/>
  <c r="BU13" i="76"/>
  <c r="BR13" i="76"/>
  <c r="BO13" i="76"/>
  <c r="BL13" i="76"/>
  <c r="BI13" i="76"/>
  <c r="BF13" i="76"/>
  <c r="BC13" i="76"/>
  <c r="AZ13" i="76"/>
  <c r="AW13" i="76"/>
  <c r="AT13" i="76"/>
  <c r="AQ13" i="76"/>
  <c r="AN13" i="76"/>
  <c r="AK13" i="76"/>
  <c r="AB13" i="76"/>
  <c r="Y13" i="76"/>
  <c r="V13" i="76"/>
  <c r="S13" i="76"/>
  <c r="P13" i="76"/>
  <c r="M13" i="76"/>
  <c r="J13" i="76"/>
  <c r="G13" i="76"/>
  <c r="EL12" i="76"/>
  <c r="EK12" i="76"/>
  <c r="EG12" i="76"/>
  <c r="EI12" i="76" s="1"/>
  <c r="EB12" i="76"/>
  <c r="DW12" i="76"/>
  <c r="DT12" i="76"/>
  <c r="DQ12" i="76"/>
  <c r="DN12" i="76"/>
  <c r="DK12" i="76"/>
  <c r="DH12" i="76"/>
  <c r="DE12" i="76"/>
  <c r="DB12" i="76"/>
  <c r="CY12" i="76"/>
  <c r="CV12" i="76"/>
  <c r="CS12" i="76"/>
  <c r="CP12" i="76"/>
  <c r="CM12" i="76"/>
  <c r="CJ12" i="76"/>
  <c r="CJ41" i="76" s="1"/>
  <c r="CG12" i="76"/>
  <c r="CG41" i="76" s="1"/>
  <c r="CD12" i="76"/>
  <c r="CA12" i="76"/>
  <c r="BX12" i="76"/>
  <c r="BU12" i="76"/>
  <c r="BR12" i="76"/>
  <c r="BO12" i="76"/>
  <c r="BL12" i="76"/>
  <c r="BI12" i="76"/>
  <c r="BF12" i="76"/>
  <c r="BC12" i="76"/>
  <c r="AZ12" i="76"/>
  <c r="AZ41" i="76" s="1"/>
  <c r="AW12" i="76"/>
  <c r="AT12" i="76"/>
  <c r="AQ12" i="76"/>
  <c r="AN12" i="76"/>
  <c r="AK12" i="76"/>
  <c r="AB12" i="76"/>
  <c r="Y12" i="76"/>
  <c r="V12" i="76"/>
  <c r="S12" i="76"/>
  <c r="P12" i="76"/>
  <c r="P41" i="76" s="1"/>
  <c r="M12" i="76"/>
  <c r="J12" i="76"/>
  <c r="G12" i="76"/>
  <c r="D12" i="76"/>
  <c r="EL11" i="76"/>
  <c r="EK11" i="76"/>
  <c r="EH11" i="76"/>
  <c r="EG11" i="76"/>
  <c r="EI11" i="76" s="1"/>
  <c r="DW11" i="76"/>
  <c r="DT11" i="76"/>
  <c r="DQ11" i="76"/>
  <c r="DN11" i="76"/>
  <c r="DK11" i="76"/>
  <c r="DH11" i="76"/>
  <c r="DE11" i="76"/>
  <c r="DB11" i="76"/>
  <c r="CY11" i="76"/>
  <c r="CV11" i="76"/>
  <c r="CS11" i="76"/>
  <c r="CP11" i="76"/>
  <c r="CM11" i="76"/>
  <c r="CJ11" i="76"/>
  <c r="CG11" i="76"/>
  <c r="CD11" i="76"/>
  <c r="CA11" i="76"/>
  <c r="BX11" i="76"/>
  <c r="BU11" i="76"/>
  <c r="BR11" i="76"/>
  <c r="BO11" i="76"/>
  <c r="BL11" i="76"/>
  <c r="BI11" i="76"/>
  <c r="BF11" i="76"/>
  <c r="BC11" i="76"/>
  <c r="AZ11" i="76"/>
  <c r="AW11" i="76"/>
  <c r="AT11" i="76"/>
  <c r="AQ11" i="76"/>
  <c r="AN11" i="76"/>
  <c r="AK11" i="76"/>
  <c r="AB11" i="76"/>
  <c r="Y11" i="76"/>
  <c r="V11" i="76"/>
  <c r="S11" i="76"/>
  <c r="P11" i="76"/>
  <c r="M11" i="76"/>
  <c r="J11" i="76"/>
  <c r="G11" i="76"/>
  <c r="EB11" i="76"/>
  <c r="A12" i="76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EN2" i="76"/>
  <c r="EP2" i="76" s="1"/>
  <c r="ED20" i="76" l="1"/>
  <c r="D23" i="76"/>
  <c r="ED23" i="76" s="1"/>
  <c r="ED19" i="76"/>
  <c r="EB27" i="76"/>
  <c r="EC27" i="76" s="1"/>
  <c r="ED33" i="76"/>
  <c r="EH25" i="76"/>
  <c r="D36" i="76"/>
  <c r="ED36" i="76" s="1"/>
  <c r="ED39" i="76"/>
  <c r="EE39" i="76" s="1"/>
  <c r="EH23" i="76"/>
  <c r="EB25" i="76"/>
  <c r="EC25" i="76" s="1"/>
  <c r="ED32" i="76"/>
  <c r="EH36" i="76"/>
  <c r="ED35" i="76"/>
  <c r="EH16" i="76"/>
  <c r="EH19" i="76"/>
  <c r="EH21" i="76"/>
  <c r="EH26" i="76"/>
  <c r="D30" i="76"/>
  <c r="ED30" i="76" s="1"/>
  <c r="EH35" i="76"/>
  <c r="EB37" i="76"/>
  <c r="EH38" i="76"/>
  <c r="EH40" i="76"/>
  <c r="EM30" i="76"/>
  <c r="EN3" i="76"/>
  <c r="CY41" i="76"/>
  <c r="ED16" i="76"/>
  <c r="AH41" i="76"/>
  <c r="EN5" i="76"/>
  <c r="EM33" i="76"/>
  <c r="DE41" i="76"/>
  <c r="EC31" i="76"/>
  <c r="CA41" i="76"/>
  <c r="DK41" i="76"/>
  <c r="D15" i="76"/>
  <c r="ED15" i="76" s="1"/>
  <c r="EC20" i="76"/>
  <c r="EE33" i="76"/>
  <c r="EC35" i="76"/>
  <c r="CD41" i="76"/>
  <c r="DN41" i="76"/>
  <c r="G41" i="76"/>
  <c r="EM16" i="76"/>
  <c r="EM24" i="76"/>
  <c r="EN24" i="76" s="1"/>
  <c r="D26" i="76"/>
  <c r="ED26" i="76" s="1"/>
  <c r="EB26" i="76"/>
  <c r="EI3" i="76"/>
  <c r="EI4" i="76" s="1"/>
  <c r="BL41" i="76"/>
  <c r="EC16" i="76"/>
  <c r="EM27" i="76"/>
  <c r="BO41" i="76"/>
  <c r="EM31" i="76"/>
  <c r="BR41" i="76"/>
  <c r="EC29" i="76"/>
  <c r="EE29" i="76"/>
  <c r="AK41" i="76"/>
  <c r="EC15" i="76"/>
  <c r="EE15" i="76"/>
  <c r="ED40" i="76"/>
  <c r="EE40" i="76" s="1"/>
  <c r="DH41" i="76"/>
  <c r="D13" i="76"/>
  <c r="ED13" i="76" s="1"/>
  <c r="EB13" i="76"/>
  <c r="EB24" i="76"/>
  <c r="D24" i="76"/>
  <c r="ED24" i="76" s="1"/>
  <c r="J41" i="76"/>
  <c r="ED17" i="76"/>
  <c r="ED18" i="76"/>
  <c r="EM23" i="76"/>
  <c r="ED27" i="76"/>
  <c r="ED29" i="76"/>
  <c r="EC30" i="76"/>
  <c r="EE30" i="76"/>
  <c r="DT41" i="76"/>
  <c r="EM12" i="76"/>
  <c r="EN12" i="76" s="1"/>
  <c r="D34" i="76"/>
  <c r="ED34" i="76" s="1"/>
  <c r="EB34" i="76"/>
  <c r="S41" i="76"/>
  <c r="EH12" i="76"/>
  <c r="EM25" i="76"/>
  <c r="EN25" i="76" s="1"/>
  <c r="EI5" i="76"/>
  <c r="EC12" i="76"/>
  <c r="EC14" i="76"/>
  <c r="AB41" i="76"/>
  <c r="AE41" i="76"/>
  <c r="EN23" i="76"/>
  <c r="EC11" i="76"/>
  <c r="DB41" i="76"/>
  <c r="BU41" i="76"/>
  <c r="ED14" i="76"/>
  <c r="EE18" i="76"/>
  <c r="D11" i="76"/>
  <c r="BX41" i="76"/>
  <c r="ED12" i="76"/>
  <c r="EE12" i="76" s="1"/>
  <c r="EM22" i="76"/>
  <c r="EN22" i="76" s="1"/>
  <c r="M41" i="76"/>
  <c r="AW41" i="76"/>
  <c r="DQ41" i="76"/>
  <c r="ED25" i="76"/>
  <c r="D28" i="76"/>
  <c r="ED28" i="76" s="1"/>
  <c r="EB28" i="76"/>
  <c r="EE32" i="76"/>
  <c r="EC32" i="76"/>
  <c r="EM38" i="76"/>
  <c r="EM17" i="76"/>
  <c r="EC21" i="76"/>
  <c r="EC19" i="76"/>
  <c r="EE21" i="76"/>
  <c r="EM26" i="76"/>
  <c r="EC38" i="76"/>
  <c r="BC41" i="76"/>
  <c r="CM41" i="76"/>
  <c r="DW41" i="76"/>
  <c r="EC17" i="76"/>
  <c r="EE23" i="76"/>
  <c r="EH28" i="76"/>
  <c r="V41" i="76"/>
  <c r="BF41" i="76"/>
  <c r="CP41" i="76"/>
  <c r="EM20" i="76"/>
  <c r="EI40" i="76"/>
  <c r="EI2" i="76"/>
  <c r="EC40" i="76"/>
  <c r="EH13" i="76"/>
  <c r="EC36" i="76"/>
  <c r="Y41" i="76"/>
  <c r="BI41" i="76"/>
  <c r="CS41" i="76"/>
  <c r="EH22" i="76"/>
  <c r="EM35" i="76"/>
  <c r="EN26" i="76"/>
  <c r="EM32" i="76"/>
  <c r="EM11" i="76"/>
  <c r="EM14" i="76"/>
  <c r="EB22" i="76"/>
  <c r="EH37" i="76"/>
  <c r="EH41" i="76" l="1"/>
  <c r="EE37" i="76"/>
  <c r="EC37" i="76"/>
  <c r="EE27" i="76"/>
  <c r="EE25" i="76"/>
  <c r="EM41" i="76"/>
  <c r="EC28" i="76"/>
  <c r="EE28" i="76"/>
  <c r="EC26" i="76"/>
  <c r="EE26" i="76"/>
  <c r="EE34" i="76"/>
  <c r="EC34" i="76"/>
  <c r="EN11" i="76"/>
  <c r="EE5" i="76"/>
  <c r="G7" i="76" s="1"/>
  <c r="EC24" i="76"/>
  <c r="EE24" i="76"/>
  <c r="EE13" i="76"/>
  <c r="EC13" i="76"/>
  <c r="EE3" i="76"/>
  <c r="ED11" i="76"/>
  <c r="D41" i="76"/>
  <c r="EN4" i="76"/>
  <c r="EC22" i="76"/>
  <c r="EE22" i="76"/>
  <c r="ED41" i="76" l="1"/>
  <c r="EE11" i="76"/>
  <c r="G5" i="76"/>
  <c r="EE4" i="76"/>
  <c r="G6" i="76" s="1"/>
  <c r="CG42" i="75"/>
  <c r="CD42" i="75"/>
  <c r="J42" i="75"/>
  <c r="EL41" i="75"/>
  <c r="EG41" i="75"/>
  <c r="EI41" i="75" s="1"/>
  <c r="EB41" i="75"/>
  <c r="EC41" i="75" s="1"/>
  <c r="DW41" i="75"/>
  <c r="DT41" i="75"/>
  <c r="DQ41" i="75"/>
  <c r="DN41" i="75"/>
  <c r="DK41" i="75"/>
  <c r="DH41" i="75"/>
  <c r="DE41" i="75"/>
  <c r="DB41" i="75"/>
  <c r="CY41" i="75"/>
  <c r="CV41" i="75"/>
  <c r="CS41" i="75"/>
  <c r="CP41" i="75"/>
  <c r="CM41" i="75"/>
  <c r="CJ41" i="75"/>
  <c r="CG41" i="75"/>
  <c r="CD41" i="75"/>
  <c r="CA41" i="75"/>
  <c r="BX41" i="75"/>
  <c r="BU41" i="75"/>
  <c r="BR41" i="75"/>
  <c r="BO41" i="75"/>
  <c r="BL41" i="75"/>
  <c r="BI41" i="75"/>
  <c r="BF41" i="75"/>
  <c r="BC41" i="75"/>
  <c r="AZ41" i="75"/>
  <c r="AW41" i="75"/>
  <c r="AT41" i="75"/>
  <c r="AQ41" i="75"/>
  <c r="AN41" i="75"/>
  <c r="AI41" i="75"/>
  <c r="EK41" i="75" s="1"/>
  <c r="AB41" i="75"/>
  <c r="Y41" i="75"/>
  <c r="V41" i="75"/>
  <c r="S41" i="75"/>
  <c r="EH41" i="75" s="1"/>
  <c r="P41" i="75"/>
  <c r="M41" i="75"/>
  <c r="J41" i="75"/>
  <c r="G41" i="75"/>
  <c r="D41" i="75"/>
  <c r="EL40" i="75"/>
  <c r="EG40" i="75"/>
  <c r="EI40" i="75" s="1"/>
  <c r="DW40" i="75"/>
  <c r="DT40" i="75"/>
  <c r="DQ40" i="75"/>
  <c r="DN40" i="75"/>
  <c r="DK40" i="75"/>
  <c r="DH40" i="75"/>
  <c r="DE40" i="75"/>
  <c r="DB40" i="75"/>
  <c r="CY40" i="75"/>
  <c r="CV40" i="75"/>
  <c r="CS40" i="75"/>
  <c r="CP40" i="75"/>
  <c r="CM40" i="75"/>
  <c r="CJ40" i="75"/>
  <c r="CG40" i="75"/>
  <c r="CD40" i="75"/>
  <c r="CA40" i="75"/>
  <c r="BX40" i="75"/>
  <c r="BU40" i="75"/>
  <c r="BR40" i="75"/>
  <c r="BO40" i="75"/>
  <c r="BL40" i="75"/>
  <c r="BI40" i="75"/>
  <c r="BF40" i="75"/>
  <c r="BC40" i="75"/>
  <c r="AZ40" i="75"/>
  <c r="AW40" i="75"/>
  <c r="AT40" i="75"/>
  <c r="AQ40" i="75"/>
  <c r="AN40" i="75"/>
  <c r="AI40" i="75"/>
  <c r="EB40" i="75" s="1"/>
  <c r="AB40" i="75"/>
  <c r="Y40" i="75"/>
  <c r="V40" i="75"/>
  <c r="S40" i="75"/>
  <c r="EH40" i="75" s="1"/>
  <c r="P40" i="75"/>
  <c r="M40" i="75"/>
  <c r="J40" i="75"/>
  <c r="G40" i="75"/>
  <c r="D40" i="75"/>
  <c r="EL39" i="75"/>
  <c r="EG39" i="75"/>
  <c r="EI39" i="75" s="1"/>
  <c r="DW39" i="75"/>
  <c r="DT39" i="75"/>
  <c r="DQ39" i="75"/>
  <c r="DN39" i="75"/>
  <c r="DK39" i="75"/>
  <c r="DH39" i="75"/>
  <c r="DE39" i="75"/>
  <c r="DB39" i="75"/>
  <c r="CY39" i="75"/>
  <c r="CV39" i="75"/>
  <c r="CS39" i="75"/>
  <c r="CP39" i="75"/>
  <c r="CM39" i="75"/>
  <c r="CJ39" i="75"/>
  <c r="CG39" i="75"/>
  <c r="CD39" i="75"/>
  <c r="CA39" i="75"/>
  <c r="BX39" i="75"/>
  <c r="BU39" i="75"/>
  <c r="BR39" i="75"/>
  <c r="BO39" i="75"/>
  <c r="BL39" i="75"/>
  <c r="BI39" i="75"/>
  <c r="BF39" i="75"/>
  <c r="BC39" i="75"/>
  <c r="AZ39" i="75"/>
  <c r="AW39" i="75"/>
  <c r="AT39" i="75"/>
  <c r="AQ39" i="75"/>
  <c r="AN39" i="75"/>
  <c r="AI39" i="75"/>
  <c r="EK39" i="75" s="1"/>
  <c r="AB39" i="75"/>
  <c r="Y39" i="75"/>
  <c r="V39" i="75"/>
  <c r="S39" i="75"/>
  <c r="P39" i="75"/>
  <c r="M39" i="75"/>
  <c r="J39" i="75"/>
  <c r="G39" i="75"/>
  <c r="D39" i="75"/>
  <c r="EM38" i="75"/>
  <c r="EN38" i="75" s="1"/>
  <c r="EL38" i="75"/>
  <c r="EK38" i="75"/>
  <c r="EI38" i="75"/>
  <c r="EG38" i="75"/>
  <c r="EB38" i="75"/>
  <c r="DW38" i="75"/>
  <c r="DT38" i="75"/>
  <c r="DQ38" i="75"/>
  <c r="DN38" i="75"/>
  <c r="DK38" i="75"/>
  <c r="DH38" i="75"/>
  <c r="DE38" i="75"/>
  <c r="DB38" i="75"/>
  <c r="CY38" i="75"/>
  <c r="CV38" i="75"/>
  <c r="CS38" i="75"/>
  <c r="CP38" i="75"/>
  <c r="CM38" i="75"/>
  <c r="CJ38" i="75"/>
  <c r="CG38" i="75"/>
  <c r="CD38" i="75"/>
  <c r="CA38" i="75"/>
  <c r="BX38" i="75"/>
  <c r="BX42" i="75" s="1"/>
  <c r="BU38" i="75"/>
  <c r="BR38" i="75"/>
  <c r="BO38" i="75"/>
  <c r="BL38" i="75"/>
  <c r="BI38" i="75"/>
  <c r="BF38" i="75"/>
  <c r="BC38" i="75"/>
  <c r="AZ38" i="75"/>
  <c r="AW38" i="75"/>
  <c r="AT38" i="75"/>
  <c r="AQ38" i="75"/>
  <c r="AN38" i="75"/>
  <c r="AK38" i="75"/>
  <c r="AI38" i="75"/>
  <c r="AB38" i="75"/>
  <c r="Y38" i="75"/>
  <c r="V38" i="75"/>
  <c r="S38" i="75"/>
  <c r="EH38" i="75" s="1"/>
  <c r="P38" i="75"/>
  <c r="M38" i="75"/>
  <c r="J38" i="75"/>
  <c r="G38" i="75"/>
  <c r="D38" i="75"/>
  <c r="EL37" i="75"/>
  <c r="EK37" i="75"/>
  <c r="EG37" i="75"/>
  <c r="EI37" i="75" s="1"/>
  <c r="EB37" i="75"/>
  <c r="EC37" i="75" s="1"/>
  <c r="DW37" i="75"/>
  <c r="DT37" i="75"/>
  <c r="DQ37" i="75"/>
  <c r="DN37" i="75"/>
  <c r="DK37" i="75"/>
  <c r="DH37" i="75"/>
  <c r="DE37" i="75"/>
  <c r="DB37" i="75"/>
  <c r="CY37" i="75"/>
  <c r="CV37" i="75"/>
  <c r="CS37" i="75"/>
  <c r="CP37" i="75"/>
  <c r="CM37" i="75"/>
  <c r="CJ37" i="75"/>
  <c r="CG37" i="75"/>
  <c r="CD37" i="75"/>
  <c r="CA37" i="75"/>
  <c r="BX37" i="75"/>
  <c r="BU37" i="75"/>
  <c r="BR37" i="75"/>
  <c r="BO37" i="75"/>
  <c r="BL37" i="75"/>
  <c r="BI37" i="75"/>
  <c r="BF37" i="75"/>
  <c r="BC37" i="75"/>
  <c r="AZ37" i="75"/>
  <c r="AW37" i="75"/>
  <c r="AT37" i="75"/>
  <c r="AQ37" i="75"/>
  <c r="AN37" i="75"/>
  <c r="AK37" i="75"/>
  <c r="AB37" i="75"/>
  <c r="Y37" i="75"/>
  <c r="V37" i="75"/>
  <c r="EH37" i="75" s="1"/>
  <c r="S37" i="75"/>
  <c r="P37" i="75"/>
  <c r="M37" i="75"/>
  <c r="J37" i="75"/>
  <c r="G37" i="75"/>
  <c r="D37" i="75"/>
  <c r="EL36" i="75"/>
  <c r="EK36" i="75"/>
  <c r="EI36" i="75"/>
  <c r="EG36" i="75"/>
  <c r="EC36" i="75"/>
  <c r="EB36" i="75"/>
  <c r="DW36" i="75"/>
  <c r="DT36" i="75"/>
  <c r="DQ36" i="75"/>
  <c r="DN36" i="75"/>
  <c r="DK36" i="75"/>
  <c r="DH36" i="75"/>
  <c r="DE36" i="75"/>
  <c r="DB36" i="75"/>
  <c r="CY36" i="75"/>
  <c r="CV36" i="75"/>
  <c r="CS36" i="75"/>
  <c r="CP36" i="75"/>
  <c r="CM36" i="75"/>
  <c r="CJ36" i="75"/>
  <c r="CG36" i="75"/>
  <c r="CD36" i="75"/>
  <c r="CA36" i="75"/>
  <c r="BX36" i="75"/>
  <c r="BU36" i="75"/>
  <c r="BR36" i="75"/>
  <c r="BO36" i="75"/>
  <c r="BL36" i="75"/>
  <c r="BI36" i="75"/>
  <c r="BF36" i="75"/>
  <c r="BC36" i="75"/>
  <c r="AZ36" i="75"/>
  <c r="AW36" i="75"/>
  <c r="AT36" i="75"/>
  <c r="AQ36" i="75"/>
  <c r="AN36" i="75"/>
  <c r="AK36" i="75"/>
  <c r="AB36" i="75"/>
  <c r="Y36" i="75"/>
  <c r="V36" i="75"/>
  <c r="S36" i="75"/>
  <c r="P36" i="75"/>
  <c r="M36" i="75"/>
  <c r="J36" i="75"/>
  <c r="G36" i="75"/>
  <c r="D36" i="75"/>
  <c r="EL35" i="75"/>
  <c r="EK35" i="75"/>
  <c r="EG35" i="75"/>
  <c r="EI35" i="75" s="1"/>
  <c r="EB35" i="75"/>
  <c r="DW35" i="75"/>
  <c r="DT35" i="75"/>
  <c r="DQ35" i="75"/>
  <c r="DN35" i="75"/>
  <c r="DK35" i="75"/>
  <c r="DH35" i="75"/>
  <c r="DE35" i="75"/>
  <c r="DB35" i="75"/>
  <c r="CY35" i="75"/>
  <c r="CV35" i="75"/>
  <c r="CS35" i="75"/>
  <c r="CP35" i="75"/>
  <c r="CM35" i="75"/>
  <c r="CJ35" i="75"/>
  <c r="CG35" i="75"/>
  <c r="CD35" i="75"/>
  <c r="CA35" i="75"/>
  <c r="BX35" i="75"/>
  <c r="BU35" i="75"/>
  <c r="BR35" i="75"/>
  <c r="BO35" i="75"/>
  <c r="BL35" i="75"/>
  <c r="BI35" i="75"/>
  <c r="BF35" i="75"/>
  <c r="BC35" i="75"/>
  <c r="AZ35" i="75"/>
  <c r="AW35" i="75"/>
  <c r="AT35" i="75"/>
  <c r="AQ35" i="75"/>
  <c r="AN35" i="75"/>
  <c r="AK35" i="75"/>
  <c r="EH35" i="75"/>
  <c r="AB35" i="75"/>
  <c r="Y35" i="75"/>
  <c r="V35" i="75"/>
  <c r="S35" i="75"/>
  <c r="P35" i="75"/>
  <c r="M35" i="75"/>
  <c r="J35" i="75"/>
  <c r="G35" i="75"/>
  <c r="D35" i="75"/>
  <c r="EL34" i="75"/>
  <c r="EK34" i="75"/>
  <c r="EI34" i="75"/>
  <c r="EG34" i="75"/>
  <c r="EB34" i="75"/>
  <c r="DW34" i="75"/>
  <c r="DT34" i="75"/>
  <c r="DQ34" i="75"/>
  <c r="DN34" i="75"/>
  <c r="DK34" i="75"/>
  <c r="DH34" i="75"/>
  <c r="DE34" i="75"/>
  <c r="DB34" i="75"/>
  <c r="CY34" i="75"/>
  <c r="CV34" i="75"/>
  <c r="CS34" i="75"/>
  <c r="CP34" i="75"/>
  <c r="CM34" i="75"/>
  <c r="CJ34" i="75"/>
  <c r="CG34" i="75"/>
  <c r="CD34" i="75"/>
  <c r="CA34" i="75"/>
  <c r="BX34" i="75"/>
  <c r="BU34" i="75"/>
  <c r="BR34" i="75"/>
  <c r="BO34" i="75"/>
  <c r="BL34" i="75"/>
  <c r="BI34" i="75"/>
  <c r="BF34" i="75"/>
  <c r="BC34" i="75"/>
  <c r="AZ34" i="75"/>
  <c r="AW34" i="75"/>
  <c r="AT34" i="75"/>
  <c r="AQ34" i="75"/>
  <c r="AN34" i="75"/>
  <c r="AK34" i="75"/>
  <c r="AB34" i="75"/>
  <c r="Y34" i="75"/>
  <c r="V34" i="75"/>
  <c r="S34" i="75"/>
  <c r="EH34" i="75" s="1"/>
  <c r="P34" i="75"/>
  <c r="M34" i="75"/>
  <c r="J34" i="75"/>
  <c r="G34" i="75"/>
  <c r="D34" i="75"/>
  <c r="EL33" i="75"/>
  <c r="EK33" i="75"/>
  <c r="EG33" i="75"/>
  <c r="EI33" i="75" s="1"/>
  <c r="EB33" i="75"/>
  <c r="EC33" i="75" s="1"/>
  <c r="DW33" i="75"/>
  <c r="DT33" i="75"/>
  <c r="DQ33" i="75"/>
  <c r="DN33" i="75"/>
  <c r="DK33" i="75"/>
  <c r="DH33" i="75"/>
  <c r="DE33" i="75"/>
  <c r="DB33" i="75"/>
  <c r="CY33" i="75"/>
  <c r="CV33" i="75"/>
  <c r="CS33" i="75"/>
  <c r="CP33" i="75"/>
  <c r="CM33" i="75"/>
  <c r="CJ33" i="75"/>
  <c r="CG33" i="75"/>
  <c r="CD33" i="75"/>
  <c r="CA33" i="75"/>
  <c r="BX33" i="75"/>
  <c r="BU33" i="75"/>
  <c r="BR33" i="75"/>
  <c r="BO33" i="75"/>
  <c r="BL33" i="75"/>
  <c r="BI33" i="75"/>
  <c r="BF33" i="75"/>
  <c r="BC33" i="75"/>
  <c r="AZ33" i="75"/>
  <c r="AW33" i="75"/>
  <c r="AT33" i="75"/>
  <c r="AQ33" i="75"/>
  <c r="AN33" i="75"/>
  <c r="AK33" i="75"/>
  <c r="AB33" i="75"/>
  <c r="Y33" i="75"/>
  <c r="V33" i="75"/>
  <c r="EH33" i="75" s="1"/>
  <c r="S33" i="75"/>
  <c r="P33" i="75"/>
  <c r="M33" i="75"/>
  <c r="J33" i="75"/>
  <c r="G33" i="75"/>
  <c r="D33" i="75"/>
  <c r="EL32" i="75"/>
  <c r="EK32" i="75"/>
  <c r="EI32" i="75"/>
  <c r="EG32" i="75"/>
  <c r="EC32" i="75"/>
  <c r="EB32" i="75"/>
  <c r="DW32" i="75"/>
  <c r="DT32" i="75"/>
  <c r="DQ32" i="75"/>
  <c r="DN32" i="75"/>
  <c r="DK32" i="75"/>
  <c r="DH32" i="75"/>
  <c r="EM32" i="75" s="1"/>
  <c r="DE32" i="75"/>
  <c r="DB32" i="75"/>
  <c r="CY32" i="75"/>
  <c r="CV32" i="75"/>
  <c r="CS32" i="75"/>
  <c r="CP32" i="75"/>
  <c r="CM32" i="75"/>
  <c r="CJ32" i="75"/>
  <c r="CG32" i="75"/>
  <c r="CD32" i="75"/>
  <c r="CA32" i="75"/>
  <c r="BX32" i="75"/>
  <c r="BU32" i="75"/>
  <c r="BR32" i="75"/>
  <c r="BO32" i="75"/>
  <c r="BL32" i="75"/>
  <c r="BI32" i="75"/>
  <c r="BF32" i="75"/>
  <c r="BC32" i="75"/>
  <c r="AZ32" i="75"/>
  <c r="AW32" i="75"/>
  <c r="AT32" i="75"/>
  <c r="AQ32" i="75"/>
  <c r="AN32" i="75"/>
  <c r="AK32" i="75"/>
  <c r="AB32" i="75"/>
  <c r="Y32" i="75"/>
  <c r="V32" i="75"/>
  <c r="S32" i="75"/>
  <c r="P32" i="75"/>
  <c r="M32" i="75"/>
  <c r="J32" i="75"/>
  <c r="G32" i="75"/>
  <c r="D32" i="75"/>
  <c r="EL31" i="75"/>
  <c r="EK31" i="75"/>
  <c r="EG31" i="75"/>
  <c r="EI31" i="75" s="1"/>
  <c r="EB31" i="75"/>
  <c r="DW31" i="75"/>
  <c r="DT31" i="75"/>
  <c r="DQ31" i="75"/>
  <c r="DN31" i="75"/>
  <c r="DK31" i="75"/>
  <c r="DH31" i="75"/>
  <c r="DE31" i="75"/>
  <c r="DB31" i="75"/>
  <c r="CY31" i="75"/>
  <c r="CV31" i="75"/>
  <c r="CS31" i="75"/>
  <c r="CP31" i="75"/>
  <c r="CM31" i="75"/>
  <c r="CJ31" i="75"/>
  <c r="CG31" i="75"/>
  <c r="CD31" i="75"/>
  <c r="CA31" i="75"/>
  <c r="BX31" i="75"/>
  <c r="BU31" i="75"/>
  <c r="BR31" i="75"/>
  <c r="BO31" i="75"/>
  <c r="BL31" i="75"/>
  <c r="BI31" i="75"/>
  <c r="BF31" i="75"/>
  <c r="BC31" i="75"/>
  <c r="AZ31" i="75"/>
  <c r="AW31" i="75"/>
  <c r="AT31" i="75"/>
  <c r="AQ31" i="75"/>
  <c r="AN31" i="75"/>
  <c r="AK31" i="75"/>
  <c r="EH31" i="75"/>
  <c r="AB31" i="75"/>
  <c r="Y31" i="75"/>
  <c r="V31" i="75"/>
  <c r="S31" i="75"/>
  <c r="P31" i="75"/>
  <c r="M31" i="75"/>
  <c r="J31" i="75"/>
  <c r="G31" i="75"/>
  <c r="D31" i="75"/>
  <c r="EL30" i="75"/>
  <c r="EK30" i="75"/>
  <c r="EI30" i="75"/>
  <c r="EG30" i="75"/>
  <c r="EB30" i="75"/>
  <c r="DW30" i="75"/>
  <c r="DT30" i="75"/>
  <c r="DQ30" i="75"/>
  <c r="DN30" i="75"/>
  <c r="DK30" i="75"/>
  <c r="DH30" i="75"/>
  <c r="DE30" i="75"/>
  <c r="DB30" i="75"/>
  <c r="CY30" i="75"/>
  <c r="CV30" i="75"/>
  <c r="CS30" i="75"/>
  <c r="CP30" i="75"/>
  <c r="CM30" i="75"/>
  <c r="CJ30" i="75"/>
  <c r="CG30" i="75"/>
  <c r="CD30" i="75"/>
  <c r="CA30" i="75"/>
  <c r="BX30" i="75"/>
  <c r="BU30" i="75"/>
  <c r="BR30" i="75"/>
  <c r="BO30" i="75"/>
  <c r="BL30" i="75"/>
  <c r="BI30" i="75"/>
  <c r="BF30" i="75"/>
  <c r="BC30" i="75"/>
  <c r="AZ30" i="75"/>
  <c r="AW30" i="75"/>
  <c r="AT30" i="75"/>
  <c r="AQ30" i="75"/>
  <c r="AN30" i="75"/>
  <c r="AK30" i="75"/>
  <c r="AB30" i="75"/>
  <c r="Y30" i="75"/>
  <c r="V30" i="75"/>
  <c r="S30" i="75"/>
  <c r="EH30" i="75" s="1"/>
  <c r="P30" i="75"/>
  <c r="M30" i="75"/>
  <c r="J30" i="75"/>
  <c r="G30" i="75"/>
  <c r="D30" i="75"/>
  <c r="EL29" i="75"/>
  <c r="EK29" i="75"/>
  <c r="EG29" i="75"/>
  <c r="EI29" i="75" s="1"/>
  <c r="EB29" i="75"/>
  <c r="EC29" i="75" s="1"/>
  <c r="DW29" i="75"/>
  <c r="DT29" i="75"/>
  <c r="DQ29" i="75"/>
  <c r="DN29" i="75"/>
  <c r="DK29" i="75"/>
  <c r="DH29" i="75"/>
  <c r="DE29" i="75"/>
  <c r="DB29" i="75"/>
  <c r="CY29" i="75"/>
  <c r="CV29" i="75"/>
  <c r="CS29" i="75"/>
  <c r="CP29" i="75"/>
  <c r="CM29" i="75"/>
  <c r="CJ29" i="75"/>
  <c r="CG29" i="75"/>
  <c r="CD29" i="75"/>
  <c r="CA29" i="75"/>
  <c r="BX29" i="75"/>
  <c r="BU29" i="75"/>
  <c r="BR29" i="75"/>
  <c r="BO29" i="75"/>
  <c r="BL29" i="75"/>
  <c r="BI29" i="75"/>
  <c r="BF29" i="75"/>
  <c r="BC29" i="75"/>
  <c r="AZ29" i="75"/>
  <c r="AW29" i="75"/>
  <c r="AT29" i="75"/>
  <c r="AQ29" i="75"/>
  <c r="AN29" i="75"/>
  <c r="AK29" i="75"/>
  <c r="AB29" i="75"/>
  <c r="Y29" i="75"/>
  <c r="V29" i="75"/>
  <c r="EH29" i="75" s="1"/>
  <c r="S29" i="75"/>
  <c r="P29" i="75"/>
  <c r="M29" i="75"/>
  <c r="J29" i="75"/>
  <c r="G29" i="75"/>
  <c r="D29" i="75"/>
  <c r="EL28" i="75"/>
  <c r="EK28" i="75"/>
  <c r="EI28" i="75"/>
  <c r="EG28" i="75"/>
  <c r="EC28" i="75"/>
  <c r="EB28" i="75"/>
  <c r="DW28" i="75"/>
  <c r="DT28" i="75"/>
  <c r="DQ28" i="75"/>
  <c r="DN28" i="75"/>
  <c r="DK28" i="75"/>
  <c r="DH28" i="75"/>
  <c r="DE28" i="75"/>
  <c r="DB28" i="75"/>
  <c r="CY28" i="75"/>
  <c r="CV28" i="75"/>
  <c r="CS28" i="75"/>
  <c r="CP28" i="75"/>
  <c r="CM28" i="75"/>
  <c r="CJ28" i="75"/>
  <c r="CG28" i="75"/>
  <c r="CD28" i="75"/>
  <c r="CA28" i="75"/>
  <c r="BX28" i="75"/>
  <c r="BU28" i="75"/>
  <c r="BR28" i="75"/>
  <c r="BO28" i="75"/>
  <c r="BL28" i="75"/>
  <c r="BI28" i="75"/>
  <c r="BF28" i="75"/>
  <c r="BC28" i="75"/>
  <c r="AZ28" i="75"/>
  <c r="AW28" i="75"/>
  <c r="AT28" i="75"/>
  <c r="AQ28" i="75"/>
  <c r="AN28" i="75"/>
  <c r="AK28" i="75"/>
  <c r="AB28" i="75"/>
  <c r="Y28" i="75"/>
  <c r="V28" i="75"/>
  <c r="S28" i="75"/>
  <c r="P28" i="75"/>
  <c r="M28" i="75"/>
  <c r="J28" i="75"/>
  <c r="G28" i="75"/>
  <c r="D28" i="75"/>
  <c r="EL27" i="75"/>
  <c r="EK27" i="75"/>
  <c r="EG27" i="75"/>
  <c r="EI27" i="75" s="1"/>
  <c r="EB27" i="75"/>
  <c r="DW27" i="75"/>
  <c r="DT27" i="75"/>
  <c r="DQ27" i="75"/>
  <c r="DN27" i="75"/>
  <c r="DK27" i="75"/>
  <c r="DH27" i="75"/>
  <c r="DE27" i="75"/>
  <c r="DB27" i="75"/>
  <c r="CY27" i="75"/>
  <c r="CV27" i="75"/>
  <c r="CS27" i="75"/>
  <c r="CP27" i="75"/>
  <c r="CM27" i="75"/>
  <c r="CJ27" i="75"/>
  <c r="CG27" i="75"/>
  <c r="CD27" i="75"/>
  <c r="CA27" i="75"/>
  <c r="BX27" i="75"/>
  <c r="BU27" i="75"/>
  <c r="BR27" i="75"/>
  <c r="BO27" i="75"/>
  <c r="BL27" i="75"/>
  <c r="BI27" i="75"/>
  <c r="BF27" i="75"/>
  <c r="BC27" i="75"/>
  <c r="AZ27" i="75"/>
  <c r="AW27" i="75"/>
  <c r="AT27" i="75"/>
  <c r="AQ27" i="75"/>
  <c r="AN27" i="75"/>
  <c r="AK27" i="75"/>
  <c r="EH27" i="75"/>
  <c r="AB27" i="75"/>
  <c r="Y27" i="75"/>
  <c r="V27" i="75"/>
  <c r="S27" i="75"/>
  <c r="P27" i="75"/>
  <c r="M27" i="75"/>
  <c r="J27" i="75"/>
  <c r="G27" i="75"/>
  <c r="D27" i="75"/>
  <c r="EL26" i="75"/>
  <c r="EK26" i="75"/>
  <c r="EI26" i="75"/>
  <c r="EG26" i="75"/>
  <c r="EB26" i="75"/>
  <c r="DW26" i="75"/>
  <c r="DT26" i="75"/>
  <c r="DQ26" i="75"/>
  <c r="DN26" i="75"/>
  <c r="DK26" i="75"/>
  <c r="DH26" i="75"/>
  <c r="DE26" i="75"/>
  <c r="DB26" i="75"/>
  <c r="CY26" i="75"/>
  <c r="CV26" i="75"/>
  <c r="CS26" i="75"/>
  <c r="CP26" i="75"/>
  <c r="CM26" i="75"/>
  <c r="CJ26" i="75"/>
  <c r="CG26" i="75"/>
  <c r="CD26" i="75"/>
  <c r="CA26" i="75"/>
  <c r="BX26" i="75"/>
  <c r="BU26" i="75"/>
  <c r="BR26" i="75"/>
  <c r="BO26" i="75"/>
  <c r="BL26" i="75"/>
  <c r="BI26" i="75"/>
  <c r="BF26" i="75"/>
  <c r="BC26" i="75"/>
  <c r="AZ26" i="75"/>
  <c r="AW26" i="75"/>
  <c r="AT26" i="75"/>
  <c r="AQ26" i="75"/>
  <c r="AN26" i="75"/>
  <c r="AK26" i="75"/>
  <c r="AB26" i="75"/>
  <c r="Y26" i="75"/>
  <c r="V26" i="75"/>
  <c r="S26" i="75"/>
  <c r="EH26" i="75" s="1"/>
  <c r="P26" i="75"/>
  <c r="M26" i="75"/>
  <c r="J26" i="75"/>
  <c r="G26" i="75"/>
  <c r="D26" i="75"/>
  <c r="EL25" i="75"/>
  <c r="EK25" i="75"/>
  <c r="EG25" i="75"/>
  <c r="EI25" i="75" s="1"/>
  <c r="EB25" i="75"/>
  <c r="EC25" i="75" s="1"/>
  <c r="DW25" i="75"/>
  <c r="DT25" i="75"/>
  <c r="DQ25" i="75"/>
  <c r="DN25" i="75"/>
  <c r="DK25" i="75"/>
  <c r="DH25" i="75"/>
  <c r="DE25" i="75"/>
  <c r="DB25" i="75"/>
  <c r="CY25" i="75"/>
  <c r="CV25" i="75"/>
  <c r="CS25" i="75"/>
  <c r="CP25" i="75"/>
  <c r="CM25" i="75"/>
  <c r="CJ25" i="75"/>
  <c r="CG25" i="75"/>
  <c r="CD25" i="75"/>
  <c r="CA25" i="75"/>
  <c r="BX25" i="75"/>
  <c r="BU25" i="75"/>
  <c r="BR25" i="75"/>
  <c r="BO25" i="75"/>
  <c r="BL25" i="75"/>
  <c r="BI25" i="75"/>
  <c r="BF25" i="75"/>
  <c r="BC25" i="75"/>
  <c r="AZ25" i="75"/>
  <c r="AW25" i="75"/>
  <c r="AT25" i="75"/>
  <c r="AQ25" i="75"/>
  <c r="AN25" i="75"/>
  <c r="AK25" i="75"/>
  <c r="AB25" i="75"/>
  <c r="ED25" i="75" s="1"/>
  <c r="Y25" i="75"/>
  <c r="V25" i="75"/>
  <c r="EH25" i="75" s="1"/>
  <c r="S25" i="75"/>
  <c r="P25" i="75"/>
  <c r="M25" i="75"/>
  <c r="J25" i="75"/>
  <c r="G25" i="75"/>
  <c r="D25" i="75"/>
  <c r="EL24" i="75"/>
  <c r="EK24" i="75"/>
  <c r="EI24" i="75"/>
  <c r="EG24" i="75"/>
  <c r="EC24" i="75"/>
  <c r="EB24" i="75"/>
  <c r="DW24" i="75"/>
  <c r="DT24" i="75"/>
  <c r="DQ24" i="75"/>
  <c r="DN24" i="75"/>
  <c r="DK24" i="75"/>
  <c r="DH24" i="75"/>
  <c r="DE24" i="75"/>
  <c r="DB24" i="75"/>
  <c r="CY24" i="75"/>
  <c r="CV24" i="75"/>
  <c r="CS24" i="75"/>
  <c r="CP24" i="75"/>
  <c r="CM24" i="75"/>
  <c r="CJ24" i="75"/>
  <c r="CG24" i="75"/>
  <c r="CD24" i="75"/>
  <c r="CA24" i="75"/>
  <c r="BX24" i="75"/>
  <c r="BU24" i="75"/>
  <c r="BR24" i="75"/>
  <c r="BO24" i="75"/>
  <c r="BL24" i="75"/>
  <c r="BI24" i="75"/>
  <c r="BF24" i="75"/>
  <c r="BC24" i="75"/>
  <c r="AZ24" i="75"/>
  <c r="AW24" i="75"/>
  <c r="AT24" i="75"/>
  <c r="AQ24" i="75"/>
  <c r="AN24" i="75"/>
  <c r="AK24" i="75"/>
  <c r="AB24" i="75"/>
  <c r="Y24" i="75"/>
  <c r="V24" i="75"/>
  <c r="S24" i="75"/>
  <c r="P24" i="75"/>
  <c r="M24" i="75"/>
  <c r="J24" i="75"/>
  <c r="G24" i="75"/>
  <c r="D24" i="75"/>
  <c r="EL23" i="75"/>
  <c r="EK23" i="75"/>
  <c r="EG23" i="75"/>
  <c r="EI23" i="75" s="1"/>
  <c r="EB23" i="75"/>
  <c r="DW23" i="75"/>
  <c r="DT23" i="75"/>
  <c r="DQ23" i="75"/>
  <c r="DN23" i="75"/>
  <c r="DK23" i="75"/>
  <c r="DH23" i="75"/>
  <c r="DE23" i="75"/>
  <c r="DB23" i="75"/>
  <c r="CY23" i="75"/>
  <c r="CV23" i="75"/>
  <c r="CS23" i="75"/>
  <c r="CP23" i="75"/>
  <c r="CM23" i="75"/>
  <c r="CJ23" i="75"/>
  <c r="CG23" i="75"/>
  <c r="CD23" i="75"/>
  <c r="CA23" i="75"/>
  <c r="BX23" i="75"/>
  <c r="BU23" i="75"/>
  <c r="BR23" i="75"/>
  <c r="BO23" i="75"/>
  <c r="BL23" i="75"/>
  <c r="BI23" i="75"/>
  <c r="BF23" i="75"/>
  <c r="BC23" i="75"/>
  <c r="AZ23" i="75"/>
  <c r="AW23" i="75"/>
  <c r="AT23" i="75"/>
  <c r="AQ23" i="75"/>
  <c r="AN23" i="75"/>
  <c r="AK23" i="75"/>
  <c r="EH23" i="75"/>
  <c r="AB23" i="75"/>
  <c r="Y23" i="75"/>
  <c r="V23" i="75"/>
  <c r="S23" i="75"/>
  <c r="P23" i="75"/>
  <c r="M23" i="75"/>
  <c r="J23" i="75"/>
  <c r="G23" i="75"/>
  <c r="D23" i="75"/>
  <c r="EL22" i="75"/>
  <c r="EK22" i="75"/>
  <c r="EI22" i="75"/>
  <c r="EG22" i="75"/>
  <c r="EB22" i="75"/>
  <c r="DW22" i="75"/>
  <c r="DT22" i="75"/>
  <c r="DQ22" i="75"/>
  <c r="DN22" i="75"/>
  <c r="DK22" i="75"/>
  <c r="DH22" i="75"/>
  <c r="DE22" i="75"/>
  <c r="DB22" i="75"/>
  <c r="CY22" i="75"/>
  <c r="CV22" i="75"/>
  <c r="CS22" i="75"/>
  <c r="CP22" i="75"/>
  <c r="CM22" i="75"/>
  <c r="CJ22" i="75"/>
  <c r="CG22" i="75"/>
  <c r="CD22" i="75"/>
  <c r="CA22" i="75"/>
  <c r="BX22" i="75"/>
  <c r="BU22" i="75"/>
  <c r="BR22" i="75"/>
  <c r="BO22" i="75"/>
  <c r="BL22" i="75"/>
  <c r="BI22" i="75"/>
  <c r="BF22" i="75"/>
  <c r="BC22" i="75"/>
  <c r="AZ22" i="75"/>
  <c r="AW22" i="75"/>
  <c r="AT22" i="75"/>
  <c r="AQ22" i="75"/>
  <c r="AN22" i="75"/>
  <c r="AK22" i="75"/>
  <c r="AB22" i="75"/>
  <c r="Y22" i="75"/>
  <c r="V22" i="75"/>
  <c r="S22" i="75"/>
  <c r="EH22" i="75" s="1"/>
  <c r="P22" i="75"/>
  <c r="M22" i="75"/>
  <c r="J22" i="75"/>
  <c r="G22" i="75"/>
  <c r="D22" i="75"/>
  <c r="EL21" i="75"/>
  <c r="EK21" i="75"/>
  <c r="EG21" i="75"/>
  <c r="EI21" i="75" s="1"/>
  <c r="EB21" i="75"/>
  <c r="DW21" i="75"/>
  <c r="DT21" i="75"/>
  <c r="DQ21" i="75"/>
  <c r="DN21" i="75"/>
  <c r="DK21" i="75"/>
  <c r="DH21" i="75"/>
  <c r="DE21" i="75"/>
  <c r="DB21" i="75"/>
  <c r="CY21" i="75"/>
  <c r="CV21" i="75"/>
  <c r="CS21" i="75"/>
  <c r="CP21" i="75"/>
  <c r="CM21" i="75"/>
  <c r="CJ21" i="75"/>
  <c r="CG21" i="75"/>
  <c r="CD21" i="75"/>
  <c r="CA21" i="75"/>
  <c r="BX21" i="75"/>
  <c r="BU21" i="75"/>
  <c r="BR21" i="75"/>
  <c r="BO21" i="75"/>
  <c r="BL21" i="75"/>
  <c r="BI21" i="75"/>
  <c r="BF21" i="75"/>
  <c r="BC21" i="75"/>
  <c r="AZ21" i="75"/>
  <c r="AW21" i="75"/>
  <c r="AT21" i="75"/>
  <c r="AQ21" i="75"/>
  <c r="AN21" i="75"/>
  <c r="AK21" i="75"/>
  <c r="AB21" i="75"/>
  <c r="Y21" i="75"/>
  <c r="V21" i="75"/>
  <c r="ED21" i="75" s="1"/>
  <c r="S21" i="75"/>
  <c r="P21" i="75"/>
  <c r="M21" i="75"/>
  <c r="J21" i="75"/>
  <c r="G21" i="75"/>
  <c r="D21" i="75"/>
  <c r="EL20" i="75"/>
  <c r="EK20" i="75"/>
  <c r="EI20" i="75"/>
  <c r="EG20" i="75"/>
  <c r="EC20" i="75"/>
  <c r="EB20" i="75"/>
  <c r="DW20" i="75"/>
  <c r="DT20" i="75"/>
  <c r="DQ20" i="75"/>
  <c r="DN20" i="75"/>
  <c r="DK20" i="75"/>
  <c r="DH20" i="75"/>
  <c r="EM20" i="75" s="1"/>
  <c r="DE20" i="75"/>
  <c r="DB20" i="75"/>
  <c r="CY20" i="75"/>
  <c r="CV20" i="75"/>
  <c r="CS20" i="75"/>
  <c r="CP20" i="75"/>
  <c r="CM20" i="75"/>
  <c r="CJ20" i="75"/>
  <c r="CG20" i="75"/>
  <c r="CD20" i="75"/>
  <c r="CA20" i="75"/>
  <c r="BX20" i="75"/>
  <c r="BU20" i="75"/>
  <c r="BR20" i="75"/>
  <c r="BO20" i="75"/>
  <c r="BL20" i="75"/>
  <c r="BI20" i="75"/>
  <c r="BF20" i="75"/>
  <c r="BC20" i="75"/>
  <c r="AZ20" i="75"/>
  <c r="AW20" i="75"/>
  <c r="AT20" i="75"/>
  <c r="AQ20" i="75"/>
  <c r="AN20" i="75"/>
  <c r="AK20" i="75"/>
  <c r="AB20" i="75"/>
  <c r="Y20" i="75"/>
  <c r="V20" i="75"/>
  <c r="S20" i="75"/>
  <c r="P20" i="75"/>
  <c r="M20" i="75"/>
  <c r="J20" i="75"/>
  <c r="G20" i="75"/>
  <c r="D20" i="75"/>
  <c r="EL19" i="75"/>
  <c r="EK19" i="75"/>
  <c r="EG19" i="75"/>
  <c r="EI19" i="75" s="1"/>
  <c r="EB19" i="75"/>
  <c r="DW19" i="75"/>
  <c r="DT19" i="75"/>
  <c r="DQ19" i="75"/>
  <c r="DN19" i="75"/>
  <c r="DK19" i="75"/>
  <c r="DH19" i="75"/>
  <c r="DE19" i="75"/>
  <c r="DB19" i="75"/>
  <c r="CY19" i="75"/>
  <c r="CV19" i="75"/>
  <c r="CS19" i="75"/>
  <c r="CP19" i="75"/>
  <c r="CM19" i="75"/>
  <c r="CJ19" i="75"/>
  <c r="CG19" i="75"/>
  <c r="CD19" i="75"/>
  <c r="CA19" i="75"/>
  <c r="BX19" i="75"/>
  <c r="BU19" i="75"/>
  <c r="BR19" i="75"/>
  <c r="BO19" i="75"/>
  <c r="BL19" i="75"/>
  <c r="BI19" i="75"/>
  <c r="BF19" i="75"/>
  <c r="BC19" i="75"/>
  <c r="AZ19" i="75"/>
  <c r="AW19" i="75"/>
  <c r="AT19" i="75"/>
  <c r="AQ19" i="75"/>
  <c r="AN19" i="75"/>
  <c r="AK19" i="75"/>
  <c r="EH19" i="75"/>
  <c r="AB19" i="75"/>
  <c r="Y19" i="75"/>
  <c r="V19" i="75"/>
  <c r="S19" i="75"/>
  <c r="P19" i="75"/>
  <c r="M19" i="75"/>
  <c r="J19" i="75"/>
  <c r="G19" i="75"/>
  <c r="D19" i="75"/>
  <c r="EL18" i="75"/>
  <c r="EK18" i="75"/>
  <c r="EI18" i="75"/>
  <c r="EG18" i="75"/>
  <c r="EB18" i="75"/>
  <c r="DW18" i="75"/>
  <c r="DT18" i="75"/>
  <c r="DQ18" i="75"/>
  <c r="DN18" i="75"/>
  <c r="DK18" i="75"/>
  <c r="DH18" i="75"/>
  <c r="DE18" i="75"/>
  <c r="DB18" i="75"/>
  <c r="CY18" i="75"/>
  <c r="CV18" i="75"/>
  <c r="CS18" i="75"/>
  <c r="CP18" i="75"/>
  <c r="CM18" i="75"/>
  <c r="CJ18" i="75"/>
  <c r="CG18" i="75"/>
  <c r="CD18" i="75"/>
  <c r="CA18" i="75"/>
  <c r="BX18" i="75"/>
  <c r="BU18" i="75"/>
  <c r="BR18" i="75"/>
  <c r="BO18" i="75"/>
  <c r="BL18" i="75"/>
  <c r="BI18" i="75"/>
  <c r="BF18" i="75"/>
  <c r="BC18" i="75"/>
  <c r="AZ18" i="75"/>
  <c r="AW18" i="75"/>
  <c r="AT18" i="75"/>
  <c r="AQ18" i="75"/>
  <c r="AN18" i="75"/>
  <c r="AK18" i="75"/>
  <c r="AB18" i="75"/>
  <c r="Y18" i="75"/>
  <c r="V18" i="75"/>
  <c r="S18" i="75"/>
  <c r="EH18" i="75" s="1"/>
  <c r="P18" i="75"/>
  <c r="M18" i="75"/>
  <c r="J18" i="75"/>
  <c r="G18" i="75"/>
  <c r="D18" i="75"/>
  <c r="EL17" i="75"/>
  <c r="EK17" i="75"/>
  <c r="EG17" i="75"/>
  <c r="EI17" i="75" s="1"/>
  <c r="EB17" i="75"/>
  <c r="EC17" i="75" s="1"/>
  <c r="DW17" i="75"/>
  <c r="DT17" i="75"/>
  <c r="DQ17" i="75"/>
  <c r="DN17" i="75"/>
  <c r="DK17" i="75"/>
  <c r="DH17" i="75"/>
  <c r="DE17" i="75"/>
  <c r="DB17" i="75"/>
  <c r="CY17" i="75"/>
  <c r="CV17" i="75"/>
  <c r="CS17" i="75"/>
  <c r="CP17" i="75"/>
  <c r="CM17" i="75"/>
  <c r="CJ17" i="75"/>
  <c r="CG17" i="75"/>
  <c r="CD17" i="75"/>
  <c r="CA17" i="75"/>
  <c r="BX17" i="75"/>
  <c r="BU17" i="75"/>
  <c r="BR17" i="75"/>
  <c r="BO17" i="75"/>
  <c r="BL17" i="75"/>
  <c r="BI17" i="75"/>
  <c r="BF17" i="75"/>
  <c r="BC17" i="75"/>
  <c r="AZ17" i="75"/>
  <c r="AW17" i="75"/>
  <c r="AT17" i="75"/>
  <c r="AQ17" i="75"/>
  <c r="AN17" i="75"/>
  <c r="AK17" i="75"/>
  <c r="AB17" i="75"/>
  <c r="Y17" i="75"/>
  <c r="V17" i="75"/>
  <c r="ED17" i="75" s="1"/>
  <c r="S17" i="75"/>
  <c r="P17" i="75"/>
  <c r="M17" i="75"/>
  <c r="J17" i="75"/>
  <c r="G17" i="75"/>
  <c r="D17" i="75"/>
  <c r="EL16" i="75"/>
  <c r="EK16" i="75"/>
  <c r="EI16" i="75"/>
  <c r="EG16" i="75"/>
  <c r="EC16" i="75"/>
  <c r="EB16" i="75"/>
  <c r="DW16" i="75"/>
  <c r="DT16" i="75"/>
  <c r="DQ16" i="75"/>
  <c r="DN16" i="75"/>
  <c r="DK16" i="75"/>
  <c r="DH16" i="75"/>
  <c r="DE16" i="75"/>
  <c r="DB16" i="75"/>
  <c r="CY16" i="75"/>
  <c r="CV16" i="75"/>
  <c r="CS16" i="75"/>
  <c r="CP16" i="75"/>
  <c r="CM16" i="75"/>
  <c r="CJ16" i="75"/>
  <c r="CG16" i="75"/>
  <c r="CD16" i="75"/>
  <c r="CA16" i="75"/>
  <c r="BX16" i="75"/>
  <c r="BU16" i="75"/>
  <c r="BR16" i="75"/>
  <c r="BO16" i="75"/>
  <c r="BL16" i="75"/>
  <c r="BI16" i="75"/>
  <c r="BF16" i="75"/>
  <c r="BC16" i="75"/>
  <c r="AZ16" i="75"/>
  <c r="AW16" i="75"/>
  <c r="AT16" i="75"/>
  <c r="AQ16" i="75"/>
  <c r="AN16" i="75"/>
  <c r="AK16" i="75"/>
  <c r="AB16" i="75"/>
  <c r="Y16" i="75"/>
  <c r="V16" i="75"/>
  <c r="S16" i="75"/>
  <c r="P16" i="75"/>
  <c r="M16" i="75"/>
  <c r="J16" i="75"/>
  <c r="G16" i="75"/>
  <c r="D16" i="75"/>
  <c r="EL15" i="75"/>
  <c r="EK15" i="75"/>
  <c r="EG15" i="75"/>
  <c r="EB15" i="75"/>
  <c r="DW15" i="75"/>
  <c r="DT15" i="75"/>
  <c r="DQ15" i="75"/>
  <c r="DN15" i="75"/>
  <c r="DK15" i="75"/>
  <c r="DH15" i="75"/>
  <c r="DE15" i="75"/>
  <c r="DB15" i="75"/>
  <c r="CY15" i="75"/>
  <c r="CV15" i="75"/>
  <c r="CS15" i="75"/>
  <c r="CP15" i="75"/>
  <c r="CM15" i="75"/>
  <c r="CJ15" i="75"/>
  <c r="CG15" i="75"/>
  <c r="CD15" i="75"/>
  <c r="CA15" i="75"/>
  <c r="BX15" i="75"/>
  <c r="BU15" i="75"/>
  <c r="BR15" i="75"/>
  <c r="BO15" i="75"/>
  <c r="BL15" i="75"/>
  <c r="BI15" i="75"/>
  <c r="BF15" i="75"/>
  <c r="BC15" i="75"/>
  <c r="AZ15" i="75"/>
  <c r="AW15" i="75"/>
  <c r="AT15" i="75"/>
  <c r="AQ15" i="75"/>
  <c r="AN15" i="75"/>
  <c r="AK15" i="75"/>
  <c r="AB15" i="75"/>
  <c r="Y15" i="75"/>
  <c r="V15" i="75"/>
  <c r="S15" i="75"/>
  <c r="P15" i="75"/>
  <c r="M15" i="75"/>
  <c r="J15" i="75"/>
  <c r="G15" i="75"/>
  <c r="D15" i="75"/>
  <c r="A15" i="75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EL14" i="75"/>
  <c r="EK14" i="75"/>
  <c r="EI14" i="75"/>
  <c r="EG14" i="75"/>
  <c r="EB14" i="75"/>
  <c r="DW14" i="75"/>
  <c r="DT14" i="75"/>
  <c r="DQ14" i="75"/>
  <c r="DN14" i="75"/>
  <c r="DK14" i="75"/>
  <c r="DH14" i="75"/>
  <c r="DE14" i="75"/>
  <c r="DB14" i="75"/>
  <c r="CY14" i="75"/>
  <c r="CV14" i="75"/>
  <c r="CS14" i="75"/>
  <c r="CP14" i="75"/>
  <c r="CM14" i="75"/>
  <c r="CJ14" i="75"/>
  <c r="CJ42" i="75" s="1"/>
  <c r="CG14" i="75"/>
  <c r="CD14" i="75"/>
  <c r="CA14" i="75"/>
  <c r="BX14" i="75"/>
  <c r="BU14" i="75"/>
  <c r="BR14" i="75"/>
  <c r="BO14" i="75"/>
  <c r="BL14" i="75"/>
  <c r="BI14" i="75"/>
  <c r="BF14" i="75"/>
  <c r="BC14" i="75"/>
  <c r="AZ14" i="75"/>
  <c r="AW14" i="75"/>
  <c r="AT14" i="75"/>
  <c r="AT42" i="75" s="1"/>
  <c r="AQ14" i="75"/>
  <c r="AN14" i="75"/>
  <c r="AK14" i="75"/>
  <c r="AB14" i="75"/>
  <c r="Y14" i="75"/>
  <c r="V14" i="75"/>
  <c r="S14" i="75"/>
  <c r="EH14" i="75" s="1"/>
  <c r="P14" i="75"/>
  <c r="M14" i="75"/>
  <c r="J14" i="75"/>
  <c r="G14" i="75"/>
  <c r="D14" i="75"/>
  <c r="EL13" i="75"/>
  <c r="EK13" i="75"/>
  <c r="EG13" i="75"/>
  <c r="EB13" i="75"/>
  <c r="DW13" i="75"/>
  <c r="DT13" i="75"/>
  <c r="DQ13" i="75"/>
  <c r="DN13" i="75"/>
  <c r="DK13" i="75"/>
  <c r="DH13" i="75"/>
  <c r="DE13" i="75"/>
  <c r="DB13" i="75"/>
  <c r="CY13" i="75"/>
  <c r="CY42" i="75" s="1"/>
  <c r="CV13" i="75"/>
  <c r="CS13" i="75"/>
  <c r="CP13" i="75"/>
  <c r="CM13" i="75"/>
  <c r="CJ13" i="75"/>
  <c r="CG13" i="75"/>
  <c r="CD13" i="75"/>
  <c r="CA13" i="75"/>
  <c r="BX13" i="75"/>
  <c r="BU13" i="75"/>
  <c r="BR13" i="75"/>
  <c r="BO13" i="75"/>
  <c r="BO42" i="75" s="1"/>
  <c r="BL13" i="75"/>
  <c r="BI13" i="75"/>
  <c r="BF13" i="75"/>
  <c r="BC13" i="75"/>
  <c r="AZ13" i="75"/>
  <c r="AW13" i="75"/>
  <c r="AT13" i="75"/>
  <c r="AQ13" i="75"/>
  <c r="AN13" i="75"/>
  <c r="AK13" i="75"/>
  <c r="AB13" i="75"/>
  <c r="Y13" i="75"/>
  <c r="V13" i="75"/>
  <c r="ED13" i="75" s="1"/>
  <c r="S13" i="75"/>
  <c r="P13" i="75"/>
  <c r="M13" i="75"/>
  <c r="J13" i="75"/>
  <c r="G13" i="75"/>
  <c r="D13" i="75"/>
  <c r="A13" i="75"/>
  <c r="A14" i="75" s="1"/>
  <c r="EL12" i="75"/>
  <c r="EK12" i="75"/>
  <c r="EI12" i="75"/>
  <c r="EG12" i="75"/>
  <c r="EC12" i="75"/>
  <c r="EB12" i="75"/>
  <c r="DW12" i="75"/>
  <c r="DT12" i="75"/>
  <c r="DQ12" i="75"/>
  <c r="DQ42" i="75" s="1"/>
  <c r="DN12" i="75"/>
  <c r="DN42" i="75" s="1"/>
  <c r="DK12" i="75"/>
  <c r="DH12" i="75"/>
  <c r="DE12" i="75"/>
  <c r="DB12" i="75"/>
  <c r="CY12" i="75"/>
  <c r="CV12" i="75"/>
  <c r="CS12" i="75"/>
  <c r="CP12" i="75"/>
  <c r="CM12" i="75"/>
  <c r="CJ12" i="75"/>
  <c r="CG12" i="75"/>
  <c r="CD12" i="75"/>
  <c r="CA12" i="75"/>
  <c r="BX12" i="75"/>
  <c r="BU12" i="75"/>
  <c r="BR12" i="75"/>
  <c r="BO12" i="75"/>
  <c r="BL12" i="75"/>
  <c r="BI12" i="75"/>
  <c r="BF12" i="75"/>
  <c r="BC12" i="75"/>
  <c r="AZ12" i="75"/>
  <c r="AW12" i="75"/>
  <c r="AW42" i="75" s="1"/>
  <c r="AT12" i="75"/>
  <c r="AQ12" i="75"/>
  <c r="AN12" i="75"/>
  <c r="AK12" i="75"/>
  <c r="AB12" i="75"/>
  <c r="Y12" i="75"/>
  <c r="V12" i="75"/>
  <c r="S12" i="75"/>
  <c r="P12" i="75"/>
  <c r="M12" i="75"/>
  <c r="J12" i="75"/>
  <c r="G12" i="75"/>
  <c r="D12" i="75"/>
  <c r="A12" i="75"/>
  <c r="EL11" i="75"/>
  <c r="EK11" i="75"/>
  <c r="EI11" i="75"/>
  <c r="EH11" i="75"/>
  <c r="EG11" i="75"/>
  <c r="EB11" i="75"/>
  <c r="DW11" i="75"/>
  <c r="DT11" i="75"/>
  <c r="DQ11" i="75"/>
  <c r="DN11" i="75"/>
  <c r="DK11" i="75"/>
  <c r="DH11" i="75"/>
  <c r="DH42" i="75" s="1"/>
  <c r="DE11" i="75"/>
  <c r="DE42" i="75" s="1"/>
  <c r="DB11" i="75"/>
  <c r="CY11" i="75"/>
  <c r="CV11" i="75"/>
  <c r="CS11" i="75"/>
  <c r="CP11" i="75"/>
  <c r="CM11" i="75"/>
  <c r="CJ11" i="75"/>
  <c r="CG11" i="75"/>
  <c r="CD11" i="75"/>
  <c r="CA11" i="75"/>
  <c r="BX11" i="75"/>
  <c r="BU11" i="75"/>
  <c r="BU42" i="75" s="1"/>
  <c r="BR11" i="75"/>
  <c r="BO11" i="75"/>
  <c r="BL11" i="75"/>
  <c r="BI11" i="75"/>
  <c r="BF11" i="75"/>
  <c r="BC11" i="75"/>
  <c r="AZ11" i="75"/>
  <c r="AW11" i="75"/>
  <c r="AT11" i="75"/>
  <c r="AQ11" i="75"/>
  <c r="AN11" i="75"/>
  <c r="AN42" i="75" s="1"/>
  <c r="AK11" i="75"/>
  <c r="AB11" i="75"/>
  <c r="Y11" i="75"/>
  <c r="V11" i="75"/>
  <c r="S11" i="75"/>
  <c r="P11" i="75"/>
  <c r="M11" i="75"/>
  <c r="J11" i="75"/>
  <c r="G11" i="75"/>
  <c r="D11" i="75"/>
  <c r="D42" i="75" s="1"/>
  <c r="EN2" i="75"/>
  <c r="EP2" i="75" s="1"/>
  <c r="EI2" i="75"/>
  <c r="EM16" i="75" l="1"/>
  <c r="EI5" i="75"/>
  <c r="ED19" i="75"/>
  <c r="EE19" i="75" s="1"/>
  <c r="EN12" i="75"/>
  <c r="AH42" i="75"/>
  <c r="EH15" i="75"/>
  <c r="EM28" i="75"/>
  <c r="EN28" i="75" s="1"/>
  <c r="EE35" i="75"/>
  <c r="DK42" i="75"/>
  <c r="ED27" i="75"/>
  <c r="EM30" i="75"/>
  <c r="EN30" i="75" s="1"/>
  <c r="EE31" i="75"/>
  <c r="EM36" i="75"/>
  <c r="EM14" i="75"/>
  <c r="EN14" i="75" s="1"/>
  <c r="EE15" i="75"/>
  <c r="EE27" i="75"/>
  <c r="EE3" i="75"/>
  <c r="EI3" i="75"/>
  <c r="EI4" i="75" s="1"/>
  <c r="EI15" i="75"/>
  <c r="EN16" i="75"/>
  <c r="EM22" i="75"/>
  <c r="EN22" i="75" s="1"/>
  <c r="ED31" i="75"/>
  <c r="EM34" i="75"/>
  <c r="EN34" i="75" s="1"/>
  <c r="BR42" i="75"/>
  <c r="EE23" i="75"/>
  <c r="EH39" i="75"/>
  <c r="AE42" i="75"/>
  <c r="ED39" i="75"/>
  <c r="DB42" i="75"/>
  <c r="G42" i="75"/>
  <c r="AQ42" i="75"/>
  <c r="EM12" i="75"/>
  <c r="CA42" i="75"/>
  <c r="ED15" i="75"/>
  <c r="EM18" i="75"/>
  <c r="EN18" i="75" s="1"/>
  <c r="EE21" i="75"/>
  <c r="EN36" i="75"/>
  <c r="EM40" i="75"/>
  <c r="EM24" i="75"/>
  <c r="EN24" i="75" s="1"/>
  <c r="EN20" i="75"/>
  <c r="ED23" i="75"/>
  <c r="EM26" i="75"/>
  <c r="EN26" i="75" s="1"/>
  <c r="EN32" i="75"/>
  <c r="ED35" i="75"/>
  <c r="M42" i="75"/>
  <c r="ED29" i="75"/>
  <c r="EE29" i="75" s="1"/>
  <c r="ED33" i="75"/>
  <c r="EE33" i="75" s="1"/>
  <c r="ED37" i="75"/>
  <c r="ED12" i="75"/>
  <c r="EE13" i="75"/>
  <c r="EM15" i="75"/>
  <c r="ED16" i="75"/>
  <c r="EE16" i="75" s="1"/>
  <c r="EE17" i="75"/>
  <c r="EE18" i="75"/>
  <c r="EM19" i="75"/>
  <c r="ED20" i="75"/>
  <c r="EE20" i="75" s="1"/>
  <c r="EE22" i="75"/>
  <c r="EM23" i="75"/>
  <c r="EN23" i="75" s="1"/>
  <c r="ED24" i="75"/>
  <c r="EE24" i="75" s="1"/>
  <c r="EE25" i="75"/>
  <c r="EM27" i="75"/>
  <c r="ED28" i="75"/>
  <c r="EE30" i="75"/>
  <c r="EM31" i="75"/>
  <c r="EN31" i="75" s="1"/>
  <c r="ED32" i="75"/>
  <c r="EE32" i="75" s="1"/>
  <c r="EE34" i="75"/>
  <c r="EM35" i="75"/>
  <c r="EN35" i="75" s="1"/>
  <c r="ED36" i="75"/>
  <c r="EE36" i="75" s="1"/>
  <c r="EE37" i="75"/>
  <c r="S42" i="75"/>
  <c r="BC42" i="75"/>
  <c r="CM42" i="75"/>
  <c r="DW42" i="75"/>
  <c r="EC14" i="75"/>
  <c r="EC18" i="75"/>
  <c r="EC22" i="75"/>
  <c r="EC26" i="75"/>
  <c r="EC30" i="75"/>
  <c r="EC34" i="75"/>
  <c r="EE38" i="75"/>
  <c r="EC38" i="75"/>
  <c r="EC40" i="75"/>
  <c r="EK40" i="75"/>
  <c r="V42" i="75"/>
  <c r="BF42" i="75"/>
  <c r="CP42" i="75"/>
  <c r="EH13" i="75"/>
  <c r="EH17" i="75"/>
  <c r="EH21" i="75"/>
  <c r="AK40" i="75"/>
  <c r="AK42" i="75" s="1"/>
  <c r="EE5" i="75"/>
  <c r="G7" i="75" s="1"/>
  <c r="Y42" i="75"/>
  <c r="CS42" i="75"/>
  <c r="EC11" i="75"/>
  <c r="EI13" i="75"/>
  <c r="AB42" i="75"/>
  <c r="BL42" i="75"/>
  <c r="CV42" i="75"/>
  <c r="ED11" i="75"/>
  <c r="P42" i="75"/>
  <c r="AZ42" i="75"/>
  <c r="DT42" i="75"/>
  <c r="EN13" i="75"/>
  <c r="EC15" i="75"/>
  <c r="EC19" i="75"/>
  <c r="EC23" i="75"/>
  <c r="EC27" i="75"/>
  <c r="EN29" i="75"/>
  <c r="EC31" i="75"/>
  <c r="EN33" i="75"/>
  <c r="EC35" i="75"/>
  <c r="EN37" i="75"/>
  <c r="EN5" i="75"/>
  <c r="EH12" i="75"/>
  <c r="EH42" i="75" s="1"/>
  <c r="EH16" i="75"/>
  <c r="EH20" i="75"/>
  <c r="EH24" i="75"/>
  <c r="EH28" i="75"/>
  <c r="EH32" i="75"/>
  <c r="EH36" i="75"/>
  <c r="EB39" i="75"/>
  <c r="EC13" i="75"/>
  <c r="EN15" i="75"/>
  <c r="EN19" i="75"/>
  <c r="EC21" i="75"/>
  <c r="EN27" i="75"/>
  <c r="AK39" i="75"/>
  <c r="EM39" i="75" s="1"/>
  <c r="EN39" i="75" s="1"/>
  <c r="EM11" i="75"/>
  <c r="EN11" i="75" s="1"/>
  <c r="EN3" i="75"/>
  <c r="BI42" i="75"/>
  <c r="EE2" i="75"/>
  <c r="EQ2" i="75" s="1"/>
  <c r="G4" i="75" s="1"/>
  <c r="EE12" i="75"/>
  <c r="EM13" i="75"/>
  <c r="ED14" i="75"/>
  <c r="EE14" i="75" s="1"/>
  <c r="EM17" i="75"/>
  <c r="EN17" i="75" s="1"/>
  <c r="ED18" i="75"/>
  <c r="EM21" i="75"/>
  <c r="EN21" i="75" s="1"/>
  <c r="ED22" i="75"/>
  <c r="EM25" i="75"/>
  <c r="EN25" i="75" s="1"/>
  <c r="ED26" i="75"/>
  <c r="EE26" i="75" s="1"/>
  <c r="EE28" i="75"/>
  <c r="EM29" i="75"/>
  <c r="ED30" i="75"/>
  <c r="EM33" i="75"/>
  <c r="ED34" i="75"/>
  <c r="EM37" i="75"/>
  <c r="ED38" i="75"/>
  <c r="AK41" i="75"/>
  <c r="ED41" i="75" s="1"/>
  <c r="EE41" i="75" s="1"/>
  <c r="ED40" i="75" l="1"/>
  <c r="EE40" i="75" s="1"/>
  <c r="ED42" i="75"/>
  <c r="EM41" i="75"/>
  <c r="EN41" i="75" s="1"/>
  <c r="EN40" i="75"/>
  <c r="EE4" i="75"/>
  <c r="G6" i="75" s="1"/>
  <c r="G5" i="75"/>
  <c r="EC39" i="75"/>
  <c r="EE39" i="75"/>
  <c r="EM42" i="75"/>
  <c r="EE11" i="75"/>
  <c r="EN4" i="75" l="1"/>
  <c r="EL39" i="74"/>
  <c r="EK39" i="74"/>
  <c r="EG39" i="74"/>
  <c r="EI39" i="74" s="1"/>
  <c r="EB39" i="74"/>
  <c r="DW39" i="74"/>
  <c r="DT39" i="74"/>
  <c r="DQ39" i="74"/>
  <c r="DN39" i="74"/>
  <c r="DK39" i="74"/>
  <c r="DH39" i="74"/>
  <c r="DE39" i="74"/>
  <c r="DB39" i="74"/>
  <c r="CY39" i="74"/>
  <c r="CV39" i="74"/>
  <c r="CS39" i="74"/>
  <c r="CP39" i="74"/>
  <c r="CM39" i="74"/>
  <c r="CJ39" i="74"/>
  <c r="CG39" i="74"/>
  <c r="CD39" i="74"/>
  <c r="CA39" i="74"/>
  <c r="BX39" i="74"/>
  <c r="BU39" i="74"/>
  <c r="BR39" i="74"/>
  <c r="BO39" i="74"/>
  <c r="BL39" i="74"/>
  <c r="BI39" i="74"/>
  <c r="BF39" i="74"/>
  <c r="BC39" i="74"/>
  <c r="AZ39" i="74"/>
  <c r="AW39" i="74"/>
  <c r="AT39" i="74"/>
  <c r="AQ39" i="74"/>
  <c r="AN39" i="74"/>
  <c r="AK39" i="74"/>
  <c r="AB39" i="74"/>
  <c r="Y39" i="74"/>
  <c r="V39" i="74"/>
  <c r="S39" i="74"/>
  <c r="EH39" i="74" s="1"/>
  <c r="P39" i="74"/>
  <c r="P40" i="74" s="1"/>
  <c r="M39" i="74"/>
  <c r="M40" i="74" s="1"/>
  <c r="J39" i="74"/>
  <c r="G39" i="74"/>
  <c r="D39" i="74"/>
  <c r="EL38" i="74"/>
  <c r="EK38" i="74"/>
  <c r="EG38" i="74"/>
  <c r="EI38" i="74" s="1"/>
  <c r="EB38" i="74"/>
  <c r="DW38" i="74"/>
  <c r="DT38" i="74"/>
  <c r="DQ38" i="74"/>
  <c r="DN38" i="74"/>
  <c r="DK38" i="74"/>
  <c r="DH38" i="74"/>
  <c r="DE38" i="74"/>
  <c r="DB38" i="74"/>
  <c r="CY38" i="74"/>
  <c r="CV38" i="74"/>
  <c r="CS38" i="74"/>
  <c r="CP38" i="74"/>
  <c r="CM38" i="74"/>
  <c r="CJ38" i="74"/>
  <c r="CG38" i="74"/>
  <c r="CD38" i="74"/>
  <c r="CA38" i="74"/>
  <c r="BX38" i="74"/>
  <c r="BU38" i="74"/>
  <c r="BR38" i="74"/>
  <c r="BO38" i="74"/>
  <c r="BL38" i="74"/>
  <c r="BI38" i="74"/>
  <c r="BF38" i="74"/>
  <c r="BC38" i="74"/>
  <c r="AZ38" i="74"/>
  <c r="AW38" i="74"/>
  <c r="AT38" i="74"/>
  <c r="AQ38" i="74"/>
  <c r="AN38" i="74"/>
  <c r="AK38" i="74"/>
  <c r="AB38" i="74"/>
  <c r="Y38" i="74"/>
  <c r="V38" i="74"/>
  <c r="S38" i="74"/>
  <c r="EH38" i="74" s="1"/>
  <c r="P38" i="74"/>
  <c r="M38" i="74"/>
  <c r="J38" i="74"/>
  <c r="G38" i="74"/>
  <c r="D38" i="74"/>
  <c r="EL37" i="74"/>
  <c r="EK37" i="74"/>
  <c r="EH37" i="74"/>
  <c r="EG37" i="74"/>
  <c r="EI37" i="74" s="1"/>
  <c r="DW37" i="74"/>
  <c r="DT37" i="74"/>
  <c r="DQ37" i="74"/>
  <c r="DN37" i="74"/>
  <c r="DK37" i="74"/>
  <c r="DH37" i="74"/>
  <c r="DE37" i="74"/>
  <c r="DB37" i="74"/>
  <c r="CY37" i="74"/>
  <c r="CV37" i="74"/>
  <c r="CS37" i="74"/>
  <c r="CP37" i="74"/>
  <c r="CM37" i="74"/>
  <c r="CJ37" i="74"/>
  <c r="CG37" i="74"/>
  <c r="CD37" i="74"/>
  <c r="CA37" i="74"/>
  <c r="BX37" i="74"/>
  <c r="BU37" i="74"/>
  <c r="BR37" i="74"/>
  <c r="BO37" i="74"/>
  <c r="BL37" i="74"/>
  <c r="BI37" i="74"/>
  <c r="BF37" i="74"/>
  <c r="BC37" i="74"/>
  <c r="AZ37" i="74"/>
  <c r="AW37" i="74"/>
  <c r="AT37" i="74"/>
  <c r="AQ37" i="74"/>
  <c r="AN37" i="74"/>
  <c r="AK37" i="74"/>
  <c r="AB37" i="74"/>
  <c r="Y37" i="74"/>
  <c r="V37" i="74"/>
  <c r="S37" i="74"/>
  <c r="P37" i="74"/>
  <c r="M37" i="74"/>
  <c r="J37" i="74"/>
  <c r="G37" i="74"/>
  <c r="EB37" i="74"/>
  <c r="EL36" i="74"/>
  <c r="EK36" i="74"/>
  <c r="EG36" i="74"/>
  <c r="EI36" i="74" s="1"/>
  <c r="DW36" i="74"/>
  <c r="DT36" i="74"/>
  <c r="DQ36" i="74"/>
  <c r="DN36" i="74"/>
  <c r="DK36" i="74"/>
  <c r="DH36" i="74"/>
  <c r="DE36" i="74"/>
  <c r="DB36" i="74"/>
  <c r="CY36" i="74"/>
  <c r="CV36" i="74"/>
  <c r="CS36" i="74"/>
  <c r="CP36" i="74"/>
  <c r="CM36" i="74"/>
  <c r="CJ36" i="74"/>
  <c r="CG36" i="74"/>
  <c r="CD36" i="74"/>
  <c r="CA36" i="74"/>
  <c r="BX36" i="74"/>
  <c r="BU36" i="74"/>
  <c r="BR36" i="74"/>
  <c r="BO36" i="74"/>
  <c r="BL36" i="74"/>
  <c r="BI36" i="74"/>
  <c r="BF36" i="74"/>
  <c r="BC36" i="74"/>
  <c r="AZ36" i="74"/>
  <c r="AW36" i="74"/>
  <c r="AT36" i="74"/>
  <c r="AQ36" i="74"/>
  <c r="AN36" i="74"/>
  <c r="AK36" i="74"/>
  <c r="AB36" i="74"/>
  <c r="Y36" i="74"/>
  <c r="V36" i="74"/>
  <c r="S36" i="74"/>
  <c r="P36" i="74"/>
  <c r="M36" i="74"/>
  <c r="J36" i="74"/>
  <c r="G36" i="74"/>
  <c r="EL35" i="74"/>
  <c r="EK35" i="74"/>
  <c r="EI35" i="74"/>
  <c r="EH35" i="74"/>
  <c r="EG35" i="74"/>
  <c r="DW35" i="74"/>
  <c r="DT35" i="74"/>
  <c r="DQ35" i="74"/>
  <c r="DN35" i="74"/>
  <c r="DK35" i="74"/>
  <c r="DH35" i="74"/>
  <c r="DE35" i="74"/>
  <c r="EM35" i="74" s="1"/>
  <c r="EN35" i="74" s="1"/>
  <c r="DB35" i="74"/>
  <c r="CY35" i="74"/>
  <c r="CV35" i="74"/>
  <c r="CS35" i="74"/>
  <c r="CP35" i="74"/>
  <c r="CM35" i="74"/>
  <c r="CJ35" i="74"/>
  <c r="CG35" i="74"/>
  <c r="CD35" i="74"/>
  <c r="CA35" i="74"/>
  <c r="BX35" i="74"/>
  <c r="BU35" i="74"/>
  <c r="BR35" i="74"/>
  <c r="BO35" i="74"/>
  <c r="BL35" i="74"/>
  <c r="BI35" i="74"/>
  <c r="BF35" i="74"/>
  <c r="BC35" i="74"/>
  <c r="AZ35" i="74"/>
  <c r="AW35" i="74"/>
  <c r="AT35" i="74"/>
  <c r="AQ35" i="74"/>
  <c r="AN35" i="74"/>
  <c r="AK35" i="74"/>
  <c r="AB35" i="74"/>
  <c r="Y35" i="74"/>
  <c r="V35" i="74"/>
  <c r="S35" i="74"/>
  <c r="P35" i="74"/>
  <c r="M35" i="74"/>
  <c r="J35" i="74"/>
  <c r="G35" i="74"/>
  <c r="D35" i="74"/>
  <c r="ED35" i="74" s="1"/>
  <c r="EB35" i="74"/>
  <c r="EL34" i="74"/>
  <c r="EK34" i="74"/>
  <c r="EG34" i="74"/>
  <c r="EI34" i="74" s="1"/>
  <c r="EB34" i="74"/>
  <c r="DW34" i="74"/>
  <c r="DT34" i="74"/>
  <c r="DQ34" i="74"/>
  <c r="DN34" i="74"/>
  <c r="DK34" i="74"/>
  <c r="DH34" i="74"/>
  <c r="DE34" i="74"/>
  <c r="DB34" i="74"/>
  <c r="CY34" i="74"/>
  <c r="CV34" i="74"/>
  <c r="CS34" i="74"/>
  <c r="CP34" i="74"/>
  <c r="CM34" i="74"/>
  <c r="CJ34" i="74"/>
  <c r="CG34" i="74"/>
  <c r="CD34" i="74"/>
  <c r="CA34" i="74"/>
  <c r="BX34" i="74"/>
  <c r="BU34" i="74"/>
  <c r="BR34" i="74"/>
  <c r="BO34" i="74"/>
  <c r="BL34" i="74"/>
  <c r="BI34" i="74"/>
  <c r="BF34" i="74"/>
  <c r="BC34" i="74"/>
  <c r="AZ34" i="74"/>
  <c r="AW34" i="74"/>
  <c r="AT34" i="74"/>
  <c r="AQ34" i="74"/>
  <c r="AN34" i="74"/>
  <c r="AK34" i="74"/>
  <c r="AB34" i="74"/>
  <c r="Y34" i="74"/>
  <c r="V34" i="74"/>
  <c r="EH34" i="74" s="1"/>
  <c r="S34" i="74"/>
  <c r="P34" i="74"/>
  <c r="M34" i="74"/>
  <c r="J34" i="74"/>
  <c r="G34" i="74"/>
  <c r="ED34" i="74" s="1"/>
  <c r="D34" i="74"/>
  <c r="EL33" i="74"/>
  <c r="EK33" i="74"/>
  <c r="EG33" i="74"/>
  <c r="EI33" i="74" s="1"/>
  <c r="DW33" i="74"/>
  <c r="DT33" i="74"/>
  <c r="DQ33" i="74"/>
  <c r="DN33" i="74"/>
  <c r="DK33" i="74"/>
  <c r="DH33" i="74"/>
  <c r="DE33" i="74"/>
  <c r="DB33" i="74"/>
  <c r="CY33" i="74"/>
  <c r="CV33" i="74"/>
  <c r="CS33" i="74"/>
  <c r="CP33" i="74"/>
  <c r="CM33" i="74"/>
  <c r="CJ33" i="74"/>
  <c r="CG33" i="74"/>
  <c r="CD33" i="74"/>
  <c r="CA33" i="74"/>
  <c r="BX33" i="74"/>
  <c r="BU33" i="74"/>
  <c r="BR33" i="74"/>
  <c r="BO33" i="74"/>
  <c r="BL33" i="74"/>
  <c r="BI33" i="74"/>
  <c r="BF33" i="74"/>
  <c r="BC33" i="74"/>
  <c r="AZ33" i="74"/>
  <c r="AW33" i="74"/>
  <c r="AT33" i="74"/>
  <c r="AQ33" i="74"/>
  <c r="AN33" i="74"/>
  <c r="AK33" i="74"/>
  <c r="AB33" i="74"/>
  <c r="Y33" i="74"/>
  <c r="V33" i="74"/>
  <c r="S33" i="74"/>
  <c r="P33" i="74"/>
  <c r="M33" i="74"/>
  <c r="J33" i="74"/>
  <c r="G33" i="74"/>
  <c r="EL32" i="74"/>
  <c r="EK32" i="74"/>
  <c r="EG32" i="74"/>
  <c r="EI32" i="74" s="1"/>
  <c r="EB32" i="74"/>
  <c r="DW32" i="74"/>
  <c r="DT32" i="74"/>
  <c r="DQ32" i="74"/>
  <c r="DN32" i="74"/>
  <c r="DK32" i="74"/>
  <c r="EM32" i="74" s="1"/>
  <c r="EN32" i="74" s="1"/>
  <c r="DH32" i="74"/>
  <c r="DE32" i="74"/>
  <c r="DB32" i="74"/>
  <c r="CY32" i="74"/>
  <c r="CV32" i="74"/>
  <c r="CS32" i="74"/>
  <c r="CP32" i="74"/>
  <c r="CM32" i="74"/>
  <c r="CJ32" i="74"/>
  <c r="CG32" i="74"/>
  <c r="CD32" i="74"/>
  <c r="CA32" i="74"/>
  <c r="BX32" i="74"/>
  <c r="BU32" i="74"/>
  <c r="BR32" i="74"/>
  <c r="BO32" i="74"/>
  <c r="BL32" i="74"/>
  <c r="BI32" i="74"/>
  <c r="BF32" i="74"/>
  <c r="BC32" i="74"/>
  <c r="AZ32" i="74"/>
  <c r="AW32" i="74"/>
  <c r="AT32" i="74"/>
  <c r="AQ32" i="74"/>
  <c r="AN32" i="74"/>
  <c r="AK32" i="74"/>
  <c r="AB32" i="74"/>
  <c r="Y32" i="74"/>
  <c r="V32" i="74"/>
  <c r="S32" i="74"/>
  <c r="P32" i="74"/>
  <c r="M32" i="74"/>
  <c r="J32" i="74"/>
  <c r="G32" i="74"/>
  <c r="D32" i="74"/>
  <c r="ED32" i="74" s="1"/>
  <c r="EL31" i="74"/>
  <c r="EK31" i="74"/>
  <c r="EH31" i="74"/>
  <c r="EG31" i="74"/>
  <c r="EI31" i="74" s="1"/>
  <c r="DW31" i="74"/>
  <c r="DT31" i="74"/>
  <c r="DQ31" i="74"/>
  <c r="DN31" i="74"/>
  <c r="DK31" i="74"/>
  <c r="DH31" i="74"/>
  <c r="DE31" i="74"/>
  <c r="DB31" i="74"/>
  <c r="CY31" i="74"/>
  <c r="CV31" i="74"/>
  <c r="CS31" i="74"/>
  <c r="CP31" i="74"/>
  <c r="CM31" i="74"/>
  <c r="CJ31" i="74"/>
  <c r="CG31" i="74"/>
  <c r="CD31" i="74"/>
  <c r="CA31" i="74"/>
  <c r="BX31" i="74"/>
  <c r="BU31" i="74"/>
  <c r="BR31" i="74"/>
  <c r="BO31" i="74"/>
  <c r="BL31" i="74"/>
  <c r="BI31" i="74"/>
  <c r="BF31" i="74"/>
  <c r="BC31" i="74"/>
  <c r="AZ31" i="74"/>
  <c r="AW31" i="74"/>
  <c r="AT31" i="74"/>
  <c r="AQ31" i="74"/>
  <c r="AN31" i="74"/>
  <c r="AK31" i="74"/>
  <c r="AB31" i="74"/>
  <c r="Y31" i="74"/>
  <c r="V31" i="74"/>
  <c r="S31" i="74"/>
  <c r="P31" i="74"/>
  <c r="M31" i="74"/>
  <c r="J31" i="74"/>
  <c r="G31" i="74"/>
  <c r="EL30" i="74"/>
  <c r="EK30" i="74"/>
  <c r="EG30" i="74"/>
  <c r="EI30" i="74" s="1"/>
  <c r="DW30" i="74"/>
  <c r="DT30" i="74"/>
  <c r="DQ30" i="74"/>
  <c r="DN30" i="74"/>
  <c r="DK30" i="74"/>
  <c r="DH30" i="74"/>
  <c r="DE30" i="74"/>
  <c r="DB30" i="74"/>
  <c r="CY30" i="74"/>
  <c r="CV30" i="74"/>
  <c r="CS30" i="74"/>
  <c r="CP30" i="74"/>
  <c r="CM30" i="74"/>
  <c r="CJ30" i="74"/>
  <c r="CG30" i="74"/>
  <c r="CD30" i="74"/>
  <c r="CA30" i="74"/>
  <c r="BX30" i="74"/>
  <c r="BU30" i="74"/>
  <c r="BR30" i="74"/>
  <c r="BO30" i="74"/>
  <c r="BL30" i="74"/>
  <c r="BI30" i="74"/>
  <c r="BF30" i="74"/>
  <c r="BC30" i="74"/>
  <c r="AZ30" i="74"/>
  <c r="AW30" i="74"/>
  <c r="AT30" i="74"/>
  <c r="AQ30" i="74"/>
  <c r="AN30" i="74"/>
  <c r="AK30" i="74"/>
  <c r="AB30" i="74"/>
  <c r="Y30" i="74"/>
  <c r="V30" i="74"/>
  <c r="S30" i="74"/>
  <c r="EH30" i="74" s="1"/>
  <c r="P30" i="74"/>
  <c r="M30" i="74"/>
  <c r="J30" i="74"/>
  <c r="G30" i="74"/>
  <c r="EL29" i="74"/>
  <c r="EK29" i="74"/>
  <c r="EG29" i="74"/>
  <c r="EI29" i="74" s="1"/>
  <c r="EB29" i="74"/>
  <c r="DW29" i="74"/>
  <c r="DT29" i="74"/>
  <c r="DQ29" i="74"/>
  <c r="DN29" i="74"/>
  <c r="DK29" i="74"/>
  <c r="DH29" i="74"/>
  <c r="DE29" i="74"/>
  <c r="DB29" i="74"/>
  <c r="CY29" i="74"/>
  <c r="CV29" i="74"/>
  <c r="CS29" i="74"/>
  <c r="CP29" i="74"/>
  <c r="CM29" i="74"/>
  <c r="CJ29" i="74"/>
  <c r="CG29" i="74"/>
  <c r="CD29" i="74"/>
  <c r="CA29" i="74"/>
  <c r="BX29" i="74"/>
  <c r="BU29" i="74"/>
  <c r="BR29" i="74"/>
  <c r="BO29" i="74"/>
  <c r="BL29" i="74"/>
  <c r="BI29" i="74"/>
  <c r="BF29" i="74"/>
  <c r="BC29" i="74"/>
  <c r="AZ29" i="74"/>
  <c r="AW29" i="74"/>
  <c r="AT29" i="74"/>
  <c r="AQ29" i="74"/>
  <c r="AN29" i="74"/>
  <c r="AK29" i="74"/>
  <c r="AB29" i="74"/>
  <c r="Y29" i="74"/>
  <c r="V29" i="74"/>
  <c r="S29" i="74"/>
  <c r="EH29" i="74" s="1"/>
  <c r="P29" i="74"/>
  <c r="M29" i="74"/>
  <c r="J29" i="74"/>
  <c r="G29" i="74"/>
  <c r="D29" i="74"/>
  <c r="EL28" i="74"/>
  <c r="EK28" i="74"/>
  <c r="EG28" i="74"/>
  <c r="EI28" i="74" s="1"/>
  <c r="DW28" i="74"/>
  <c r="DT28" i="74"/>
  <c r="DQ28" i="74"/>
  <c r="DN28" i="74"/>
  <c r="DK28" i="74"/>
  <c r="DH28" i="74"/>
  <c r="DE28" i="74"/>
  <c r="DB28" i="74"/>
  <c r="CY28" i="74"/>
  <c r="CV28" i="74"/>
  <c r="CS28" i="74"/>
  <c r="CP28" i="74"/>
  <c r="CM28" i="74"/>
  <c r="CJ28" i="74"/>
  <c r="CG28" i="74"/>
  <c r="CD28" i="74"/>
  <c r="CA28" i="74"/>
  <c r="BX28" i="74"/>
  <c r="BU28" i="74"/>
  <c r="BR28" i="74"/>
  <c r="BO28" i="74"/>
  <c r="BL28" i="74"/>
  <c r="BI28" i="74"/>
  <c r="BF28" i="74"/>
  <c r="BC28" i="74"/>
  <c r="AZ28" i="74"/>
  <c r="AW28" i="74"/>
  <c r="AT28" i="74"/>
  <c r="AQ28" i="74"/>
  <c r="AN28" i="74"/>
  <c r="AK28" i="74"/>
  <c r="AB28" i="74"/>
  <c r="Y28" i="74"/>
  <c r="EH28" i="74" s="1"/>
  <c r="V28" i="74"/>
  <c r="S28" i="74"/>
  <c r="P28" i="74"/>
  <c r="M28" i="74"/>
  <c r="J28" i="74"/>
  <c r="G28" i="74"/>
  <c r="EL27" i="74"/>
  <c r="EK27" i="74"/>
  <c r="EG27" i="74"/>
  <c r="EI27" i="74" s="1"/>
  <c r="EB27" i="74"/>
  <c r="DW27" i="74"/>
  <c r="DT27" i="74"/>
  <c r="DQ27" i="74"/>
  <c r="DN27" i="74"/>
  <c r="DK27" i="74"/>
  <c r="DH27" i="74"/>
  <c r="DE27" i="74"/>
  <c r="DB27" i="74"/>
  <c r="CY27" i="74"/>
  <c r="CV27" i="74"/>
  <c r="CS27" i="74"/>
  <c r="CP27" i="74"/>
  <c r="CM27" i="74"/>
  <c r="EM27" i="74" s="1"/>
  <c r="EN27" i="74" s="1"/>
  <c r="CJ27" i="74"/>
  <c r="CG27" i="74"/>
  <c r="CD27" i="74"/>
  <c r="CA27" i="74"/>
  <c r="BX27" i="74"/>
  <c r="BU27" i="74"/>
  <c r="BR27" i="74"/>
  <c r="BO27" i="74"/>
  <c r="BL27" i="74"/>
  <c r="BI27" i="74"/>
  <c r="BF27" i="74"/>
  <c r="BC27" i="74"/>
  <c r="AZ27" i="74"/>
  <c r="AW27" i="74"/>
  <c r="AT27" i="74"/>
  <c r="AQ27" i="74"/>
  <c r="AN27" i="74"/>
  <c r="AK27" i="74"/>
  <c r="AB27" i="74"/>
  <c r="Y27" i="74"/>
  <c r="V27" i="74"/>
  <c r="S27" i="74"/>
  <c r="EH27" i="74" s="1"/>
  <c r="P27" i="74"/>
  <c r="M27" i="74"/>
  <c r="J27" i="74"/>
  <c r="G27" i="74"/>
  <c r="D27" i="74"/>
  <c r="EL26" i="74"/>
  <c r="EK26" i="74"/>
  <c r="EG26" i="74"/>
  <c r="EI26" i="74" s="1"/>
  <c r="EC26" i="74"/>
  <c r="DW26" i="74"/>
  <c r="DT26" i="74"/>
  <c r="DQ26" i="74"/>
  <c r="DN26" i="74"/>
  <c r="DK26" i="74"/>
  <c r="DH26" i="74"/>
  <c r="DE26" i="74"/>
  <c r="DB26" i="74"/>
  <c r="CY26" i="74"/>
  <c r="CV26" i="74"/>
  <c r="CS26" i="74"/>
  <c r="CP26" i="74"/>
  <c r="CM26" i="74"/>
  <c r="CJ26" i="74"/>
  <c r="CG26" i="74"/>
  <c r="CD26" i="74"/>
  <c r="CA26" i="74"/>
  <c r="BX26" i="74"/>
  <c r="BU26" i="74"/>
  <c r="BR26" i="74"/>
  <c r="BO26" i="74"/>
  <c r="BL26" i="74"/>
  <c r="BI26" i="74"/>
  <c r="BF26" i="74"/>
  <c r="BC26" i="74"/>
  <c r="AZ26" i="74"/>
  <c r="AW26" i="74"/>
  <c r="AT26" i="74"/>
  <c r="AQ26" i="74"/>
  <c r="AN26" i="74"/>
  <c r="AK26" i="74"/>
  <c r="AB26" i="74"/>
  <c r="Y26" i="74"/>
  <c r="EH26" i="74" s="1"/>
  <c r="V26" i="74"/>
  <c r="S26" i="74"/>
  <c r="P26" i="74"/>
  <c r="M26" i="74"/>
  <c r="J26" i="74"/>
  <c r="G26" i="74"/>
  <c r="EB26" i="74"/>
  <c r="EL25" i="74"/>
  <c r="EK25" i="74"/>
  <c r="EG25" i="74"/>
  <c r="EI25" i="74" s="1"/>
  <c r="EC25" i="74"/>
  <c r="EB25" i="74"/>
  <c r="DW25" i="74"/>
  <c r="DT25" i="74"/>
  <c r="DQ25" i="74"/>
  <c r="DN25" i="74"/>
  <c r="DK25" i="74"/>
  <c r="DH25" i="74"/>
  <c r="DE25" i="74"/>
  <c r="DB25" i="74"/>
  <c r="CY25" i="74"/>
  <c r="CV25" i="74"/>
  <c r="CS25" i="74"/>
  <c r="CP25" i="74"/>
  <c r="CM25" i="74"/>
  <c r="CJ25" i="74"/>
  <c r="CG25" i="74"/>
  <c r="CD25" i="74"/>
  <c r="CA25" i="74"/>
  <c r="BX25" i="74"/>
  <c r="BU25" i="74"/>
  <c r="BR25" i="74"/>
  <c r="BO25" i="74"/>
  <c r="BL25" i="74"/>
  <c r="BI25" i="74"/>
  <c r="BF25" i="74"/>
  <c r="BC25" i="74"/>
  <c r="AZ25" i="74"/>
  <c r="AW25" i="74"/>
  <c r="AT25" i="74"/>
  <c r="AQ25" i="74"/>
  <c r="AN25" i="74"/>
  <c r="AK25" i="74"/>
  <c r="AB25" i="74"/>
  <c r="Y25" i="74"/>
  <c r="ED25" i="74" s="1"/>
  <c r="V25" i="74"/>
  <c r="S25" i="74"/>
  <c r="P25" i="74"/>
  <c r="M25" i="74"/>
  <c r="J25" i="74"/>
  <c r="G25" i="74"/>
  <c r="D25" i="74"/>
  <c r="EL24" i="74"/>
  <c r="EK24" i="74"/>
  <c r="EG24" i="74"/>
  <c r="EI24" i="74" s="1"/>
  <c r="DW24" i="74"/>
  <c r="DT24" i="74"/>
  <c r="DQ24" i="74"/>
  <c r="DN24" i="74"/>
  <c r="DK24" i="74"/>
  <c r="DH24" i="74"/>
  <c r="DE24" i="74"/>
  <c r="EM24" i="74" s="1"/>
  <c r="EN24" i="74" s="1"/>
  <c r="DB24" i="74"/>
  <c r="CY24" i="74"/>
  <c r="CV24" i="74"/>
  <c r="CS24" i="74"/>
  <c r="CP24" i="74"/>
  <c r="CM24" i="74"/>
  <c r="CJ24" i="74"/>
  <c r="CG24" i="74"/>
  <c r="CD24" i="74"/>
  <c r="CA24" i="74"/>
  <c r="BX24" i="74"/>
  <c r="BU24" i="74"/>
  <c r="BR24" i="74"/>
  <c r="BO24" i="74"/>
  <c r="BL24" i="74"/>
  <c r="BI24" i="74"/>
  <c r="BF24" i="74"/>
  <c r="BC24" i="74"/>
  <c r="AZ24" i="74"/>
  <c r="AW24" i="74"/>
  <c r="AT24" i="74"/>
  <c r="AQ24" i="74"/>
  <c r="AN24" i="74"/>
  <c r="AK24" i="74"/>
  <c r="AB24" i="74"/>
  <c r="EH24" i="74" s="1"/>
  <c r="Y24" i="74"/>
  <c r="V24" i="74"/>
  <c r="S24" i="74"/>
  <c r="P24" i="74"/>
  <c r="M24" i="74"/>
  <c r="J24" i="74"/>
  <c r="G24" i="74"/>
  <c r="EL23" i="74"/>
  <c r="EK23" i="74"/>
  <c r="EG23" i="74"/>
  <c r="EI23" i="74" s="1"/>
  <c r="EB23" i="74"/>
  <c r="DW23" i="74"/>
  <c r="DT23" i="74"/>
  <c r="EM23" i="74" s="1"/>
  <c r="EN23" i="74" s="1"/>
  <c r="DQ23" i="74"/>
  <c r="DN23" i="74"/>
  <c r="DK23" i="74"/>
  <c r="DH23" i="74"/>
  <c r="DE23" i="74"/>
  <c r="DB23" i="74"/>
  <c r="CY23" i="74"/>
  <c r="CV23" i="74"/>
  <c r="CS23" i="74"/>
  <c r="CP23" i="74"/>
  <c r="CM23" i="74"/>
  <c r="CJ23" i="74"/>
  <c r="CG23" i="74"/>
  <c r="CD23" i="74"/>
  <c r="CA23" i="74"/>
  <c r="BX23" i="74"/>
  <c r="BU23" i="74"/>
  <c r="BR23" i="74"/>
  <c r="BO23" i="74"/>
  <c r="BL23" i="74"/>
  <c r="BI23" i="74"/>
  <c r="BF23" i="74"/>
  <c r="BC23" i="74"/>
  <c r="AZ23" i="74"/>
  <c r="AW23" i="74"/>
  <c r="AT23" i="74"/>
  <c r="AQ23" i="74"/>
  <c r="AN23" i="74"/>
  <c r="AK23" i="74"/>
  <c r="AB23" i="74"/>
  <c r="Y23" i="74"/>
  <c r="V23" i="74"/>
  <c r="S23" i="74"/>
  <c r="EH23" i="74" s="1"/>
  <c r="P23" i="74"/>
  <c r="M23" i="74"/>
  <c r="J23" i="74"/>
  <c r="G23" i="74"/>
  <c r="D23" i="74"/>
  <c r="ED23" i="74" s="1"/>
  <c r="EL22" i="74"/>
  <c r="EK22" i="74"/>
  <c r="EG22" i="74"/>
  <c r="EI22" i="74" s="1"/>
  <c r="EC22" i="74"/>
  <c r="DW22" i="74"/>
  <c r="DT22" i="74"/>
  <c r="DQ22" i="74"/>
  <c r="DN22" i="74"/>
  <c r="DK22" i="74"/>
  <c r="DH22" i="74"/>
  <c r="DE22" i="74"/>
  <c r="DB22" i="74"/>
  <c r="CY22" i="74"/>
  <c r="CV22" i="74"/>
  <c r="CS22" i="74"/>
  <c r="CP22" i="74"/>
  <c r="CM22" i="74"/>
  <c r="CJ22" i="74"/>
  <c r="CG22" i="74"/>
  <c r="CD22" i="74"/>
  <c r="CA22" i="74"/>
  <c r="BX22" i="74"/>
  <c r="BU22" i="74"/>
  <c r="BR22" i="74"/>
  <c r="BO22" i="74"/>
  <c r="BL22" i="74"/>
  <c r="BI22" i="74"/>
  <c r="BF22" i="74"/>
  <c r="BC22" i="74"/>
  <c r="AZ22" i="74"/>
  <c r="AW22" i="74"/>
  <c r="AT22" i="74"/>
  <c r="AQ22" i="74"/>
  <c r="AN22" i="74"/>
  <c r="AK22" i="74"/>
  <c r="AB22" i="74"/>
  <c r="Y22" i="74"/>
  <c r="EH22" i="74" s="1"/>
  <c r="V22" i="74"/>
  <c r="S22" i="74"/>
  <c r="P22" i="74"/>
  <c r="M22" i="74"/>
  <c r="J22" i="74"/>
  <c r="G22" i="74"/>
  <c r="EB22" i="74"/>
  <c r="EL21" i="74"/>
  <c r="EK21" i="74"/>
  <c r="EG21" i="74"/>
  <c r="EI21" i="74" s="1"/>
  <c r="EC21" i="74"/>
  <c r="EB21" i="74"/>
  <c r="DW21" i="74"/>
  <c r="DT21" i="74"/>
  <c r="DQ21" i="74"/>
  <c r="DN21" i="74"/>
  <c r="DK21" i="74"/>
  <c r="DH21" i="74"/>
  <c r="DE21" i="74"/>
  <c r="DB21" i="74"/>
  <c r="CY21" i="74"/>
  <c r="EM21" i="74" s="1"/>
  <c r="EN21" i="74" s="1"/>
  <c r="CV21" i="74"/>
  <c r="CS21" i="74"/>
  <c r="CP21" i="74"/>
  <c r="CM21" i="74"/>
  <c r="CJ21" i="74"/>
  <c r="CG21" i="74"/>
  <c r="CD21" i="74"/>
  <c r="CA21" i="74"/>
  <c r="BX21" i="74"/>
  <c r="BU21" i="74"/>
  <c r="BR21" i="74"/>
  <c r="BO21" i="74"/>
  <c r="BL21" i="74"/>
  <c r="BI21" i="74"/>
  <c r="BF21" i="74"/>
  <c r="BC21" i="74"/>
  <c r="AZ21" i="74"/>
  <c r="AW21" i="74"/>
  <c r="AT21" i="74"/>
  <c r="AQ21" i="74"/>
  <c r="AN21" i="74"/>
  <c r="AK21" i="74"/>
  <c r="AB21" i="74"/>
  <c r="Y21" i="74"/>
  <c r="ED21" i="74" s="1"/>
  <c r="EE21" i="74" s="1"/>
  <c r="V21" i="74"/>
  <c r="S21" i="74"/>
  <c r="P21" i="74"/>
  <c r="M21" i="74"/>
  <c r="J21" i="74"/>
  <c r="G21" i="74"/>
  <c r="D21" i="74"/>
  <c r="EM20" i="74"/>
  <c r="EL20" i="74"/>
  <c r="EK20" i="74"/>
  <c r="EN20" i="74" s="1"/>
  <c r="EG20" i="74"/>
  <c r="EI20" i="74" s="1"/>
  <c r="DW20" i="74"/>
  <c r="DT20" i="74"/>
  <c r="DQ20" i="74"/>
  <c r="DN20" i="74"/>
  <c r="DK20" i="74"/>
  <c r="DH20" i="74"/>
  <c r="DE20" i="74"/>
  <c r="DB20" i="74"/>
  <c r="CY20" i="74"/>
  <c r="CV20" i="74"/>
  <c r="CS20" i="74"/>
  <c r="CP20" i="74"/>
  <c r="CM20" i="74"/>
  <c r="CJ20" i="74"/>
  <c r="CG20" i="74"/>
  <c r="CD20" i="74"/>
  <c r="CA20" i="74"/>
  <c r="BX20" i="74"/>
  <c r="BU20" i="74"/>
  <c r="BR20" i="74"/>
  <c r="BO20" i="74"/>
  <c r="BL20" i="74"/>
  <c r="BI20" i="74"/>
  <c r="BF20" i="74"/>
  <c r="BC20" i="74"/>
  <c r="AZ20" i="74"/>
  <c r="AW20" i="74"/>
  <c r="AT20" i="74"/>
  <c r="AQ20" i="74"/>
  <c r="AN20" i="74"/>
  <c r="AK20" i="74"/>
  <c r="AB20" i="74"/>
  <c r="Y20" i="74"/>
  <c r="EH20" i="74" s="1"/>
  <c r="V20" i="74"/>
  <c r="S20" i="74"/>
  <c r="P20" i="74"/>
  <c r="M20" i="74"/>
  <c r="J20" i="74"/>
  <c r="G20" i="74"/>
  <c r="EB20" i="74"/>
  <c r="EL19" i="74"/>
  <c r="EK19" i="74"/>
  <c r="EG19" i="74"/>
  <c r="EI19" i="74" s="1"/>
  <c r="EB19" i="74"/>
  <c r="EC19" i="74" s="1"/>
  <c r="DW19" i="74"/>
  <c r="DT19" i="74"/>
  <c r="DQ19" i="74"/>
  <c r="DN19" i="74"/>
  <c r="DK19" i="74"/>
  <c r="DH19" i="74"/>
  <c r="DE19" i="74"/>
  <c r="DB19" i="74"/>
  <c r="CY19" i="74"/>
  <c r="CV19" i="74"/>
  <c r="CS19" i="74"/>
  <c r="CP19" i="74"/>
  <c r="CM19" i="74"/>
  <c r="CJ19" i="74"/>
  <c r="CG19" i="74"/>
  <c r="CD19" i="74"/>
  <c r="CA19" i="74"/>
  <c r="BX19" i="74"/>
  <c r="BU19" i="74"/>
  <c r="BR19" i="74"/>
  <c r="BO19" i="74"/>
  <c r="BL19" i="74"/>
  <c r="BI19" i="74"/>
  <c r="BF19" i="74"/>
  <c r="BC19" i="74"/>
  <c r="AZ19" i="74"/>
  <c r="AW19" i="74"/>
  <c r="AT19" i="74"/>
  <c r="AQ19" i="74"/>
  <c r="AN19" i="74"/>
  <c r="AK19" i="74"/>
  <c r="AB19" i="74"/>
  <c r="Y19" i="74"/>
  <c r="V19" i="74"/>
  <c r="EH19" i="74" s="1"/>
  <c r="S19" i="74"/>
  <c r="P19" i="74"/>
  <c r="M19" i="74"/>
  <c r="J19" i="74"/>
  <c r="G19" i="74"/>
  <c r="D19" i="74"/>
  <c r="EL18" i="74"/>
  <c r="EK18" i="74"/>
  <c r="EG18" i="74"/>
  <c r="EI18" i="74" s="1"/>
  <c r="DW18" i="74"/>
  <c r="DT18" i="74"/>
  <c r="DQ18" i="74"/>
  <c r="DN18" i="74"/>
  <c r="DK18" i="74"/>
  <c r="DH18" i="74"/>
  <c r="DE18" i="74"/>
  <c r="DB18" i="74"/>
  <c r="CY18" i="74"/>
  <c r="CV18" i="74"/>
  <c r="CS18" i="74"/>
  <c r="CP18" i="74"/>
  <c r="CM18" i="74"/>
  <c r="CJ18" i="74"/>
  <c r="CG18" i="74"/>
  <c r="CD18" i="74"/>
  <c r="CA18" i="74"/>
  <c r="BX18" i="74"/>
  <c r="BU18" i="74"/>
  <c r="BR18" i="74"/>
  <c r="BO18" i="74"/>
  <c r="BL18" i="74"/>
  <c r="BI18" i="74"/>
  <c r="BF18" i="74"/>
  <c r="BC18" i="74"/>
  <c r="AZ18" i="74"/>
  <c r="AW18" i="74"/>
  <c r="AT18" i="74"/>
  <c r="AQ18" i="74"/>
  <c r="AN18" i="74"/>
  <c r="AK18" i="74"/>
  <c r="AB18" i="74"/>
  <c r="EH18" i="74" s="1"/>
  <c r="Y18" i="74"/>
  <c r="V18" i="74"/>
  <c r="S18" i="74"/>
  <c r="P18" i="74"/>
  <c r="M18" i="74"/>
  <c r="J18" i="74"/>
  <c r="G18" i="74"/>
  <c r="EM17" i="74"/>
  <c r="EN17" i="74" s="1"/>
  <c r="EL17" i="74"/>
  <c r="EK17" i="74"/>
  <c r="EG17" i="74"/>
  <c r="EI17" i="74" s="1"/>
  <c r="EC17" i="74"/>
  <c r="EB17" i="74"/>
  <c r="DW17" i="74"/>
  <c r="DT17" i="74"/>
  <c r="DQ17" i="74"/>
  <c r="DN17" i="74"/>
  <c r="DK17" i="74"/>
  <c r="DH17" i="74"/>
  <c r="DE17" i="74"/>
  <c r="DB17" i="74"/>
  <c r="CY17" i="74"/>
  <c r="CV17" i="74"/>
  <c r="CS17" i="74"/>
  <c r="CP17" i="74"/>
  <c r="CM17" i="74"/>
  <c r="CJ17" i="74"/>
  <c r="CG17" i="74"/>
  <c r="CD17" i="74"/>
  <c r="CA17" i="74"/>
  <c r="BX17" i="74"/>
  <c r="BU17" i="74"/>
  <c r="BR17" i="74"/>
  <c r="BO17" i="74"/>
  <c r="BL17" i="74"/>
  <c r="BI17" i="74"/>
  <c r="BF17" i="74"/>
  <c r="BC17" i="74"/>
  <c r="AZ17" i="74"/>
  <c r="AW17" i="74"/>
  <c r="AT17" i="74"/>
  <c r="AQ17" i="74"/>
  <c r="AN17" i="74"/>
  <c r="AK17" i="74"/>
  <c r="AB17" i="74"/>
  <c r="Y17" i="74"/>
  <c r="V17" i="74"/>
  <c r="S17" i="74"/>
  <c r="P17" i="74"/>
  <c r="M17" i="74"/>
  <c r="J17" i="74"/>
  <c r="G17" i="74"/>
  <c r="D17" i="74"/>
  <c r="ED17" i="74" s="1"/>
  <c r="EL16" i="74"/>
  <c r="EK16" i="74"/>
  <c r="EI16" i="74"/>
  <c r="EG16" i="74"/>
  <c r="DW16" i="74"/>
  <c r="DT16" i="74"/>
  <c r="DQ16" i="74"/>
  <c r="DN16" i="74"/>
  <c r="DK16" i="74"/>
  <c r="DH16" i="74"/>
  <c r="DE16" i="74"/>
  <c r="DB16" i="74"/>
  <c r="CY16" i="74"/>
  <c r="CV16" i="74"/>
  <c r="CS16" i="74"/>
  <c r="CP16" i="74"/>
  <c r="CM16" i="74"/>
  <c r="CJ16" i="74"/>
  <c r="CG16" i="74"/>
  <c r="CD16" i="74"/>
  <c r="CA16" i="74"/>
  <c r="BX16" i="74"/>
  <c r="BU16" i="74"/>
  <c r="BR16" i="74"/>
  <c r="BO16" i="74"/>
  <c r="BL16" i="74"/>
  <c r="BI16" i="74"/>
  <c r="BF16" i="74"/>
  <c r="BC16" i="74"/>
  <c r="AZ16" i="74"/>
  <c r="AW16" i="74"/>
  <c r="AT16" i="74"/>
  <c r="AQ16" i="74"/>
  <c r="AN16" i="74"/>
  <c r="AK16" i="74"/>
  <c r="EH16" i="74"/>
  <c r="AB16" i="74"/>
  <c r="Y16" i="74"/>
  <c r="V16" i="74"/>
  <c r="S16" i="74"/>
  <c r="P16" i="74"/>
  <c r="M16" i="74"/>
  <c r="J16" i="74"/>
  <c r="G16" i="74"/>
  <c r="EB16" i="74"/>
  <c r="EL15" i="74"/>
  <c r="EK15" i="74"/>
  <c r="EG15" i="74"/>
  <c r="EI15" i="74" s="1"/>
  <c r="EB15" i="74"/>
  <c r="DW15" i="74"/>
  <c r="DT15" i="74"/>
  <c r="DQ15" i="74"/>
  <c r="DN15" i="74"/>
  <c r="DK15" i="74"/>
  <c r="DH15" i="74"/>
  <c r="DE15" i="74"/>
  <c r="DB15" i="74"/>
  <c r="CY15" i="74"/>
  <c r="CV15" i="74"/>
  <c r="CS15" i="74"/>
  <c r="CP15" i="74"/>
  <c r="CM15" i="74"/>
  <c r="CM40" i="74" s="1"/>
  <c r="CJ15" i="74"/>
  <c r="CJ40" i="74" s="1"/>
  <c r="CG15" i="74"/>
  <c r="CD15" i="74"/>
  <c r="CA15" i="74"/>
  <c r="BX15" i="74"/>
  <c r="BU15" i="74"/>
  <c r="BR15" i="74"/>
  <c r="BO15" i="74"/>
  <c r="BL15" i="74"/>
  <c r="BI15" i="74"/>
  <c r="BF15" i="74"/>
  <c r="BC15" i="74"/>
  <c r="AZ15" i="74"/>
  <c r="AW15" i="74"/>
  <c r="AT15" i="74"/>
  <c r="AQ15" i="74"/>
  <c r="AN15" i="74"/>
  <c r="AK15" i="74"/>
  <c r="AB15" i="74"/>
  <c r="Y15" i="74"/>
  <c r="V15" i="74"/>
  <c r="S15" i="74"/>
  <c r="EH15" i="74" s="1"/>
  <c r="P15" i="74"/>
  <c r="ED15" i="74" s="1"/>
  <c r="M15" i="74"/>
  <c r="J15" i="74"/>
  <c r="G15" i="74"/>
  <c r="D15" i="74"/>
  <c r="EL14" i="74"/>
  <c r="EK14" i="74"/>
  <c r="EN5" i="74" s="1"/>
  <c r="EI14" i="74"/>
  <c r="EH14" i="74"/>
  <c r="EG14" i="74"/>
  <c r="DW14" i="74"/>
  <c r="DT14" i="74"/>
  <c r="DQ14" i="74"/>
  <c r="DN14" i="74"/>
  <c r="DK14" i="74"/>
  <c r="DH14" i="74"/>
  <c r="DE14" i="74"/>
  <c r="EM14" i="74" s="1"/>
  <c r="DB14" i="74"/>
  <c r="CY14" i="74"/>
  <c r="CV14" i="74"/>
  <c r="CS14" i="74"/>
  <c r="CP14" i="74"/>
  <c r="CM14" i="74"/>
  <c r="CJ14" i="74"/>
  <c r="CG14" i="74"/>
  <c r="CD14" i="74"/>
  <c r="CA14" i="74"/>
  <c r="BX14" i="74"/>
  <c r="BU14" i="74"/>
  <c r="BR14" i="74"/>
  <c r="BO14" i="74"/>
  <c r="BL14" i="74"/>
  <c r="BI14" i="74"/>
  <c r="BF14" i="74"/>
  <c r="BC14" i="74"/>
  <c r="AZ14" i="74"/>
  <c r="AW14" i="74"/>
  <c r="AT14" i="74"/>
  <c r="AQ14" i="74"/>
  <c r="AN14" i="74"/>
  <c r="AK14" i="74"/>
  <c r="AB14" i="74"/>
  <c r="Y14" i="74"/>
  <c r="V14" i="74"/>
  <c r="S14" i="74"/>
  <c r="P14" i="74"/>
  <c r="M14" i="74"/>
  <c r="J14" i="74"/>
  <c r="G14" i="74"/>
  <c r="EB14" i="74"/>
  <c r="EL13" i="74"/>
  <c r="EK13" i="74"/>
  <c r="EG13" i="74"/>
  <c r="EI13" i="74" s="1"/>
  <c r="EC13" i="74"/>
  <c r="EB13" i="74"/>
  <c r="DW13" i="74"/>
  <c r="DT13" i="74"/>
  <c r="DQ13" i="74"/>
  <c r="DN13" i="74"/>
  <c r="DK13" i="74"/>
  <c r="DH13" i="74"/>
  <c r="DE13" i="74"/>
  <c r="DB13" i="74"/>
  <c r="CY13" i="74"/>
  <c r="CV13" i="74"/>
  <c r="CS13" i="74"/>
  <c r="EM13" i="74" s="1"/>
  <c r="CP13" i="74"/>
  <c r="CM13" i="74"/>
  <c r="CJ13" i="74"/>
  <c r="CG13" i="74"/>
  <c r="CD13" i="74"/>
  <c r="CA13" i="74"/>
  <c r="BX13" i="74"/>
  <c r="BU13" i="74"/>
  <c r="BR13" i="74"/>
  <c r="BO13" i="74"/>
  <c r="BL13" i="74"/>
  <c r="BI13" i="74"/>
  <c r="BF13" i="74"/>
  <c r="BC13" i="74"/>
  <c r="AZ13" i="74"/>
  <c r="AW13" i="74"/>
  <c r="AT13" i="74"/>
  <c r="AQ13" i="74"/>
  <c r="AN13" i="74"/>
  <c r="AK13" i="74"/>
  <c r="AB13" i="74"/>
  <c r="Y13" i="74"/>
  <c r="V13" i="74"/>
  <c r="S13" i="74"/>
  <c r="P13" i="74"/>
  <c r="M13" i="74"/>
  <c r="J13" i="74"/>
  <c r="G13" i="74"/>
  <c r="D13" i="74"/>
  <c r="EL12" i="74"/>
  <c r="EK12" i="74"/>
  <c r="EG12" i="74"/>
  <c r="EI12" i="74" s="1"/>
  <c r="DW12" i="74"/>
  <c r="DT12" i="74"/>
  <c r="DQ12" i="74"/>
  <c r="DN12" i="74"/>
  <c r="DK12" i="74"/>
  <c r="DH12" i="74"/>
  <c r="DE12" i="74"/>
  <c r="DE40" i="74" s="1"/>
  <c r="DB12" i="74"/>
  <c r="DB40" i="74" s="1"/>
  <c r="CY12" i="74"/>
  <c r="CY40" i="74" s="1"/>
  <c r="CV12" i="74"/>
  <c r="CS12" i="74"/>
  <c r="CP12" i="74"/>
  <c r="CM12" i="74"/>
  <c r="CJ12" i="74"/>
  <c r="CG12" i="74"/>
  <c r="CD12" i="74"/>
  <c r="CA12" i="74"/>
  <c r="BX12" i="74"/>
  <c r="BU12" i="74"/>
  <c r="BU40" i="74" s="1"/>
  <c r="BR12" i="74"/>
  <c r="BR40" i="74" s="1"/>
  <c r="BO12" i="74"/>
  <c r="BL12" i="74"/>
  <c r="BI12" i="74"/>
  <c r="BF12" i="74"/>
  <c r="BC12" i="74"/>
  <c r="AZ12" i="74"/>
  <c r="AW12" i="74"/>
  <c r="AT12" i="74"/>
  <c r="AQ12" i="74"/>
  <c r="AN12" i="74"/>
  <c r="AK12" i="74"/>
  <c r="AB12" i="74"/>
  <c r="EH12" i="74" s="1"/>
  <c r="Y12" i="74"/>
  <c r="V12" i="74"/>
  <c r="S12" i="74"/>
  <c r="P12" i="74"/>
  <c r="M12" i="74"/>
  <c r="J12" i="74"/>
  <c r="G12" i="74"/>
  <c r="A12" i="74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EM11" i="74"/>
  <c r="EN11" i="74" s="1"/>
  <c r="EL11" i="74"/>
  <c r="EK11" i="74"/>
  <c r="EH11" i="74"/>
  <c r="EG11" i="74"/>
  <c r="EB11" i="74"/>
  <c r="DW11" i="74"/>
  <c r="DT11" i="74"/>
  <c r="DQ11" i="74"/>
  <c r="DN11" i="74"/>
  <c r="DK11" i="74"/>
  <c r="DH11" i="74"/>
  <c r="DE11" i="74"/>
  <c r="DB11" i="74"/>
  <c r="CY11" i="74"/>
  <c r="CV11" i="74"/>
  <c r="CS11" i="74"/>
  <c r="CP11" i="74"/>
  <c r="CM11" i="74"/>
  <c r="CJ11" i="74"/>
  <c r="CG11" i="74"/>
  <c r="CD11" i="74"/>
  <c r="CA11" i="74"/>
  <c r="BX11" i="74"/>
  <c r="BU11" i="74"/>
  <c r="BR11" i="74"/>
  <c r="BO11" i="74"/>
  <c r="BL11" i="74"/>
  <c r="BI11" i="74"/>
  <c r="BF11" i="74"/>
  <c r="BC11" i="74"/>
  <c r="AZ11" i="74"/>
  <c r="AW11" i="74"/>
  <c r="AT11" i="74"/>
  <c r="AQ11" i="74"/>
  <c r="AQ40" i="74" s="1"/>
  <c r="AN11" i="74"/>
  <c r="AN40" i="74" s="1"/>
  <c r="AK11" i="74"/>
  <c r="AH40" i="74"/>
  <c r="AB11" i="74"/>
  <c r="Y11" i="74"/>
  <c r="V11" i="74"/>
  <c r="S11" i="74"/>
  <c r="P11" i="74"/>
  <c r="M11" i="74"/>
  <c r="J11" i="74"/>
  <c r="J40" i="74" s="1"/>
  <c r="G11" i="74"/>
  <c r="G40" i="74" s="1"/>
  <c r="D11" i="74"/>
  <c r="ED11" i="74" s="1"/>
  <c r="EN2" i="74"/>
  <c r="EP2" i="74" s="1"/>
  <c r="EI2" i="74"/>
  <c r="EE2" i="74"/>
  <c r="EQ2" i="74" s="1"/>
  <c r="G4" i="74" s="1"/>
  <c r="EE15" i="74" l="1"/>
  <c r="EM25" i="74"/>
  <c r="EE27" i="74"/>
  <c r="EM39" i="74"/>
  <c r="EN39" i="74" s="1"/>
  <c r="AE40" i="74"/>
  <c r="BO40" i="74"/>
  <c r="D16" i="74"/>
  <c r="ED16" i="74" s="1"/>
  <c r="ED19" i="74"/>
  <c r="D24" i="74"/>
  <c r="ED24" i="74" s="1"/>
  <c r="EB24" i="74"/>
  <c r="EC38" i="74"/>
  <c r="S40" i="74"/>
  <c r="CA40" i="74"/>
  <c r="DK40" i="74"/>
  <c r="EM15" i="74"/>
  <c r="EN15" i="74" s="1"/>
  <c r="EM22" i="74"/>
  <c r="EN25" i="74"/>
  <c r="EE39" i="74"/>
  <c r="AT40" i="74"/>
  <c r="CD40" i="74"/>
  <c r="DN40" i="74"/>
  <c r="D12" i="74"/>
  <c r="ED12" i="74" s="1"/>
  <c r="EB12" i="74"/>
  <c r="D18" i="74"/>
  <c r="ED18" i="74" s="1"/>
  <c r="EB18" i="74"/>
  <c r="EM18" i="74"/>
  <c r="EN18" i="74" s="1"/>
  <c r="EM29" i="74"/>
  <c r="EM30" i="74"/>
  <c r="EN30" i="74" s="1"/>
  <c r="EC39" i="74"/>
  <c r="AW40" i="74"/>
  <c r="CG40" i="74"/>
  <c r="DQ40" i="74"/>
  <c r="EM16" i="74"/>
  <c r="EN16" i="74" s="1"/>
  <c r="EE32" i="74"/>
  <c r="EC32" i="74"/>
  <c r="EM34" i="74"/>
  <c r="EN34" i="74" s="1"/>
  <c r="ED39" i="74"/>
  <c r="AZ40" i="74"/>
  <c r="EC14" i="74"/>
  <c r="EC15" i="74"/>
  <c r="EE20" i="74"/>
  <c r="EC20" i="74"/>
  <c r="EE29" i="74"/>
  <c r="EC29" i="74"/>
  <c r="D36" i="74"/>
  <c r="ED36" i="74" s="1"/>
  <c r="EB36" i="74"/>
  <c r="EC37" i="74"/>
  <c r="BC40" i="74"/>
  <c r="ED13" i="74"/>
  <c r="ED40" i="74" s="1"/>
  <c r="ED38" i="74"/>
  <c r="EE38" i="74" s="1"/>
  <c r="D14" i="74"/>
  <c r="ED14" i="74" s="1"/>
  <c r="EE14" i="74" s="1"/>
  <c r="BX40" i="74"/>
  <c r="DH40" i="74"/>
  <c r="EN14" i="74"/>
  <c r="D20" i="74"/>
  <c r="ED20" i="74" s="1"/>
  <c r="EM26" i="74"/>
  <c r="EN26" i="74" s="1"/>
  <c r="EB28" i="74"/>
  <c r="D28" i="74"/>
  <c r="ED28" i="74" s="1"/>
  <c r="EE34" i="74"/>
  <c r="D37" i="74"/>
  <c r="ED37" i="74" s="1"/>
  <c r="EE37" i="74" s="1"/>
  <c r="EM38" i="74"/>
  <c r="EN38" i="74" s="1"/>
  <c r="EI3" i="74"/>
  <c r="EI4" i="74" s="1"/>
  <c r="EI11" i="74"/>
  <c r="EI5" i="74"/>
  <c r="EM12" i="74"/>
  <c r="EN12" i="74" s="1"/>
  <c r="EM19" i="74"/>
  <c r="ED27" i="74"/>
  <c r="EC34" i="74"/>
  <c r="AB40" i="74"/>
  <c r="BL40" i="74"/>
  <c r="CV40" i="74"/>
  <c r="D31" i="74"/>
  <c r="ED31" i="74" s="1"/>
  <c r="EB31" i="74"/>
  <c r="EH25" i="74"/>
  <c r="EE25" i="74"/>
  <c r="D30" i="74"/>
  <c r="ED30" i="74" s="1"/>
  <c r="EB30" i="74"/>
  <c r="EM33" i="74"/>
  <c r="EN33" i="74" s="1"/>
  <c r="AK40" i="74"/>
  <c r="EH13" i="74"/>
  <c r="EH40" i="74" s="1"/>
  <c r="EE13" i="74"/>
  <c r="EE16" i="74"/>
  <c r="EC16" i="74"/>
  <c r="EE19" i="74"/>
  <c r="D33" i="74"/>
  <c r="ED33" i="74" s="1"/>
  <c r="EB33" i="74"/>
  <c r="DT40" i="74"/>
  <c r="EE23" i="74"/>
  <c r="EN28" i="74"/>
  <c r="EM36" i="74"/>
  <c r="EN36" i="74" s="1"/>
  <c r="DW40" i="74"/>
  <c r="EN19" i="74"/>
  <c r="EC23" i="74"/>
  <c r="EE26" i="74"/>
  <c r="EC27" i="74"/>
  <c r="EN29" i="74"/>
  <c r="EH36" i="74"/>
  <c r="V40" i="74"/>
  <c r="BF40" i="74"/>
  <c r="CP40" i="74"/>
  <c r="EE11" i="74"/>
  <c r="EH17" i="74"/>
  <c r="EH21" i="74"/>
  <c r="ED29" i="74"/>
  <c r="EM37" i="74"/>
  <c r="EN37" i="74" s="1"/>
  <c r="Y40" i="74"/>
  <c r="BI40" i="74"/>
  <c r="CS40" i="74"/>
  <c r="EC11" i="74"/>
  <c r="EN13" i="74"/>
  <c r="EN3" i="74"/>
  <c r="EE17" i="74"/>
  <c r="D22" i="74"/>
  <c r="ED22" i="74" s="1"/>
  <c r="EE22" i="74" s="1"/>
  <c r="EN22" i="74"/>
  <c r="D26" i="74"/>
  <c r="ED26" i="74" s="1"/>
  <c r="EH32" i="74"/>
  <c r="EE35" i="74"/>
  <c r="EC35" i="74"/>
  <c r="EM28" i="74"/>
  <c r="EH33" i="74"/>
  <c r="EM31" i="74"/>
  <c r="EN31" i="74" s="1"/>
  <c r="EC24" i="74" l="1"/>
  <c r="EE24" i="74"/>
  <c r="EE31" i="74"/>
  <c r="EC31" i="74"/>
  <c r="EE3" i="74"/>
  <c r="EM40" i="74"/>
  <c r="EN4" i="74"/>
  <c r="D40" i="74"/>
  <c r="EE28" i="74"/>
  <c r="EC28" i="74"/>
  <c r="EC18" i="74"/>
  <c r="EE18" i="74"/>
  <c r="EE30" i="74"/>
  <c r="EC30" i="74"/>
  <c r="EC36" i="74"/>
  <c r="EE36" i="74"/>
  <c r="EE33" i="74"/>
  <c r="EC33" i="74"/>
  <c r="EC12" i="74"/>
  <c r="EE5" i="74"/>
  <c r="G7" i="74" s="1"/>
  <c r="EE12" i="74"/>
  <c r="CY42" i="73"/>
  <c r="AE42" i="73"/>
  <c r="EL41" i="73"/>
  <c r="EK41" i="73"/>
  <c r="EI41" i="73"/>
  <c r="EH41" i="73"/>
  <c r="EG41" i="73"/>
  <c r="DW41" i="73"/>
  <c r="DT41" i="73"/>
  <c r="DQ41" i="73"/>
  <c r="DN41" i="73"/>
  <c r="DK41" i="73"/>
  <c r="DH41" i="73"/>
  <c r="DE41" i="73"/>
  <c r="DB41" i="73"/>
  <c r="CY41" i="73"/>
  <c r="CV41" i="73"/>
  <c r="CS41" i="73"/>
  <c r="CP41" i="73"/>
  <c r="CM41" i="73"/>
  <c r="CJ41" i="73"/>
  <c r="CG41" i="73"/>
  <c r="CD41" i="73"/>
  <c r="CA41" i="73"/>
  <c r="BX41" i="73"/>
  <c r="BU41" i="73"/>
  <c r="BR41" i="73"/>
  <c r="BO41" i="73"/>
  <c r="BL41" i="73"/>
  <c r="BI41" i="73"/>
  <c r="BF41" i="73"/>
  <c r="BC41" i="73"/>
  <c r="AZ41" i="73"/>
  <c r="AW41" i="73"/>
  <c r="AT41" i="73"/>
  <c r="AQ41" i="73"/>
  <c r="AN41" i="73"/>
  <c r="AK41" i="73"/>
  <c r="AB41" i="73"/>
  <c r="Y41" i="73"/>
  <c r="V41" i="73"/>
  <c r="S41" i="73"/>
  <c r="P41" i="73"/>
  <c r="M41" i="73"/>
  <c r="J41" i="73"/>
  <c r="G41" i="73"/>
  <c r="EL40" i="73"/>
  <c r="EK40" i="73"/>
  <c r="EI40" i="73"/>
  <c r="EG40" i="73"/>
  <c r="EB40" i="73"/>
  <c r="DW40" i="73"/>
  <c r="DT40" i="73"/>
  <c r="DQ40" i="73"/>
  <c r="DN40" i="73"/>
  <c r="DK40" i="73"/>
  <c r="DH40" i="73"/>
  <c r="DE40" i="73"/>
  <c r="DB40" i="73"/>
  <c r="CY40" i="73"/>
  <c r="CV40" i="73"/>
  <c r="CS40" i="73"/>
  <c r="CP40" i="73"/>
  <c r="CM40" i="73"/>
  <c r="CJ40" i="73"/>
  <c r="CG40" i="73"/>
  <c r="CD40" i="73"/>
  <c r="CA40" i="73"/>
  <c r="BX40" i="73"/>
  <c r="BU40" i="73"/>
  <c r="BR40" i="73"/>
  <c r="BO40" i="73"/>
  <c r="BL40" i="73"/>
  <c r="BI40" i="73"/>
  <c r="BF40" i="73"/>
  <c r="BC40" i="73"/>
  <c r="AZ40" i="73"/>
  <c r="AW40" i="73"/>
  <c r="AT40" i="73"/>
  <c r="AQ40" i="73"/>
  <c r="AN40" i="73"/>
  <c r="AK40" i="73"/>
  <c r="AB40" i="73"/>
  <c r="Y40" i="73"/>
  <c r="V40" i="73"/>
  <c r="EH40" i="73" s="1"/>
  <c r="S40" i="73"/>
  <c r="P40" i="73"/>
  <c r="M40" i="73"/>
  <c r="J40" i="73"/>
  <c r="G40" i="73"/>
  <c r="D40" i="73"/>
  <c r="ED40" i="73" s="1"/>
  <c r="EL39" i="73"/>
  <c r="EK39" i="73"/>
  <c r="EG39" i="73"/>
  <c r="EI39" i="73" s="1"/>
  <c r="EC39" i="73"/>
  <c r="EB39" i="73"/>
  <c r="DW39" i="73"/>
  <c r="DT39" i="73"/>
  <c r="DQ39" i="73"/>
  <c r="DN39" i="73"/>
  <c r="DK39" i="73"/>
  <c r="DH39" i="73"/>
  <c r="DE39" i="73"/>
  <c r="DB39" i="73"/>
  <c r="CY39" i="73"/>
  <c r="CV39" i="73"/>
  <c r="CS39" i="73"/>
  <c r="CP39" i="73"/>
  <c r="CM39" i="73"/>
  <c r="CJ39" i="73"/>
  <c r="CG39" i="73"/>
  <c r="CD39" i="73"/>
  <c r="CA39" i="73"/>
  <c r="BX39" i="73"/>
  <c r="BU39" i="73"/>
  <c r="BR39" i="73"/>
  <c r="BO39" i="73"/>
  <c r="BL39" i="73"/>
  <c r="BI39" i="73"/>
  <c r="BF39" i="73"/>
  <c r="BC39" i="73"/>
  <c r="AZ39" i="73"/>
  <c r="AW39" i="73"/>
  <c r="AT39" i="73"/>
  <c r="AQ39" i="73"/>
  <c r="AN39" i="73"/>
  <c r="AK39" i="73"/>
  <c r="AB39" i="73"/>
  <c r="Y39" i="73"/>
  <c r="ED39" i="73" s="1"/>
  <c r="V39" i="73"/>
  <c r="S39" i="73"/>
  <c r="P39" i="73"/>
  <c r="M39" i="73"/>
  <c r="J39" i="73"/>
  <c r="G39" i="73"/>
  <c r="D39" i="73"/>
  <c r="EL38" i="73"/>
  <c r="EK38" i="73"/>
  <c r="EI38" i="73"/>
  <c r="EG38" i="73"/>
  <c r="DW38" i="73"/>
  <c r="DT38" i="73"/>
  <c r="DQ38" i="73"/>
  <c r="DN38" i="73"/>
  <c r="DK38" i="73"/>
  <c r="DH38" i="73"/>
  <c r="DE38" i="73"/>
  <c r="EM38" i="73" s="1"/>
  <c r="EN38" i="73" s="1"/>
  <c r="DB38" i="73"/>
  <c r="CY38" i="73"/>
  <c r="CV38" i="73"/>
  <c r="CS38" i="73"/>
  <c r="CP38" i="73"/>
  <c r="CM38" i="73"/>
  <c r="CJ38" i="73"/>
  <c r="CG38" i="73"/>
  <c r="CD38" i="73"/>
  <c r="CA38" i="73"/>
  <c r="BX38" i="73"/>
  <c r="BU38" i="73"/>
  <c r="BR38" i="73"/>
  <c r="BO38" i="73"/>
  <c r="BL38" i="73"/>
  <c r="BI38" i="73"/>
  <c r="BF38" i="73"/>
  <c r="BC38" i="73"/>
  <c r="AZ38" i="73"/>
  <c r="AW38" i="73"/>
  <c r="AT38" i="73"/>
  <c r="AQ38" i="73"/>
  <c r="AN38" i="73"/>
  <c r="AK38" i="73"/>
  <c r="EH38" i="73"/>
  <c r="AB38" i="73"/>
  <c r="Y38" i="73"/>
  <c r="V38" i="73"/>
  <c r="S38" i="73"/>
  <c r="P38" i="73"/>
  <c r="M38" i="73"/>
  <c r="J38" i="73"/>
  <c r="G38" i="73"/>
  <c r="EB38" i="73"/>
  <c r="EL37" i="73"/>
  <c r="EK37" i="73"/>
  <c r="EG37" i="73"/>
  <c r="EI37" i="73" s="1"/>
  <c r="EB37" i="73"/>
  <c r="DW37" i="73"/>
  <c r="DT37" i="73"/>
  <c r="DQ37" i="73"/>
  <c r="DN37" i="73"/>
  <c r="DK37" i="73"/>
  <c r="DH37" i="73"/>
  <c r="DE37" i="73"/>
  <c r="DB37" i="73"/>
  <c r="CY37" i="73"/>
  <c r="CV37" i="73"/>
  <c r="CS37" i="73"/>
  <c r="CP37" i="73"/>
  <c r="CM37" i="73"/>
  <c r="CJ37" i="73"/>
  <c r="CG37" i="73"/>
  <c r="CD37" i="73"/>
  <c r="CA37" i="73"/>
  <c r="BX37" i="73"/>
  <c r="BU37" i="73"/>
  <c r="BR37" i="73"/>
  <c r="BO37" i="73"/>
  <c r="BL37" i="73"/>
  <c r="BI37" i="73"/>
  <c r="BF37" i="73"/>
  <c r="BC37" i="73"/>
  <c r="AZ37" i="73"/>
  <c r="AW37" i="73"/>
  <c r="AT37" i="73"/>
  <c r="AQ37" i="73"/>
  <c r="AN37" i="73"/>
  <c r="AK37" i="73"/>
  <c r="AB37" i="73"/>
  <c r="Y37" i="73"/>
  <c r="V37" i="73"/>
  <c r="EH37" i="73" s="1"/>
  <c r="S37" i="73"/>
  <c r="P37" i="73"/>
  <c r="M37" i="73"/>
  <c r="J37" i="73"/>
  <c r="G37" i="73"/>
  <c r="D37" i="73"/>
  <c r="ED37" i="73" s="1"/>
  <c r="EL36" i="73"/>
  <c r="EK36" i="73"/>
  <c r="EG36" i="73"/>
  <c r="EI36" i="73" s="1"/>
  <c r="EB36" i="73"/>
  <c r="DW36" i="73"/>
  <c r="DT36" i="73"/>
  <c r="DQ36" i="73"/>
  <c r="DN36" i="73"/>
  <c r="DK36" i="73"/>
  <c r="DH36" i="73"/>
  <c r="DE36" i="73"/>
  <c r="DB36" i="73"/>
  <c r="CY36" i="73"/>
  <c r="CV36" i="73"/>
  <c r="CS36" i="73"/>
  <c r="CP36" i="73"/>
  <c r="CM36" i="73"/>
  <c r="CJ36" i="73"/>
  <c r="CG36" i="73"/>
  <c r="CD36" i="73"/>
  <c r="CA36" i="73"/>
  <c r="BX36" i="73"/>
  <c r="BU36" i="73"/>
  <c r="BR36" i="73"/>
  <c r="BO36" i="73"/>
  <c r="BL36" i="73"/>
  <c r="BI36" i="73"/>
  <c r="BF36" i="73"/>
  <c r="BC36" i="73"/>
  <c r="AZ36" i="73"/>
  <c r="AW36" i="73"/>
  <c r="AT36" i="73"/>
  <c r="AQ36" i="73"/>
  <c r="AN36" i="73"/>
  <c r="AK36" i="73"/>
  <c r="AB36" i="73"/>
  <c r="Y36" i="73"/>
  <c r="V36" i="73"/>
  <c r="EH36" i="73" s="1"/>
  <c r="S36" i="73"/>
  <c r="P36" i="73"/>
  <c r="M36" i="73"/>
  <c r="J36" i="73"/>
  <c r="G36" i="73"/>
  <c r="D36" i="73"/>
  <c r="EL35" i="73"/>
  <c r="EK35" i="73"/>
  <c r="EI35" i="73"/>
  <c r="EG35" i="73"/>
  <c r="DW35" i="73"/>
  <c r="DT35" i="73"/>
  <c r="DQ35" i="73"/>
  <c r="DN35" i="73"/>
  <c r="DK35" i="73"/>
  <c r="DH35" i="73"/>
  <c r="EM35" i="73" s="1"/>
  <c r="EN35" i="73" s="1"/>
  <c r="DE35" i="73"/>
  <c r="DB35" i="73"/>
  <c r="CY35" i="73"/>
  <c r="CV35" i="73"/>
  <c r="CS35" i="73"/>
  <c r="CP35" i="73"/>
  <c r="CM35" i="73"/>
  <c r="CJ35" i="73"/>
  <c r="CG35" i="73"/>
  <c r="CD35" i="73"/>
  <c r="CA35" i="73"/>
  <c r="BX35" i="73"/>
  <c r="BU35" i="73"/>
  <c r="BR35" i="73"/>
  <c r="BO35" i="73"/>
  <c r="BL35" i="73"/>
  <c r="BI35" i="73"/>
  <c r="BF35" i="73"/>
  <c r="BC35" i="73"/>
  <c r="AZ35" i="73"/>
  <c r="AW35" i="73"/>
  <c r="AT35" i="73"/>
  <c r="AQ35" i="73"/>
  <c r="AN35" i="73"/>
  <c r="AK35" i="73"/>
  <c r="AB35" i="73"/>
  <c r="Y35" i="73"/>
  <c r="V35" i="73"/>
  <c r="S35" i="73"/>
  <c r="EH35" i="73" s="1"/>
  <c r="P35" i="73"/>
  <c r="M35" i="73"/>
  <c r="J35" i="73"/>
  <c r="G35" i="73"/>
  <c r="D35" i="73"/>
  <c r="ED35" i="73" s="1"/>
  <c r="EB35" i="73"/>
  <c r="EL34" i="73"/>
  <c r="EK34" i="73"/>
  <c r="EG34" i="73"/>
  <c r="EI34" i="73" s="1"/>
  <c r="EB34" i="73"/>
  <c r="DW34" i="73"/>
  <c r="DT34" i="73"/>
  <c r="DQ34" i="73"/>
  <c r="DN34" i="73"/>
  <c r="DK34" i="73"/>
  <c r="DH34" i="73"/>
  <c r="DE34" i="73"/>
  <c r="DB34" i="73"/>
  <c r="CY34" i="73"/>
  <c r="CV34" i="73"/>
  <c r="CS34" i="73"/>
  <c r="CP34" i="73"/>
  <c r="CM34" i="73"/>
  <c r="CJ34" i="73"/>
  <c r="CG34" i="73"/>
  <c r="CD34" i="73"/>
  <c r="CA34" i="73"/>
  <c r="BX34" i="73"/>
  <c r="BU34" i="73"/>
  <c r="BR34" i="73"/>
  <c r="BO34" i="73"/>
  <c r="BL34" i="73"/>
  <c r="BI34" i="73"/>
  <c r="BF34" i="73"/>
  <c r="BC34" i="73"/>
  <c r="AZ34" i="73"/>
  <c r="AW34" i="73"/>
  <c r="AT34" i="73"/>
  <c r="AQ34" i="73"/>
  <c r="AN34" i="73"/>
  <c r="AK34" i="73"/>
  <c r="AB34" i="73"/>
  <c r="Y34" i="73"/>
  <c r="V34" i="73"/>
  <c r="EH34" i="73" s="1"/>
  <c r="S34" i="73"/>
  <c r="P34" i="73"/>
  <c r="M34" i="73"/>
  <c r="J34" i="73"/>
  <c r="G34" i="73"/>
  <c r="D34" i="73"/>
  <c r="EL33" i="73"/>
  <c r="EK33" i="73"/>
  <c r="EG33" i="73"/>
  <c r="EI33" i="73" s="1"/>
  <c r="DW33" i="73"/>
  <c r="DT33" i="73"/>
  <c r="DQ33" i="73"/>
  <c r="DN33" i="73"/>
  <c r="EM33" i="73" s="1"/>
  <c r="EN33" i="73" s="1"/>
  <c r="DK33" i="73"/>
  <c r="DH33" i="73"/>
  <c r="DE33" i="73"/>
  <c r="DB33" i="73"/>
  <c r="CY33" i="73"/>
  <c r="CV33" i="73"/>
  <c r="CS33" i="73"/>
  <c r="CP33" i="73"/>
  <c r="CM33" i="73"/>
  <c r="CJ33" i="73"/>
  <c r="CG33" i="73"/>
  <c r="CD33" i="73"/>
  <c r="CA33" i="73"/>
  <c r="BX33" i="73"/>
  <c r="BU33" i="73"/>
  <c r="BR33" i="73"/>
  <c r="BO33" i="73"/>
  <c r="BL33" i="73"/>
  <c r="BI33" i="73"/>
  <c r="BF33" i="73"/>
  <c r="BC33" i="73"/>
  <c r="AZ33" i="73"/>
  <c r="AW33" i="73"/>
  <c r="AT33" i="73"/>
  <c r="AQ33" i="73"/>
  <c r="AN33" i="73"/>
  <c r="AK33" i="73"/>
  <c r="AB33" i="73"/>
  <c r="Y33" i="73"/>
  <c r="EH33" i="73" s="1"/>
  <c r="V33" i="73"/>
  <c r="S33" i="73"/>
  <c r="P33" i="73"/>
  <c r="M33" i="73"/>
  <c r="J33" i="73"/>
  <c r="G33" i="73"/>
  <c r="EL32" i="73"/>
  <c r="EK32" i="73"/>
  <c r="EG32" i="73"/>
  <c r="EI32" i="73" s="1"/>
  <c r="EB32" i="73"/>
  <c r="DW32" i="73"/>
  <c r="DT32" i="73"/>
  <c r="EM32" i="73" s="1"/>
  <c r="EN32" i="73" s="1"/>
  <c r="DQ32" i="73"/>
  <c r="DN32" i="73"/>
  <c r="DK32" i="73"/>
  <c r="DH32" i="73"/>
  <c r="DE32" i="73"/>
  <c r="DB32" i="73"/>
  <c r="CY32" i="73"/>
  <c r="CV32" i="73"/>
  <c r="CS32" i="73"/>
  <c r="CP32" i="73"/>
  <c r="CM32" i="73"/>
  <c r="CJ32" i="73"/>
  <c r="CG32" i="73"/>
  <c r="CD32" i="73"/>
  <c r="CA32" i="73"/>
  <c r="BX32" i="73"/>
  <c r="BU32" i="73"/>
  <c r="BR32" i="73"/>
  <c r="BO32" i="73"/>
  <c r="BL32" i="73"/>
  <c r="BI32" i="73"/>
  <c r="BF32" i="73"/>
  <c r="BC32" i="73"/>
  <c r="AZ32" i="73"/>
  <c r="AW32" i="73"/>
  <c r="AT32" i="73"/>
  <c r="AQ32" i="73"/>
  <c r="AN32" i="73"/>
  <c r="AK32" i="73"/>
  <c r="AB32" i="73"/>
  <c r="Y32" i="73"/>
  <c r="V32" i="73"/>
  <c r="S32" i="73"/>
  <c r="EH32" i="73" s="1"/>
  <c r="P32" i="73"/>
  <c r="M32" i="73"/>
  <c r="J32" i="73"/>
  <c r="G32" i="73"/>
  <c r="D32" i="73"/>
  <c r="EL31" i="73"/>
  <c r="EK31" i="73"/>
  <c r="EG31" i="73"/>
  <c r="EI31" i="73" s="1"/>
  <c r="EB31" i="73"/>
  <c r="DW31" i="73"/>
  <c r="DT31" i="73"/>
  <c r="DQ31" i="73"/>
  <c r="DN31" i="73"/>
  <c r="DK31" i="73"/>
  <c r="DH31" i="73"/>
  <c r="DE31" i="73"/>
  <c r="DB31" i="73"/>
  <c r="CY31" i="73"/>
  <c r="CV31" i="73"/>
  <c r="CS31" i="73"/>
  <c r="CP31" i="73"/>
  <c r="CM31" i="73"/>
  <c r="CJ31" i="73"/>
  <c r="CG31" i="73"/>
  <c r="CD31" i="73"/>
  <c r="CA31" i="73"/>
  <c r="BX31" i="73"/>
  <c r="BU31" i="73"/>
  <c r="BR31" i="73"/>
  <c r="BO31" i="73"/>
  <c r="BL31" i="73"/>
  <c r="BI31" i="73"/>
  <c r="BF31" i="73"/>
  <c r="BC31" i="73"/>
  <c r="AZ31" i="73"/>
  <c r="AW31" i="73"/>
  <c r="AT31" i="73"/>
  <c r="AQ31" i="73"/>
  <c r="AN31" i="73"/>
  <c r="AK31" i="73"/>
  <c r="AB31" i="73"/>
  <c r="Y31" i="73"/>
  <c r="V31" i="73"/>
  <c r="S31" i="73"/>
  <c r="P31" i="73"/>
  <c r="M31" i="73"/>
  <c r="J31" i="73"/>
  <c r="G31" i="73"/>
  <c r="D31" i="73"/>
  <c r="EM30" i="73"/>
  <c r="EN30" i="73" s="1"/>
  <c r="EL30" i="73"/>
  <c r="EK30" i="73"/>
  <c r="EH30" i="73"/>
  <c r="EG30" i="73"/>
  <c r="EI30" i="73" s="1"/>
  <c r="DW30" i="73"/>
  <c r="DT30" i="73"/>
  <c r="DQ30" i="73"/>
  <c r="DN30" i="73"/>
  <c r="DK30" i="73"/>
  <c r="DH30" i="73"/>
  <c r="DE30" i="73"/>
  <c r="DB30" i="73"/>
  <c r="CY30" i="73"/>
  <c r="CV30" i="73"/>
  <c r="CS30" i="73"/>
  <c r="CP30" i="73"/>
  <c r="CM30" i="73"/>
  <c r="CJ30" i="73"/>
  <c r="CG30" i="73"/>
  <c r="CD30" i="73"/>
  <c r="CA30" i="73"/>
  <c r="BX30" i="73"/>
  <c r="BU30" i="73"/>
  <c r="BR30" i="73"/>
  <c r="BO30" i="73"/>
  <c r="BL30" i="73"/>
  <c r="BI30" i="73"/>
  <c r="BF30" i="73"/>
  <c r="BC30" i="73"/>
  <c r="AZ30" i="73"/>
  <c r="AW30" i="73"/>
  <c r="AT30" i="73"/>
  <c r="AQ30" i="73"/>
  <c r="AN30" i="73"/>
  <c r="AK30" i="73"/>
  <c r="AB30" i="73"/>
  <c r="Y30" i="73"/>
  <c r="V30" i="73"/>
  <c r="S30" i="73"/>
  <c r="P30" i="73"/>
  <c r="M30" i="73"/>
  <c r="J30" i="73"/>
  <c r="G30" i="73"/>
  <c r="EL29" i="73"/>
  <c r="EK29" i="73"/>
  <c r="EG29" i="73"/>
  <c r="EI29" i="73" s="1"/>
  <c r="EC29" i="73"/>
  <c r="EB29" i="73"/>
  <c r="DW29" i="73"/>
  <c r="DT29" i="73"/>
  <c r="DQ29" i="73"/>
  <c r="DN29" i="73"/>
  <c r="DK29" i="73"/>
  <c r="DH29" i="73"/>
  <c r="DE29" i="73"/>
  <c r="DB29" i="73"/>
  <c r="CY29" i="73"/>
  <c r="CV29" i="73"/>
  <c r="CS29" i="73"/>
  <c r="CP29" i="73"/>
  <c r="CM29" i="73"/>
  <c r="CJ29" i="73"/>
  <c r="CG29" i="73"/>
  <c r="CD29" i="73"/>
  <c r="CA29" i="73"/>
  <c r="BX29" i="73"/>
  <c r="BU29" i="73"/>
  <c r="BR29" i="73"/>
  <c r="BO29" i="73"/>
  <c r="BL29" i="73"/>
  <c r="BI29" i="73"/>
  <c r="BF29" i="73"/>
  <c r="BC29" i="73"/>
  <c r="AZ29" i="73"/>
  <c r="AW29" i="73"/>
  <c r="AT29" i="73"/>
  <c r="AQ29" i="73"/>
  <c r="AN29" i="73"/>
  <c r="AK29" i="73"/>
  <c r="AB29" i="73"/>
  <c r="Y29" i="73"/>
  <c r="V29" i="73"/>
  <c r="S29" i="73"/>
  <c r="P29" i="73"/>
  <c r="M29" i="73"/>
  <c r="J29" i="73"/>
  <c r="G29" i="73"/>
  <c r="D29" i="73"/>
  <c r="EL28" i="73"/>
  <c r="EK28" i="73"/>
  <c r="EI28" i="73"/>
  <c r="EH28" i="73"/>
  <c r="EG28" i="73"/>
  <c r="DW28" i="73"/>
  <c r="DT28" i="73"/>
  <c r="DQ28" i="73"/>
  <c r="DN28" i="73"/>
  <c r="DK28" i="73"/>
  <c r="DH28" i="73"/>
  <c r="DE28" i="73"/>
  <c r="DB28" i="73"/>
  <c r="CY28" i="73"/>
  <c r="CV28" i="73"/>
  <c r="CS28" i="73"/>
  <c r="CP28" i="73"/>
  <c r="CM28" i="73"/>
  <c r="CJ28" i="73"/>
  <c r="CG28" i="73"/>
  <c r="CD28" i="73"/>
  <c r="CA28" i="73"/>
  <c r="BX28" i="73"/>
  <c r="BU28" i="73"/>
  <c r="BR28" i="73"/>
  <c r="BO28" i="73"/>
  <c r="BL28" i="73"/>
  <c r="BI28" i="73"/>
  <c r="BF28" i="73"/>
  <c r="BC28" i="73"/>
  <c r="AZ28" i="73"/>
  <c r="AW28" i="73"/>
  <c r="AT28" i="73"/>
  <c r="AQ28" i="73"/>
  <c r="AN28" i="73"/>
  <c r="AK28" i="73"/>
  <c r="AB28" i="73"/>
  <c r="Y28" i="73"/>
  <c r="V28" i="73"/>
  <c r="S28" i="73"/>
  <c r="P28" i="73"/>
  <c r="M28" i="73"/>
  <c r="J28" i="73"/>
  <c r="G28" i="73"/>
  <c r="EB28" i="73"/>
  <c r="EL27" i="73"/>
  <c r="EK27" i="73"/>
  <c r="EG27" i="73"/>
  <c r="EI27" i="73" s="1"/>
  <c r="EB27" i="73"/>
  <c r="EC27" i="73" s="1"/>
  <c r="DW27" i="73"/>
  <c r="DT27" i="73"/>
  <c r="DQ27" i="73"/>
  <c r="DN27" i="73"/>
  <c r="DK27" i="73"/>
  <c r="DH27" i="73"/>
  <c r="DE27" i="73"/>
  <c r="DB27" i="73"/>
  <c r="CY27" i="73"/>
  <c r="CV27" i="73"/>
  <c r="CS27" i="73"/>
  <c r="CP27" i="73"/>
  <c r="CM27" i="73"/>
  <c r="CJ27" i="73"/>
  <c r="CG27" i="73"/>
  <c r="CD27" i="73"/>
  <c r="CA27" i="73"/>
  <c r="BX27" i="73"/>
  <c r="BU27" i="73"/>
  <c r="BR27" i="73"/>
  <c r="BO27" i="73"/>
  <c r="BL27" i="73"/>
  <c r="BI27" i="73"/>
  <c r="BF27" i="73"/>
  <c r="BC27" i="73"/>
  <c r="AZ27" i="73"/>
  <c r="AW27" i="73"/>
  <c r="AT27" i="73"/>
  <c r="AQ27" i="73"/>
  <c r="AN27" i="73"/>
  <c r="AK27" i="73"/>
  <c r="AB27" i="73"/>
  <c r="Y27" i="73"/>
  <c r="V27" i="73"/>
  <c r="EH27" i="73" s="1"/>
  <c r="S27" i="73"/>
  <c r="P27" i="73"/>
  <c r="M27" i="73"/>
  <c r="ED27" i="73" s="1"/>
  <c r="J27" i="73"/>
  <c r="G27" i="73"/>
  <c r="D27" i="73"/>
  <c r="EL26" i="73"/>
  <c r="EK26" i="73"/>
  <c r="EG26" i="73"/>
  <c r="EI26" i="73" s="1"/>
  <c r="DW26" i="73"/>
  <c r="DT26" i="73"/>
  <c r="DQ26" i="73"/>
  <c r="DN26" i="73"/>
  <c r="DK26" i="73"/>
  <c r="DH26" i="73"/>
  <c r="DE26" i="73"/>
  <c r="DB26" i="73"/>
  <c r="CY26" i="73"/>
  <c r="CV26" i="73"/>
  <c r="CS26" i="73"/>
  <c r="CP26" i="73"/>
  <c r="CM26" i="73"/>
  <c r="CJ26" i="73"/>
  <c r="CG26" i="73"/>
  <c r="CD26" i="73"/>
  <c r="CA26" i="73"/>
  <c r="BX26" i="73"/>
  <c r="BU26" i="73"/>
  <c r="BR26" i="73"/>
  <c r="BO26" i="73"/>
  <c r="BL26" i="73"/>
  <c r="BI26" i="73"/>
  <c r="BF26" i="73"/>
  <c r="BC26" i="73"/>
  <c r="AZ26" i="73"/>
  <c r="AW26" i="73"/>
  <c r="AT26" i="73"/>
  <c r="AQ26" i="73"/>
  <c r="AN26" i="73"/>
  <c r="AK26" i="73"/>
  <c r="EH26" i="73"/>
  <c r="AB26" i="73"/>
  <c r="Y26" i="73"/>
  <c r="V26" i="73"/>
  <c r="S26" i="73"/>
  <c r="P26" i="73"/>
  <c r="M26" i="73"/>
  <c r="J26" i="73"/>
  <c r="G26" i="73"/>
  <c r="EB26" i="73"/>
  <c r="EM25" i="73"/>
  <c r="EL25" i="73"/>
  <c r="EK25" i="73"/>
  <c r="EG25" i="73"/>
  <c r="EI25" i="73" s="1"/>
  <c r="EB25" i="73"/>
  <c r="DW25" i="73"/>
  <c r="DT25" i="73"/>
  <c r="DQ25" i="73"/>
  <c r="DN25" i="73"/>
  <c r="DK25" i="73"/>
  <c r="DH25" i="73"/>
  <c r="DE25" i="73"/>
  <c r="DB25" i="73"/>
  <c r="CY25" i="73"/>
  <c r="CV25" i="73"/>
  <c r="CS25" i="73"/>
  <c r="CP25" i="73"/>
  <c r="CM25" i="73"/>
  <c r="CJ25" i="73"/>
  <c r="CG25" i="73"/>
  <c r="CD25" i="73"/>
  <c r="CA25" i="73"/>
  <c r="BX25" i="73"/>
  <c r="BU25" i="73"/>
  <c r="BR25" i="73"/>
  <c r="BO25" i="73"/>
  <c r="BL25" i="73"/>
  <c r="BI25" i="73"/>
  <c r="BF25" i="73"/>
  <c r="BC25" i="73"/>
  <c r="AZ25" i="73"/>
  <c r="AW25" i="73"/>
  <c r="AT25" i="73"/>
  <c r="AQ25" i="73"/>
  <c r="AN25" i="73"/>
  <c r="AK25" i="73"/>
  <c r="AB25" i="73"/>
  <c r="Y25" i="73"/>
  <c r="V25" i="73"/>
  <c r="EH25" i="73" s="1"/>
  <c r="S25" i="73"/>
  <c r="P25" i="73"/>
  <c r="M25" i="73"/>
  <c r="J25" i="73"/>
  <c r="G25" i="73"/>
  <c r="D25" i="73"/>
  <c r="ED25" i="73" s="1"/>
  <c r="EL24" i="73"/>
  <c r="EK24" i="73"/>
  <c r="EG24" i="73"/>
  <c r="EI24" i="73" s="1"/>
  <c r="DW24" i="73"/>
  <c r="DT24" i="73"/>
  <c r="DQ24" i="73"/>
  <c r="DN24" i="73"/>
  <c r="EM24" i="73" s="1"/>
  <c r="EN24" i="73" s="1"/>
  <c r="DK24" i="73"/>
  <c r="DH24" i="73"/>
  <c r="DE24" i="73"/>
  <c r="DB24" i="73"/>
  <c r="CY24" i="73"/>
  <c r="CV24" i="73"/>
  <c r="CS24" i="73"/>
  <c r="CP24" i="73"/>
  <c r="CM24" i="73"/>
  <c r="CJ24" i="73"/>
  <c r="CG24" i="73"/>
  <c r="CD24" i="73"/>
  <c r="CA24" i="73"/>
  <c r="BX24" i="73"/>
  <c r="BU24" i="73"/>
  <c r="BR24" i="73"/>
  <c r="BO24" i="73"/>
  <c r="BL24" i="73"/>
  <c r="BI24" i="73"/>
  <c r="BF24" i="73"/>
  <c r="BC24" i="73"/>
  <c r="AZ24" i="73"/>
  <c r="AW24" i="73"/>
  <c r="AT24" i="73"/>
  <c r="AQ24" i="73"/>
  <c r="AN24" i="73"/>
  <c r="AK24" i="73"/>
  <c r="AB24" i="73"/>
  <c r="Y24" i="73"/>
  <c r="EH24" i="73" s="1"/>
  <c r="V24" i="73"/>
  <c r="S24" i="73"/>
  <c r="P24" i="73"/>
  <c r="M24" i="73"/>
  <c r="J24" i="73"/>
  <c r="G24" i="73"/>
  <c r="EL23" i="73"/>
  <c r="EK23" i="73"/>
  <c r="EG23" i="73"/>
  <c r="EI23" i="73" s="1"/>
  <c r="EB23" i="73"/>
  <c r="DW23" i="73"/>
  <c r="DT23" i="73"/>
  <c r="DQ23" i="73"/>
  <c r="DN23" i="73"/>
  <c r="DK23" i="73"/>
  <c r="DH23" i="73"/>
  <c r="DE23" i="73"/>
  <c r="DB23" i="73"/>
  <c r="CY23" i="73"/>
  <c r="CV23" i="73"/>
  <c r="CS23" i="73"/>
  <c r="CP23" i="73"/>
  <c r="CM23" i="73"/>
  <c r="CJ23" i="73"/>
  <c r="CG23" i="73"/>
  <c r="CD23" i="73"/>
  <c r="CA23" i="73"/>
  <c r="BX23" i="73"/>
  <c r="BU23" i="73"/>
  <c r="BR23" i="73"/>
  <c r="BO23" i="73"/>
  <c r="BL23" i="73"/>
  <c r="BI23" i="73"/>
  <c r="BF23" i="73"/>
  <c r="BC23" i="73"/>
  <c r="AZ23" i="73"/>
  <c r="AW23" i="73"/>
  <c r="AT23" i="73"/>
  <c r="AQ23" i="73"/>
  <c r="AN23" i="73"/>
  <c r="AK23" i="73"/>
  <c r="AB23" i="73"/>
  <c r="Y23" i="73"/>
  <c r="V23" i="73"/>
  <c r="S23" i="73"/>
  <c r="EH23" i="73" s="1"/>
  <c r="P23" i="73"/>
  <c r="M23" i="73"/>
  <c r="J23" i="73"/>
  <c r="G23" i="73"/>
  <c r="D23" i="73"/>
  <c r="EL22" i="73"/>
  <c r="EK22" i="73"/>
  <c r="EG22" i="73"/>
  <c r="EI22" i="73" s="1"/>
  <c r="EB22" i="73"/>
  <c r="DW22" i="73"/>
  <c r="DT22" i="73"/>
  <c r="DQ22" i="73"/>
  <c r="DN22" i="73"/>
  <c r="DK22" i="73"/>
  <c r="DH22" i="73"/>
  <c r="DE22" i="73"/>
  <c r="DB22" i="73"/>
  <c r="CY22" i="73"/>
  <c r="CV22" i="73"/>
  <c r="CS22" i="73"/>
  <c r="CP22" i="73"/>
  <c r="CM22" i="73"/>
  <c r="CJ22" i="73"/>
  <c r="CG22" i="73"/>
  <c r="CD22" i="73"/>
  <c r="CA22" i="73"/>
  <c r="BX22" i="73"/>
  <c r="BU22" i="73"/>
  <c r="BR22" i="73"/>
  <c r="BO22" i="73"/>
  <c r="BL22" i="73"/>
  <c r="BI22" i="73"/>
  <c r="BF22" i="73"/>
  <c r="BC22" i="73"/>
  <c r="AZ22" i="73"/>
  <c r="AW22" i="73"/>
  <c r="AT22" i="73"/>
  <c r="AQ22" i="73"/>
  <c r="AN22" i="73"/>
  <c r="AK22" i="73"/>
  <c r="AB22" i="73"/>
  <c r="Y22" i="73"/>
  <c r="V22" i="73"/>
  <c r="EH22" i="73" s="1"/>
  <c r="S22" i="73"/>
  <c r="P22" i="73"/>
  <c r="M22" i="73"/>
  <c r="J22" i="73"/>
  <c r="G22" i="73"/>
  <c r="D22" i="73"/>
  <c r="EM21" i="73"/>
  <c r="EN21" i="73" s="1"/>
  <c r="EL21" i="73"/>
  <c r="EK21" i="73"/>
  <c r="EH21" i="73"/>
  <c r="EG21" i="73"/>
  <c r="EI21" i="73" s="1"/>
  <c r="DW21" i="73"/>
  <c r="DT21" i="73"/>
  <c r="DQ21" i="73"/>
  <c r="DN21" i="73"/>
  <c r="DK21" i="73"/>
  <c r="DH21" i="73"/>
  <c r="DE21" i="73"/>
  <c r="DB21" i="73"/>
  <c r="CY21" i="73"/>
  <c r="CV21" i="73"/>
  <c r="CS21" i="73"/>
  <c r="CP21" i="73"/>
  <c r="CM21" i="73"/>
  <c r="CJ21" i="73"/>
  <c r="CG21" i="73"/>
  <c r="CD21" i="73"/>
  <c r="CA21" i="73"/>
  <c r="BX21" i="73"/>
  <c r="BU21" i="73"/>
  <c r="BR21" i="73"/>
  <c r="BO21" i="73"/>
  <c r="BL21" i="73"/>
  <c r="BI21" i="73"/>
  <c r="BF21" i="73"/>
  <c r="BC21" i="73"/>
  <c r="AZ21" i="73"/>
  <c r="AW21" i="73"/>
  <c r="AT21" i="73"/>
  <c r="AQ21" i="73"/>
  <c r="AN21" i="73"/>
  <c r="AK21" i="73"/>
  <c r="AB21" i="73"/>
  <c r="Y21" i="73"/>
  <c r="V21" i="73"/>
  <c r="S21" i="73"/>
  <c r="P21" i="73"/>
  <c r="M21" i="73"/>
  <c r="J21" i="73"/>
  <c r="G21" i="73"/>
  <c r="EN20" i="73"/>
  <c r="EL20" i="73"/>
  <c r="EK20" i="73"/>
  <c r="EG20" i="73"/>
  <c r="EI20" i="73" s="1"/>
  <c r="EB20" i="73"/>
  <c r="DW20" i="73"/>
  <c r="DT20" i="73"/>
  <c r="DQ20" i="73"/>
  <c r="DN20" i="73"/>
  <c r="DK20" i="73"/>
  <c r="DH20" i="73"/>
  <c r="DE20" i="73"/>
  <c r="DB20" i="73"/>
  <c r="CY20" i="73"/>
  <c r="CV20" i="73"/>
  <c r="CS20" i="73"/>
  <c r="CP20" i="73"/>
  <c r="CM20" i="73"/>
  <c r="CJ20" i="73"/>
  <c r="CG20" i="73"/>
  <c r="CD20" i="73"/>
  <c r="CA20" i="73"/>
  <c r="BX20" i="73"/>
  <c r="BU20" i="73"/>
  <c r="BR20" i="73"/>
  <c r="BO20" i="73"/>
  <c r="BL20" i="73"/>
  <c r="BI20" i="73"/>
  <c r="BF20" i="73"/>
  <c r="BC20" i="73"/>
  <c r="AZ20" i="73"/>
  <c r="AW20" i="73"/>
  <c r="AT20" i="73"/>
  <c r="AQ20" i="73"/>
  <c r="AN20" i="73"/>
  <c r="AK20" i="73"/>
  <c r="AB20" i="73"/>
  <c r="Y20" i="73"/>
  <c r="V20" i="73"/>
  <c r="S20" i="73"/>
  <c r="P20" i="73"/>
  <c r="M20" i="73"/>
  <c r="J20" i="73"/>
  <c r="G20" i="73"/>
  <c r="D20" i="73"/>
  <c r="EL19" i="73"/>
  <c r="EK19" i="73"/>
  <c r="EN19" i="73" s="1"/>
  <c r="EH19" i="73"/>
  <c r="EG19" i="73"/>
  <c r="DW19" i="73"/>
  <c r="DT19" i="73"/>
  <c r="DQ19" i="73"/>
  <c r="DN19" i="73"/>
  <c r="DK19" i="73"/>
  <c r="DH19" i="73"/>
  <c r="DE19" i="73"/>
  <c r="DB19" i="73"/>
  <c r="CY19" i="73"/>
  <c r="CV19" i="73"/>
  <c r="CS19" i="73"/>
  <c r="CP19" i="73"/>
  <c r="CM19" i="73"/>
  <c r="CJ19" i="73"/>
  <c r="CG19" i="73"/>
  <c r="CD19" i="73"/>
  <c r="CA19" i="73"/>
  <c r="BX19" i="73"/>
  <c r="BU19" i="73"/>
  <c r="BR19" i="73"/>
  <c r="BO19" i="73"/>
  <c r="BL19" i="73"/>
  <c r="BI19" i="73"/>
  <c r="BF19" i="73"/>
  <c r="BC19" i="73"/>
  <c r="AZ19" i="73"/>
  <c r="AW19" i="73"/>
  <c r="AT19" i="73"/>
  <c r="AQ19" i="73"/>
  <c r="AN19" i="73"/>
  <c r="AK19" i="73"/>
  <c r="AB19" i="73"/>
  <c r="Y19" i="73"/>
  <c r="V19" i="73"/>
  <c r="S19" i="73"/>
  <c r="P19" i="73"/>
  <c r="M19" i="73"/>
  <c r="J19" i="73"/>
  <c r="G19" i="73"/>
  <c r="EB19" i="73"/>
  <c r="EL18" i="73"/>
  <c r="EK18" i="73"/>
  <c r="EG18" i="73"/>
  <c r="EI18" i="73" s="1"/>
  <c r="EC18" i="73"/>
  <c r="EB18" i="73"/>
  <c r="DW18" i="73"/>
  <c r="DT18" i="73"/>
  <c r="DQ18" i="73"/>
  <c r="DN18" i="73"/>
  <c r="DK18" i="73"/>
  <c r="DH18" i="73"/>
  <c r="DE18" i="73"/>
  <c r="DB18" i="73"/>
  <c r="CY18" i="73"/>
  <c r="CV18" i="73"/>
  <c r="CS18" i="73"/>
  <c r="CP18" i="73"/>
  <c r="CM18" i="73"/>
  <c r="CJ18" i="73"/>
  <c r="CG18" i="73"/>
  <c r="CD18" i="73"/>
  <c r="CA18" i="73"/>
  <c r="BX18" i="73"/>
  <c r="BU18" i="73"/>
  <c r="BR18" i="73"/>
  <c r="BO18" i="73"/>
  <c r="BL18" i="73"/>
  <c r="BI18" i="73"/>
  <c r="BF18" i="73"/>
  <c r="BC18" i="73"/>
  <c r="AZ18" i="73"/>
  <c r="AW18" i="73"/>
  <c r="AT18" i="73"/>
  <c r="AQ18" i="73"/>
  <c r="AN18" i="73"/>
  <c r="AK18" i="73"/>
  <c r="AB18" i="73"/>
  <c r="Y18" i="73"/>
  <c r="V18" i="73"/>
  <c r="S18" i="73"/>
  <c r="P18" i="73"/>
  <c r="M18" i="73"/>
  <c r="ED18" i="73" s="1"/>
  <c r="J18" i="73"/>
  <c r="G18" i="73"/>
  <c r="D18" i="73"/>
  <c r="EL17" i="73"/>
  <c r="EK17" i="73"/>
  <c r="EI17" i="73"/>
  <c r="EG17" i="73"/>
  <c r="DW17" i="73"/>
  <c r="DT17" i="73"/>
  <c r="DQ17" i="73"/>
  <c r="DN17" i="73"/>
  <c r="DK17" i="73"/>
  <c r="DH17" i="73"/>
  <c r="DE17" i="73"/>
  <c r="DB17" i="73"/>
  <c r="CY17" i="73"/>
  <c r="CV17" i="73"/>
  <c r="CS17" i="73"/>
  <c r="CP17" i="73"/>
  <c r="CM17" i="73"/>
  <c r="CJ17" i="73"/>
  <c r="CG17" i="73"/>
  <c r="CD17" i="73"/>
  <c r="CA17" i="73"/>
  <c r="BX17" i="73"/>
  <c r="BU17" i="73"/>
  <c r="BR17" i="73"/>
  <c r="BO17" i="73"/>
  <c r="BL17" i="73"/>
  <c r="BI17" i="73"/>
  <c r="BF17" i="73"/>
  <c r="BC17" i="73"/>
  <c r="AZ17" i="73"/>
  <c r="AW17" i="73"/>
  <c r="AT17" i="73"/>
  <c r="AQ17" i="73"/>
  <c r="AN17" i="73"/>
  <c r="AN42" i="73" s="1"/>
  <c r="AK17" i="73"/>
  <c r="EH17" i="73"/>
  <c r="AB17" i="73"/>
  <c r="Y17" i="73"/>
  <c r="V17" i="73"/>
  <c r="S17" i="73"/>
  <c r="P17" i="73"/>
  <c r="M17" i="73"/>
  <c r="J17" i="73"/>
  <c r="G17" i="73"/>
  <c r="EB17" i="73"/>
  <c r="EM16" i="73"/>
  <c r="EL16" i="73"/>
  <c r="EK16" i="73"/>
  <c r="EG16" i="73"/>
  <c r="EI16" i="73" s="1"/>
  <c r="EB16" i="73"/>
  <c r="DW16" i="73"/>
  <c r="DT16" i="73"/>
  <c r="DQ16" i="73"/>
  <c r="DN16" i="73"/>
  <c r="DK16" i="73"/>
  <c r="DH16" i="73"/>
  <c r="DE16" i="73"/>
  <c r="DB16" i="73"/>
  <c r="CY16" i="73"/>
  <c r="CV16" i="73"/>
  <c r="CS16" i="73"/>
  <c r="CP16" i="73"/>
  <c r="CM16" i="73"/>
  <c r="CJ16" i="73"/>
  <c r="CG16" i="73"/>
  <c r="CD16" i="73"/>
  <c r="CA16" i="73"/>
  <c r="CA42" i="73" s="1"/>
  <c r="BX16" i="73"/>
  <c r="BU16" i="73"/>
  <c r="BR16" i="73"/>
  <c r="BO16" i="73"/>
  <c r="BL16" i="73"/>
  <c r="BI16" i="73"/>
  <c r="BF16" i="73"/>
  <c r="BC16" i="73"/>
  <c r="AZ16" i="73"/>
  <c r="AW16" i="73"/>
  <c r="AT16" i="73"/>
  <c r="AQ16" i="73"/>
  <c r="AQ42" i="73" s="1"/>
  <c r="AN16" i="73"/>
  <c r="AK16" i="73"/>
  <c r="AB16" i="73"/>
  <c r="Y16" i="73"/>
  <c r="V16" i="73"/>
  <c r="EH16" i="73" s="1"/>
  <c r="S16" i="73"/>
  <c r="P16" i="73"/>
  <c r="M16" i="73"/>
  <c r="J16" i="73"/>
  <c r="G16" i="73"/>
  <c r="D16" i="73"/>
  <c r="ED16" i="73" s="1"/>
  <c r="EL15" i="73"/>
  <c r="EK15" i="73"/>
  <c r="EG15" i="73"/>
  <c r="EI15" i="73" s="1"/>
  <c r="DW15" i="73"/>
  <c r="DT15" i="73"/>
  <c r="DQ15" i="73"/>
  <c r="DN15" i="73"/>
  <c r="DK15" i="73"/>
  <c r="DH15" i="73"/>
  <c r="DE15" i="73"/>
  <c r="DB15" i="73"/>
  <c r="CY15" i="73"/>
  <c r="CV15" i="73"/>
  <c r="CS15" i="73"/>
  <c r="CP15" i="73"/>
  <c r="CM15" i="73"/>
  <c r="CJ15" i="73"/>
  <c r="CG15" i="73"/>
  <c r="CD15" i="73"/>
  <c r="CA15" i="73"/>
  <c r="BX15" i="73"/>
  <c r="BU15" i="73"/>
  <c r="BR15" i="73"/>
  <c r="BO15" i="73"/>
  <c r="BL15" i="73"/>
  <c r="BI15" i="73"/>
  <c r="BF15" i="73"/>
  <c r="BC15" i="73"/>
  <c r="AZ15" i="73"/>
  <c r="AW15" i="73"/>
  <c r="AT15" i="73"/>
  <c r="AQ15" i="73"/>
  <c r="AN15" i="73"/>
  <c r="AK15" i="73"/>
  <c r="AB15" i="73"/>
  <c r="Y15" i="73"/>
  <c r="EH15" i="73" s="1"/>
  <c r="V15" i="73"/>
  <c r="S15" i="73"/>
  <c r="P15" i="73"/>
  <c r="M15" i="73"/>
  <c r="J15" i="73"/>
  <c r="G15" i="73"/>
  <c r="A15" i="73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EL14" i="73"/>
  <c r="EK14" i="73"/>
  <c r="EG14" i="73"/>
  <c r="EI14" i="73" s="1"/>
  <c r="EB14" i="73"/>
  <c r="DW14" i="73"/>
  <c r="DT14" i="73"/>
  <c r="EM14" i="73" s="1"/>
  <c r="EN14" i="73" s="1"/>
  <c r="DQ14" i="73"/>
  <c r="DN14" i="73"/>
  <c r="DK14" i="73"/>
  <c r="DH14" i="73"/>
  <c r="DE14" i="73"/>
  <c r="DB14" i="73"/>
  <c r="CY14" i="73"/>
  <c r="CV14" i="73"/>
  <c r="CS14" i="73"/>
  <c r="CP14" i="73"/>
  <c r="CM14" i="73"/>
  <c r="CJ14" i="73"/>
  <c r="CG14" i="73"/>
  <c r="CD14" i="73"/>
  <c r="CA14" i="73"/>
  <c r="BX14" i="73"/>
  <c r="BU14" i="73"/>
  <c r="BR14" i="73"/>
  <c r="BO14" i="73"/>
  <c r="BL14" i="73"/>
  <c r="BI14" i="73"/>
  <c r="BF14" i="73"/>
  <c r="BC14" i="73"/>
  <c r="AZ14" i="73"/>
  <c r="AW14" i="73"/>
  <c r="AT14" i="73"/>
  <c r="AQ14" i="73"/>
  <c r="AN14" i="73"/>
  <c r="AK14" i="73"/>
  <c r="AB14" i="73"/>
  <c r="Y14" i="73"/>
  <c r="V14" i="73"/>
  <c r="S14" i="73"/>
  <c r="EH14" i="73" s="1"/>
  <c r="P14" i="73"/>
  <c r="M14" i="73"/>
  <c r="J14" i="73"/>
  <c r="G14" i="73"/>
  <c r="D14" i="73"/>
  <c r="EL13" i="73"/>
  <c r="EK13" i="73"/>
  <c r="EG13" i="73"/>
  <c r="EI13" i="73" s="1"/>
  <c r="EB13" i="73"/>
  <c r="DW13" i="73"/>
  <c r="DT13" i="73"/>
  <c r="DQ13" i="73"/>
  <c r="DN13" i="73"/>
  <c r="DK13" i="73"/>
  <c r="DH13" i="73"/>
  <c r="DE13" i="73"/>
  <c r="DB13" i="73"/>
  <c r="CY13" i="73"/>
  <c r="CV13" i="73"/>
  <c r="CS13" i="73"/>
  <c r="CP13" i="73"/>
  <c r="CM13" i="73"/>
  <c r="CJ13" i="73"/>
  <c r="CG13" i="73"/>
  <c r="CD13" i="73"/>
  <c r="CA13" i="73"/>
  <c r="BX13" i="73"/>
  <c r="BU13" i="73"/>
  <c r="BR13" i="73"/>
  <c r="BO13" i="73"/>
  <c r="BL13" i="73"/>
  <c r="BI13" i="73"/>
  <c r="BF13" i="73"/>
  <c r="BC13" i="73"/>
  <c r="AZ13" i="73"/>
  <c r="AW13" i="73"/>
  <c r="AT13" i="73"/>
  <c r="AQ13" i="73"/>
  <c r="AN13" i="73"/>
  <c r="AK13" i="73"/>
  <c r="AB13" i="73"/>
  <c r="Y13" i="73"/>
  <c r="V13" i="73"/>
  <c r="EH13" i="73" s="1"/>
  <c r="S13" i="73"/>
  <c r="P13" i="73"/>
  <c r="M13" i="73"/>
  <c r="J13" i="73"/>
  <c r="G13" i="73"/>
  <c r="D13" i="73"/>
  <c r="EM12" i="73"/>
  <c r="EN12" i="73" s="1"/>
  <c r="EL12" i="73"/>
  <c r="EK12" i="73"/>
  <c r="EH12" i="73"/>
  <c r="EG12" i="73"/>
  <c r="EI12" i="73" s="1"/>
  <c r="DW12" i="73"/>
  <c r="DT12" i="73"/>
  <c r="DQ12" i="73"/>
  <c r="DN12" i="73"/>
  <c r="DK12" i="73"/>
  <c r="DH12" i="73"/>
  <c r="DE12" i="73"/>
  <c r="DB12" i="73"/>
  <c r="CY12" i="73"/>
  <c r="CV12" i="73"/>
  <c r="CS12" i="73"/>
  <c r="CP12" i="73"/>
  <c r="CM12" i="73"/>
  <c r="CJ12" i="73"/>
  <c r="CG12" i="73"/>
  <c r="CD12" i="73"/>
  <c r="CA12" i="73"/>
  <c r="BX12" i="73"/>
  <c r="BU12" i="73"/>
  <c r="BR12" i="73"/>
  <c r="BO12" i="73"/>
  <c r="BL12" i="73"/>
  <c r="BI12" i="73"/>
  <c r="BF12" i="73"/>
  <c r="BC12" i="73"/>
  <c r="AZ12" i="73"/>
  <c r="AW12" i="73"/>
  <c r="AT12" i="73"/>
  <c r="AQ12" i="73"/>
  <c r="AN12" i="73"/>
  <c r="AK12" i="73"/>
  <c r="AK42" i="73" s="1"/>
  <c r="AB12" i="73"/>
  <c r="Y12" i="73"/>
  <c r="V12" i="73"/>
  <c r="S12" i="73"/>
  <c r="P12" i="73"/>
  <c r="M12" i="73"/>
  <c r="J12" i="73"/>
  <c r="G12" i="73"/>
  <c r="A12" i="73"/>
  <c r="A13" i="73" s="1"/>
  <c r="A14" i="73" s="1"/>
  <c r="EL11" i="73"/>
  <c r="EK11" i="73"/>
  <c r="EG11" i="73"/>
  <c r="EB11" i="73"/>
  <c r="DW11" i="73"/>
  <c r="DW42" i="73" s="1"/>
  <c r="DT11" i="73"/>
  <c r="DQ11" i="73"/>
  <c r="DN11" i="73"/>
  <c r="DK11" i="73"/>
  <c r="DH11" i="73"/>
  <c r="DE11" i="73"/>
  <c r="DB11" i="73"/>
  <c r="CY11" i="73"/>
  <c r="CV11" i="73"/>
  <c r="CS11" i="73"/>
  <c r="CS42" i="73" s="1"/>
  <c r="CP11" i="73"/>
  <c r="CM11" i="73"/>
  <c r="CM42" i="73" s="1"/>
  <c r="CJ11" i="73"/>
  <c r="CG11" i="73"/>
  <c r="CD11" i="73"/>
  <c r="CA11" i="73"/>
  <c r="BX11" i="73"/>
  <c r="BU11" i="73"/>
  <c r="BR11" i="73"/>
  <c r="BO11" i="73"/>
  <c r="BL11" i="73"/>
  <c r="BI11" i="73"/>
  <c r="BF11" i="73"/>
  <c r="BC11" i="73"/>
  <c r="BC42" i="73" s="1"/>
  <c r="AZ11" i="73"/>
  <c r="AW11" i="73"/>
  <c r="AT11" i="73"/>
  <c r="AQ11" i="73"/>
  <c r="AN11" i="73"/>
  <c r="AK11" i="73"/>
  <c r="AB11" i="73"/>
  <c r="Y11" i="73"/>
  <c r="V11" i="73"/>
  <c r="S11" i="73"/>
  <c r="P11" i="73"/>
  <c r="M11" i="73"/>
  <c r="J11" i="73"/>
  <c r="G11" i="73"/>
  <c r="D11" i="73"/>
  <c r="EN2" i="73"/>
  <c r="EP2" i="73" s="1"/>
  <c r="EI2" i="73"/>
  <c r="G5" i="74" l="1"/>
  <c r="EE4" i="74"/>
  <c r="G6" i="74" s="1"/>
  <c r="EH11" i="73"/>
  <c r="S42" i="73"/>
  <c r="CP42" i="73"/>
  <c r="EH31" i="73"/>
  <c r="ED31" i="73"/>
  <c r="D15" i="73"/>
  <c r="ED15" i="73" s="1"/>
  <c r="EB15" i="73"/>
  <c r="EM23" i="73"/>
  <c r="EN23" i="73" s="1"/>
  <c r="EC20" i="73"/>
  <c r="EI19" i="73"/>
  <c r="EI5" i="73"/>
  <c r="EE36" i="73"/>
  <c r="EE31" i="73"/>
  <c r="EN37" i="73"/>
  <c r="V42" i="73"/>
  <c r="BF42" i="73"/>
  <c r="EE26" i="73"/>
  <c r="EC26" i="73"/>
  <c r="EC31" i="73"/>
  <c r="Y42" i="73"/>
  <c r="BI42" i="73"/>
  <c r="EC11" i="73"/>
  <c r="EE17" i="73"/>
  <c r="EC17" i="73"/>
  <c r="EE22" i="73"/>
  <c r="EC38" i="73"/>
  <c r="EN5" i="73"/>
  <c r="AB42" i="73"/>
  <c r="BL42" i="73"/>
  <c r="CV42" i="73"/>
  <c r="EI3" i="73"/>
  <c r="EI4" i="73" s="1"/>
  <c r="EI11" i="73"/>
  <c r="EM15" i="73"/>
  <c r="EN15" i="73" s="1"/>
  <c r="EC22" i="73"/>
  <c r="D26" i="73"/>
  <c r="ED26" i="73" s="1"/>
  <c r="EM26" i="73"/>
  <c r="EN26" i="73" s="1"/>
  <c r="EC28" i="73"/>
  <c r="EM34" i="73"/>
  <c r="EC13" i="73"/>
  <c r="D17" i="73"/>
  <c r="ED17" i="73" s="1"/>
  <c r="ED22" i="73"/>
  <c r="BR42" i="73"/>
  <c r="ED13" i="73"/>
  <c r="EE13" i="73" s="1"/>
  <c r="ED20" i="73"/>
  <c r="EE20" i="73" s="1"/>
  <c r="D28" i="73"/>
  <c r="ED28" i="73" s="1"/>
  <c r="EE28" i="73" s="1"/>
  <c r="BU42" i="73"/>
  <c r="EB41" i="73"/>
  <c r="D41" i="73"/>
  <c r="ED41" i="73" s="1"/>
  <c r="DE42" i="73"/>
  <c r="DB42" i="73"/>
  <c r="EM27" i="73"/>
  <c r="EN27" i="73" s="1"/>
  <c r="EM28" i="73"/>
  <c r="EN28" i="73" s="1"/>
  <c r="EM37" i="73"/>
  <c r="AH42" i="73"/>
  <c r="EM18" i="73"/>
  <c r="EN18" i="73" s="1"/>
  <c r="EM19" i="73"/>
  <c r="EM31" i="73"/>
  <c r="EN31" i="73" s="1"/>
  <c r="ED32" i="73"/>
  <c r="EC36" i="73"/>
  <c r="G42" i="73"/>
  <c r="DK42" i="73"/>
  <c r="BO42" i="73"/>
  <c r="EH18" i="73"/>
  <c r="EE18" i="73"/>
  <c r="EM20" i="73"/>
  <c r="EM22" i="73"/>
  <c r="EN22" i="73" s="1"/>
  <c r="ED23" i="73"/>
  <c r="EE23" i="73" s="1"/>
  <c r="EH29" i="73"/>
  <c r="EE35" i="73"/>
  <c r="EC35" i="73"/>
  <c r="EM40" i="73"/>
  <c r="EM17" i="73"/>
  <c r="EN17" i="73" s="1"/>
  <c r="EE19" i="73"/>
  <c r="EC19" i="73"/>
  <c r="ED29" i="73"/>
  <c r="EE29" i="73" s="1"/>
  <c r="D30" i="73"/>
  <c r="ED30" i="73" s="1"/>
  <c r="EB30" i="73"/>
  <c r="D38" i="73"/>
  <c r="ED38" i="73" s="1"/>
  <c r="EE38" i="73" s="1"/>
  <c r="EN40" i="73"/>
  <c r="ED11" i="73"/>
  <c r="D19" i="73"/>
  <c r="ED19" i="73" s="1"/>
  <c r="D21" i="73"/>
  <c r="ED21" i="73" s="1"/>
  <c r="EB21" i="73"/>
  <c r="BX42" i="73"/>
  <c r="D12" i="73"/>
  <c r="ED12" i="73" s="1"/>
  <c r="EB12" i="73"/>
  <c r="EM41" i="73"/>
  <c r="EN41" i="73" s="1"/>
  <c r="DH42" i="73"/>
  <c r="EC16" i="73"/>
  <c r="EE27" i="73"/>
  <c r="EM29" i="73"/>
  <c r="EN29" i="73" s="1"/>
  <c r="D33" i="73"/>
  <c r="ED33" i="73" s="1"/>
  <c r="EB33" i="73"/>
  <c r="ED36" i="73"/>
  <c r="EM39" i="73"/>
  <c r="EN39" i="73" s="1"/>
  <c r="P42" i="73"/>
  <c r="AZ42" i="73"/>
  <c r="CJ42" i="73"/>
  <c r="DT42" i="73"/>
  <c r="EM11" i="73"/>
  <c r="EM13" i="73"/>
  <c r="ED14" i="73"/>
  <c r="EE14" i="73" s="1"/>
  <c r="EH20" i="73"/>
  <c r="D24" i="73"/>
  <c r="ED24" i="73" s="1"/>
  <c r="EB24" i="73"/>
  <c r="ED34" i="73"/>
  <c r="EM36" i="73"/>
  <c r="EN36" i="73" s="1"/>
  <c r="EH39" i="73"/>
  <c r="EE39" i="73"/>
  <c r="EE37" i="73"/>
  <c r="EN13" i="73"/>
  <c r="EC14" i="73"/>
  <c r="EC37" i="73"/>
  <c r="EE40" i="73"/>
  <c r="EN3" i="73"/>
  <c r="EC40" i="73"/>
  <c r="J42" i="73"/>
  <c r="AT42" i="73"/>
  <c r="CD42" i="73"/>
  <c r="DN42" i="73"/>
  <c r="EE16" i="73"/>
  <c r="EE25" i="73"/>
  <c r="EE34" i="73"/>
  <c r="EC25" i="73"/>
  <c r="EE32" i="73"/>
  <c r="EC34" i="73"/>
  <c r="EC23" i="73"/>
  <c r="EC32" i="73"/>
  <c r="M42" i="73"/>
  <c r="AW42" i="73"/>
  <c r="CG42" i="73"/>
  <c r="DQ42" i="73"/>
  <c r="EN16" i="73"/>
  <c r="EN25" i="73"/>
  <c r="EN34" i="73"/>
  <c r="ED42" i="73" l="1"/>
  <c r="EH42" i="73"/>
  <c r="EM42" i="73"/>
  <c r="EN11" i="73"/>
  <c r="EE12" i="73"/>
  <c r="EC12" i="73"/>
  <c r="EE5" i="73"/>
  <c r="G7" i="73" s="1"/>
  <c r="EN4" i="73"/>
  <c r="EE41" i="73"/>
  <c r="EC41" i="73"/>
  <c r="EE2" i="73"/>
  <c r="EQ2" i="73" s="1"/>
  <c r="G4" i="73" s="1"/>
  <c r="EE11" i="73"/>
  <c r="D42" i="73"/>
  <c r="EC30" i="73"/>
  <c r="EE30" i="73"/>
  <c r="EE21" i="73"/>
  <c r="EC21" i="73"/>
  <c r="EE3" i="73"/>
  <c r="EE15" i="73"/>
  <c r="EC15" i="73"/>
  <c r="EC24" i="73"/>
  <c r="EE24" i="73"/>
  <c r="EC33" i="73"/>
  <c r="EE33" i="73"/>
  <c r="EE4" i="73" l="1"/>
  <c r="G6" i="73" s="1"/>
  <c r="G5" i="73"/>
  <c r="EM49" i="72"/>
  <c r="EL41" i="72"/>
  <c r="EK41" i="72"/>
  <c r="EG41" i="72"/>
  <c r="EI41" i="72" s="1"/>
  <c r="DW41" i="72"/>
  <c r="DT41" i="72"/>
  <c r="DQ41" i="72"/>
  <c r="DN41" i="72"/>
  <c r="DK41" i="72"/>
  <c r="DH41" i="72"/>
  <c r="DE41" i="72"/>
  <c r="DB41" i="72"/>
  <c r="CY41" i="72"/>
  <c r="CV41" i="72"/>
  <c r="CS41" i="72"/>
  <c r="CP41" i="72"/>
  <c r="CM41" i="72"/>
  <c r="CJ41" i="72"/>
  <c r="CG41" i="72"/>
  <c r="CD41" i="72"/>
  <c r="CA41" i="72"/>
  <c r="BX41" i="72"/>
  <c r="BU41" i="72"/>
  <c r="BR41" i="72"/>
  <c r="BO41" i="72"/>
  <c r="BL41" i="72"/>
  <c r="BI41" i="72"/>
  <c r="BF41" i="72"/>
  <c r="BC41" i="72"/>
  <c r="AZ41" i="72"/>
  <c r="AW41" i="72"/>
  <c r="AT41" i="72"/>
  <c r="AQ41" i="72"/>
  <c r="AN41" i="72"/>
  <c r="AK41" i="72"/>
  <c r="AB41" i="72"/>
  <c r="Y41" i="72"/>
  <c r="EH41" i="72" s="1"/>
  <c r="V41" i="72"/>
  <c r="S41" i="72"/>
  <c r="P41" i="72"/>
  <c r="M41" i="72"/>
  <c r="J41" i="72"/>
  <c r="G41" i="72"/>
  <c r="D41" i="72"/>
  <c r="EM40" i="72"/>
  <c r="EN40" i="72" s="1"/>
  <c r="EL40" i="72"/>
  <c r="EK40" i="72"/>
  <c r="EG40" i="72"/>
  <c r="EI40" i="72" s="1"/>
  <c r="EB40" i="72"/>
  <c r="DW40" i="72"/>
  <c r="DT40" i="72"/>
  <c r="DQ40" i="72"/>
  <c r="DN40" i="72"/>
  <c r="DK40" i="72"/>
  <c r="DH40" i="72"/>
  <c r="DE40" i="72"/>
  <c r="DB40" i="72"/>
  <c r="CY40" i="72"/>
  <c r="CV40" i="72"/>
  <c r="CS40" i="72"/>
  <c r="CP40" i="72"/>
  <c r="CM40" i="72"/>
  <c r="CJ40" i="72"/>
  <c r="CG40" i="72"/>
  <c r="CD40" i="72"/>
  <c r="CA40" i="72"/>
  <c r="BX40" i="72"/>
  <c r="BU40" i="72"/>
  <c r="BR40" i="72"/>
  <c r="BO40" i="72"/>
  <c r="BL40" i="72"/>
  <c r="BI40" i="72"/>
  <c r="BF40" i="72"/>
  <c r="BC40" i="72"/>
  <c r="AZ40" i="72"/>
  <c r="AW40" i="72"/>
  <c r="AT40" i="72"/>
  <c r="AQ40" i="72"/>
  <c r="AN40" i="72"/>
  <c r="AK40" i="72"/>
  <c r="AB40" i="72"/>
  <c r="Y40" i="72"/>
  <c r="V40" i="72"/>
  <c r="S40" i="72"/>
  <c r="EH40" i="72" s="1"/>
  <c r="P40" i="72"/>
  <c r="M40" i="72"/>
  <c r="J40" i="72"/>
  <c r="G40" i="72"/>
  <c r="D40" i="72"/>
  <c r="ED40" i="72" s="1"/>
  <c r="EM39" i="72"/>
  <c r="EL39" i="72"/>
  <c r="EK39" i="72"/>
  <c r="EH39" i="72"/>
  <c r="EG39" i="72"/>
  <c r="EI39" i="72" s="1"/>
  <c r="DW39" i="72"/>
  <c r="DT39" i="72"/>
  <c r="DQ39" i="72"/>
  <c r="DN39" i="72"/>
  <c r="DK39" i="72"/>
  <c r="DH39" i="72"/>
  <c r="DE39" i="72"/>
  <c r="DB39" i="72"/>
  <c r="CY39" i="72"/>
  <c r="CV39" i="72"/>
  <c r="CS39" i="72"/>
  <c r="CP39" i="72"/>
  <c r="CM39" i="72"/>
  <c r="CJ39" i="72"/>
  <c r="CG39" i="72"/>
  <c r="CD39" i="72"/>
  <c r="CA39" i="72"/>
  <c r="BX39" i="72"/>
  <c r="BU39" i="72"/>
  <c r="BR39" i="72"/>
  <c r="BO39" i="72"/>
  <c r="BL39" i="72"/>
  <c r="BI39" i="72"/>
  <c r="BF39" i="72"/>
  <c r="BC39" i="72"/>
  <c r="AZ39" i="72"/>
  <c r="AW39" i="72"/>
  <c r="AT39" i="72"/>
  <c r="AQ39" i="72"/>
  <c r="AN39" i="72"/>
  <c r="AK39" i="72"/>
  <c r="AB39" i="72"/>
  <c r="Y39" i="72"/>
  <c r="V39" i="72"/>
  <c r="S39" i="72"/>
  <c r="P39" i="72"/>
  <c r="M39" i="72"/>
  <c r="J39" i="72"/>
  <c r="G39" i="72"/>
  <c r="D39" i="72"/>
  <c r="ED39" i="72" s="1"/>
  <c r="EE39" i="72" s="1"/>
  <c r="EB39" i="72"/>
  <c r="EL38" i="72"/>
  <c r="EK38" i="72"/>
  <c r="EG38" i="72"/>
  <c r="EI38" i="72" s="1"/>
  <c r="EB38" i="72"/>
  <c r="DW38" i="72"/>
  <c r="DT38" i="72"/>
  <c r="DQ38" i="72"/>
  <c r="DN38" i="72"/>
  <c r="DK38" i="72"/>
  <c r="DH38" i="72"/>
  <c r="DE38" i="72"/>
  <c r="DB38" i="72"/>
  <c r="CY38" i="72"/>
  <c r="CV38" i="72"/>
  <c r="CS38" i="72"/>
  <c r="CP38" i="72"/>
  <c r="CM38" i="72"/>
  <c r="CJ38" i="72"/>
  <c r="CG38" i="72"/>
  <c r="CD38" i="72"/>
  <c r="CA38" i="72"/>
  <c r="BX38" i="72"/>
  <c r="BU38" i="72"/>
  <c r="BR38" i="72"/>
  <c r="BO38" i="72"/>
  <c r="BL38" i="72"/>
  <c r="BI38" i="72"/>
  <c r="BF38" i="72"/>
  <c r="BC38" i="72"/>
  <c r="AZ38" i="72"/>
  <c r="AW38" i="72"/>
  <c r="AT38" i="72"/>
  <c r="AQ38" i="72"/>
  <c r="AN38" i="72"/>
  <c r="AK38" i="72"/>
  <c r="AB38" i="72"/>
  <c r="Y38" i="72"/>
  <c r="V38" i="72"/>
  <c r="S38" i="72"/>
  <c r="P38" i="72"/>
  <c r="M38" i="72"/>
  <c r="J38" i="72"/>
  <c r="G38" i="72"/>
  <c r="D38" i="72"/>
  <c r="EM37" i="72"/>
  <c r="EL37" i="72"/>
  <c r="EK37" i="72"/>
  <c r="EG37" i="72"/>
  <c r="EI37" i="72" s="1"/>
  <c r="EB37" i="72"/>
  <c r="DW37" i="72"/>
  <c r="DT37" i="72"/>
  <c r="DQ37" i="72"/>
  <c r="DN37" i="72"/>
  <c r="DK37" i="72"/>
  <c r="DH37" i="72"/>
  <c r="DE37" i="72"/>
  <c r="DB37" i="72"/>
  <c r="CY37" i="72"/>
  <c r="CV37" i="72"/>
  <c r="CS37" i="72"/>
  <c r="CP37" i="72"/>
  <c r="CM37" i="72"/>
  <c r="CJ37" i="72"/>
  <c r="CG37" i="72"/>
  <c r="CD37" i="72"/>
  <c r="CA37" i="72"/>
  <c r="BX37" i="72"/>
  <c r="BU37" i="72"/>
  <c r="BR37" i="72"/>
  <c r="BO37" i="72"/>
  <c r="BL37" i="72"/>
  <c r="BI37" i="72"/>
  <c r="BF37" i="72"/>
  <c r="BC37" i="72"/>
  <c r="AZ37" i="72"/>
  <c r="AW37" i="72"/>
  <c r="AT37" i="72"/>
  <c r="AQ37" i="72"/>
  <c r="AN37" i="72"/>
  <c r="AK37" i="72"/>
  <c r="AB37" i="72"/>
  <c r="Y37" i="72"/>
  <c r="V37" i="72"/>
  <c r="S37" i="72"/>
  <c r="EH37" i="72" s="1"/>
  <c r="P37" i="72"/>
  <c r="M37" i="72"/>
  <c r="J37" i="72"/>
  <c r="G37" i="72"/>
  <c r="D37" i="72"/>
  <c r="ED37" i="72" s="1"/>
  <c r="EM36" i="72"/>
  <c r="EL36" i="72"/>
  <c r="EK36" i="72"/>
  <c r="EN36" i="72" s="1"/>
  <c r="EG36" i="72"/>
  <c r="EI36" i="72" s="1"/>
  <c r="DW36" i="72"/>
  <c r="DT36" i="72"/>
  <c r="DQ36" i="72"/>
  <c r="DN36" i="72"/>
  <c r="DK36" i="72"/>
  <c r="DH36" i="72"/>
  <c r="DE36" i="72"/>
  <c r="DB36" i="72"/>
  <c r="CY36" i="72"/>
  <c r="CV36" i="72"/>
  <c r="CS36" i="72"/>
  <c r="CP36" i="72"/>
  <c r="CM36" i="72"/>
  <c r="CJ36" i="72"/>
  <c r="CG36" i="72"/>
  <c r="CD36" i="72"/>
  <c r="CA36" i="72"/>
  <c r="BX36" i="72"/>
  <c r="BU36" i="72"/>
  <c r="BR36" i="72"/>
  <c r="BO36" i="72"/>
  <c r="BL36" i="72"/>
  <c r="BI36" i="72"/>
  <c r="BF36" i="72"/>
  <c r="BC36" i="72"/>
  <c r="AZ36" i="72"/>
  <c r="AW36" i="72"/>
  <c r="AT36" i="72"/>
  <c r="AQ36" i="72"/>
  <c r="AN36" i="72"/>
  <c r="AK36" i="72"/>
  <c r="EH36" i="72"/>
  <c r="AB36" i="72"/>
  <c r="Y36" i="72"/>
  <c r="V36" i="72"/>
  <c r="S36" i="72"/>
  <c r="P36" i="72"/>
  <c r="M36" i="72"/>
  <c r="J36" i="72"/>
  <c r="G36" i="72"/>
  <c r="EB36" i="72"/>
  <c r="EL35" i="72"/>
  <c r="EK35" i="72"/>
  <c r="EG35" i="72"/>
  <c r="EI35" i="72" s="1"/>
  <c r="EB35" i="72"/>
  <c r="DW35" i="72"/>
  <c r="DT35" i="72"/>
  <c r="EM35" i="72" s="1"/>
  <c r="DQ35" i="72"/>
  <c r="DN35" i="72"/>
  <c r="DK35" i="72"/>
  <c r="DH35" i="72"/>
  <c r="DE35" i="72"/>
  <c r="DB35" i="72"/>
  <c r="CY35" i="72"/>
  <c r="CV35" i="72"/>
  <c r="CS35" i="72"/>
  <c r="CP35" i="72"/>
  <c r="CM35" i="72"/>
  <c r="CJ35" i="72"/>
  <c r="CG35" i="72"/>
  <c r="CD35" i="72"/>
  <c r="CA35" i="72"/>
  <c r="BX35" i="72"/>
  <c r="BU35" i="72"/>
  <c r="BR35" i="72"/>
  <c r="BO35" i="72"/>
  <c r="BL35" i="72"/>
  <c r="BI35" i="72"/>
  <c r="BF35" i="72"/>
  <c r="BC35" i="72"/>
  <c r="AZ35" i="72"/>
  <c r="AW35" i="72"/>
  <c r="AT35" i="72"/>
  <c r="AQ35" i="72"/>
  <c r="AN35" i="72"/>
  <c r="AK35" i="72"/>
  <c r="AB35" i="72"/>
  <c r="Y35" i="72"/>
  <c r="V35" i="72"/>
  <c r="S35" i="72"/>
  <c r="P35" i="72"/>
  <c r="M35" i="72"/>
  <c r="J35" i="72"/>
  <c r="G35" i="72"/>
  <c r="D35" i="72"/>
  <c r="EL34" i="72"/>
  <c r="EK34" i="72"/>
  <c r="EG34" i="72"/>
  <c r="EI34" i="72" s="1"/>
  <c r="EB34" i="72"/>
  <c r="EC34" i="72" s="1"/>
  <c r="DW34" i="72"/>
  <c r="DT34" i="72"/>
  <c r="DQ34" i="72"/>
  <c r="DN34" i="72"/>
  <c r="DK34" i="72"/>
  <c r="DH34" i="72"/>
  <c r="DE34" i="72"/>
  <c r="DB34" i="72"/>
  <c r="CY34" i="72"/>
  <c r="CV34" i="72"/>
  <c r="CS34" i="72"/>
  <c r="CP34" i="72"/>
  <c r="CM34" i="72"/>
  <c r="CJ34" i="72"/>
  <c r="CG34" i="72"/>
  <c r="CD34" i="72"/>
  <c r="CA34" i="72"/>
  <c r="BX34" i="72"/>
  <c r="BU34" i="72"/>
  <c r="BR34" i="72"/>
  <c r="BO34" i="72"/>
  <c r="BL34" i="72"/>
  <c r="BI34" i="72"/>
  <c r="BF34" i="72"/>
  <c r="BC34" i="72"/>
  <c r="AZ34" i="72"/>
  <c r="AW34" i="72"/>
  <c r="AT34" i="72"/>
  <c r="AQ34" i="72"/>
  <c r="AN34" i="72"/>
  <c r="AK34" i="72"/>
  <c r="AB34" i="72"/>
  <c r="Y34" i="72"/>
  <c r="V34" i="72"/>
  <c r="S34" i="72"/>
  <c r="P34" i="72"/>
  <c r="M34" i="72"/>
  <c r="J34" i="72"/>
  <c r="G34" i="72"/>
  <c r="D34" i="72"/>
  <c r="EL33" i="72"/>
  <c r="EK33" i="72"/>
  <c r="EI33" i="72"/>
  <c r="EH33" i="72"/>
  <c r="EG33" i="72"/>
  <c r="DW33" i="72"/>
  <c r="DT33" i="72"/>
  <c r="DQ33" i="72"/>
  <c r="DN33" i="72"/>
  <c r="DK33" i="72"/>
  <c r="DH33" i="72"/>
  <c r="DE33" i="72"/>
  <c r="DB33" i="72"/>
  <c r="CY33" i="72"/>
  <c r="CV33" i="72"/>
  <c r="CS33" i="72"/>
  <c r="CP33" i="72"/>
  <c r="CM33" i="72"/>
  <c r="CJ33" i="72"/>
  <c r="CG33" i="72"/>
  <c r="CD33" i="72"/>
  <c r="CA33" i="72"/>
  <c r="BX33" i="72"/>
  <c r="BU33" i="72"/>
  <c r="BR33" i="72"/>
  <c r="BO33" i="72"/>
  <c r="BL33" i="72"/>
  <c r="BI33" i="72"/>
  <c r="BF33" i="72"/>
  <c r="BC33" i="72"/>
  <c r="AZ33" i="72"/>
  <c r="AW33" i="72"/>
  <c r="AT33" i="72"/>
  <c r="AQ33" i="72"/>
  <c r="AN33" i="72"/>
  <c r="AK33" i="72"/>
  <c r="AB33" i="72"/>
  <c r="Y33" i="72"/>
  <c r="V33" i="72"/>
  <c r="S33" i="72"/>
  <c r="P33" i="72"/>
  <c r="M33" i="72"/>
  <c r="J33" i="72"/>
  <c r="G33" i="72"/>
  <c r="EL32" i="72"/>
  <c r="EK32" i="72"/>
  <c r="EG32" i="72"/>
  <c r="EI32" i="72" s="1"/>
  <c r="EB32" i="72"/>
  <c r="DW32" i="72"/>
  <c r="DT32" i="72"/>
  <c r="EM32" i="72" s="1"/>
  <c r="DQ32" i="72"/>
  <c r="DN32" i="72"/>
  <c r="DK32" i="72"/>
  <c r="DH32" i="72"/>
  <c r="DE32" i="72"/>
  <c r="DB32" i="72"/>
  <c r="CY32" i="72"/>
  <c r="CV32" i="72"/>
  <c r="CS32" i="72"/>
  <c r="CP32" i="72"/>
  <c r="CM32" i="72"/>
  <c r="CJ32" i="72"/>
  <c r="CG32" i="72"/>
  <c r="CD32" i="72"/>
  <c r="CA32" i="72"/>
  <c r="BX32" i="72"/>
  <c r="BU32" i="72"/>
  <c r="BR32" i="72"/>
  <c r="BO32" i="72"/>
  <c r="BL32" i="72"/>
  <c r="BI32" i="72"/>
  <c r="BF32" i="72"/>
  <c r="BC32" i="72"/>
  <c r="AZ32" i="72"/>
  <c r="AW32" i="72"/>
  <c r="AT32" i="72"/>
  <c r="AQ32" i="72"/>
  <c r="AN32" i="72"/>
  <c r="AK32" i="72"/>
  <c r="AB32" i="72"/>
  <c r="Y32" i="72"/>
  <c r="V32" i="72"/>
  <c r="S32" i="72"/>
  <c r="EH32" i="72" s="1"/>
  <c r="P32" i="72"/>
  <c r="M32" i="72"/>
  <c r="J32" i="72"/>
  <c r="G32" i="72"/>
  <c r="EL31" i="72"/>
  <c r="EK31" i="72"/>
  <c r="EG31" i="72"/>
  <c r="EI31" i="72" s="1"/>
  <c r="EB31" i="72"/>
  <c r="DW31" i="72"/>
  <c r="DT31" i="72"/>
  <c r="DQ31" i="72"/>
  <c r="DN31" i="72"/>
  <c r="DK31" i="72"/>
  <c r="DH31" i="72"/>
  <c r="DE31" i="72"/>
  <c r="DB31" i="72"/>
  <c r="CY31" i="72"/>
  <c r="CV31" i="72"/>
  <c r="CS31" i="72"/>
  <c r="CP31" i="72"/>
  <c r="CM31" i="72"/>
  <c r="CJ31" i="72"/>
  <c r="CG31" i="72"/>
  <c r="CD31" i="72"/>
  <c r="CA31" i="72"/>
  <c r="BX31" i="72"/>
  <c r="BU31" i="72"/>
  <c r="BR31" i="72"/>
  <c r="BO31" i="72"/>
  <c r="BL31" i="72"/>
  <c r="BI31" i="72"/>
  <c r="BF31" i="72"/>
  <c r="BC31" i="72"/>
  <c r="AZ31" i="72"/>
  <c r="AW31" i="72"/>
  <c r="AT31" i="72"/>
  <c r="AQ31" i="72"/>
  <c r="AN31" i="72"/>
  <c r="AK31" i="72"/>
  <c r="AB31" i="72"/>
  <c r="Y31" i="72"/>
  <c r="V31" i="72"/>
  <c r="S31" i="72"/>
  <c r="EH31" i="72" s="1"/>
  <c r="P31" i="72"/>
  <c r="M31" i="72"/>
  <c r="J31" i="72"/>
  <c r="G31" i="72"/>
  <c r="D31" i="72"/>
  <c r="EL30" i="72"/>
  <c r="EK30" i="72"/>
  <c r="EH30" i="72"/>
  <c r="EG30" i="72"/>
  <c r="EI30" i="72" s="1"/>
  <c r="DW30" i="72"/>
  <c r="DT30" i="72"/>
  <c r="DQ30" i="72"/>
  <c r="DN30" i="72"/>
  <c r="DK30" i="72"/>
  <c r="DH30" i="72"/>
  <c r="EM30" i="72" s="1"/>
  <c r="DE30" i="72"/>
  <c r="DB30" i="72"/>
  <c r="CY30" i="72"/>
  <c r="CV30" i="72"/>
  <c r="CS30" i="72"/>
  <c r="CP30" i="72"/>
  <c r="CM30" i="72"/>
  <c r="CJ30" i="72"/>
  <c r="CG30" i="72"/>
  <c r="CD30" i="72"/>
  <c r="CA30" i="72"/>
  <c r="BX30" i="72"/>
  <c r="BU30" i="72"/>
  <c r="BR30" i="72"/>
  <c r="BO30" i="72"/>
  <c r="BL30" i="72"/>
  <c r="BI30" i="72"/>
  <c r="BF30" i="72"/>
  <c r="BC30" i="72"/>
  <c r="AZ30" i="72"/>
  <c r="AW30" i="72"/>
  <c r="AT30" i="72"/>
  <c r="AQ30" i="72"/>
  <c r="AN30" i="72"/>
  <c r="AK30" i="72"/>
  <c r="AB30" i="72"/>
  <c r="Y30" i="72"/>
  <c r="V30" i="72"/>
  <c r="S30" i="72"/>
  <c r="P30" i="72"/>
  <c r="M30" i="72"/>
  <c r="J30" i="72"/>
  <c r="G30" i="72"/>
  <c r="EB30" i="72"/>
  <c r="EC30" i="72" s="1"/>
  <c r="EL29" i="72"/>
  <c r="EK29" i="72"/>
  <c r="EH29" i="72"/>
  <c r="EG29" i="72"/>
  <c r="EI29" i="72" s="1"/>
  <c r="DW29" i="72"/>
  <c r="DT29" i="72"/>
  <c r="DQ29" i="72"/>
  <c r="DN29" i="72"/>
  <c r="DK29" i="72"/>
  <c r="DH29" i="72"/>
  <c r="DE29" i="72"/>
  <c r="DB29" i="72"/>
  <c r="CY29" i="72"/>
  <c r="CV29" i="72"/>
  <c r="CS29" i="72"/>
  <c r="CP29" i="72"/>
  <c r="CM29" i="72"/>
  <c r="CJ29" i="72"/>
  <c r="CG29" i="72"/>
  <c r="CD29" i="72"/>
  <c r="CA29" i="72"/>
  <c r="BX29" i="72"/>
  <c r="BU29" i="72"/>
  <c r="BR29" i="72"/>
  <c r="BO29" i="72"/>
  <c r="BL29" i="72"/>
  <c r="BI29" i="72"/>
  <c r="BF29" i="72"/>
  <c r="BC29" i="72"/>
  <c r="AZ29" i="72"/>
  <c r="AW29" i="72"/>
  <c r="AT29" i="72"/>
  <c r="AQ29" i="72"/>
  <c r="AN29" i="72"/>
  <c r="AK29" i="72"/>
  <c r="AB29" i="72"/>
  <c r="Y29" i="72"/>
  <c r="V29" i="72"/>
  <c r="S29" i="72"/>
  <c r="P29" i="72"/>
  <c r="M29" i="72"/>
  <c r="J29" i="72"/>
  <c r="G29" i="72"/>
  <c r="EL28" i="72"/>
  <c r="EK28" i="72"/>
  <c r="EG28" i="72"/>
  <c r="EI28" i="72" s="1"/>
  <c r="EB28" i="72"/>
  <c r="DW28" i="72"/>
  <c r="DT28" i="72"/>
  <c r="DQ28" i="72"/>
  <c r="DN28" i="72"/>
  <c r="DK28" i="72"/>
  <c r="DH28" i="72"/>
  <c r="DE28" i="72"/>
  <c r="DB28" i="72"/>
  <c r="CY28" i="72"/>
  <c r="CV28" i="72"/>
  <c r="CS28" i="72"/>
  <c r="CP28" i="72"/>
  <c r="CM28" i="72"/>
  <c r="CJ28" i="72"/>
  <c r="CJ42" i="72" s="1"/>
  <c r="CG28" i="72"/>
  <c r="CD28" i="72"/>
  <c r="CA28" i="72"/>
  <c r="BX28" i="72"/>
  <c r="BU28" i="72"/>
  <c r="BR28" i="72"/>
  <c r="BO28" i="72"/>
  <c r="BL28" i="72"/>
  <c r="BI28" i="72"/>
  <c r="BF28" i="72"/>
  <c r="BC28" i="72"/>
  <c r="AZ28" i="72"/>
  <c r="AW28" i="72"/>
  <c r="AT28" i="72"/>
  <c r="AQ28" i="72"/>
  <c r="AN28" i="72"/>
  <c r="AK28" i="72"/>
  <c r="AB28" i="72"/>
  <c r="Y28" i="72"/>
  <c r="V28" i="72"/>
  <c r="S28" i="72"/>
  <c r="EH28" i="72" s="1"/>
  <c r="P28" i="72"/>
  <c r="M28" i="72"/>
  <c r="J28" i="72"/>
  <c r="G28" i="72"/>
  <c r="D28" i="72"/>
  <c r="EL27" i="72"/>
  <c r="EK27" i="72"/>
  <c r="EH27" i="72"/>
  <c r="EG27" i="72"/>
  <c r="EI27" i="72" s="1"/>
  <c r="DW27" i="72"/>
  <c r="DT27" i="72"/>
  <c r="DQ27" i="72"/>
  <c r="DN27" i="72"/>
  <c r="DK27" i="72"/>
  <c r="DH27" i="72"/>
  <c r="EM27" i="72" s="1"/>
  <c r="DE27" i="72"/>
  <c r="DB27" i="72"/>
  <c r="CY27" i="72"/>
  <c r="CV27" i="72"/>
  <c r="CS27" i="72"/>
  <c r="CP27" i="72"/>
  <c r="CM27" i="72"/>
  <c r="CJ27" i="72"/>
  <c r="CG27" i="72"/>
  <c r="CD27" i="72"/>
  <c r="CA27" i="72"/>
  <c r="BX27" i="72"/>
  <c r="BU27" i="72"/>
  <c r="BR27" i="72"/>
  <c r="BO27" i="72"/>
  <c r="BL27" i="72"/>
  <c r="BI27" i="72"/>
  <c r="BF27" i="72"/>
  <c r="BC27" i="72"/>
  <c r="AZ27" i="72"/>
  <c r="AW27" i="72"/>
  <c r="AT27" i="72"/>
  <c r="AQ27" i="72"/>
  <c r="AN27" i="72"/>
  <c r="AK27" i="72"/>
  <c r="AB27" i="72"/>
  <c r="Y27" i="72"/>
  <c r="V27" i="72"/>
  <c r="S27" i="72"/>
  <c r="P27" i="72"/>
  <c r="M27" i="72"/>
  <c r="J27" i="72"/>
  <c r="G27" i="72"/>
  <c r="EB27" i="72"/>
  <c r="EC27" i="72" s="1"/>
  <c r="EL26" i="72"/>
  <c r="EK26" i="72"/>
  <c r="EH26" i="72"/>
  <c r="EG26" i="72"/>
  <c r="EI26" i="72" s="1"/>
  <c r="DW26" i="72"/>
  <c r="DT26" i="72"/>
  <c r="DQ26" i="72"/>
  <c r="DN26" i="72"/>
  <c r="DK26" i="72"/>
  <c r="DH26" i="72"/>
  <c r="DE26" i="72"/>
  <c r="DB26" i="72"/>
  <c r="CY26" i="72"/>
  <c r="CV26" i="72"/>
  <c r="CS26" i="72"/>
  <c r="CP26" i="72"/>
  <c r="CM26" i="72"/>
  <c r="CJ26" i="72"/>
  <c r="CG26" i="72"/>
  <c r="CD26" i="72"/>
  <c r="CA26" i="72"/>
  <c r="BX26" i="72"/>
  <c r="BU26" i="72"/>
  <c r="BR26" i="72"/>
  <c r="BO26" i="72"/>
  <c r="BL26" i="72"/>
  <c r="BI26" i="72"/>
  <c r="BF26" i="72"/>
  <c r="BC26" i="72"/>
  <c r="AZ26" i="72"/>
  <c r="AW26" i="72"/>
  <c r="AT26" i="72"/>
  <c r="AQ26" i="72"/>
  <c r="AN26" i="72"/>
  <c r="AK26" i="72"/>
  <c r="AB26" i="72"/>
  <c r="Y26" i="72"/>
  <c r="V26" i="72"/>
  <c r="S26" i="72"/>
  <c r="P26" i="72"/>
  <c r="M26" i="72"/>
  <c r="J26" i="72"/>
  <c r="G26" i="72"/>
  <c r="EL25" i="72"/>
  <c r="EK25" i="72"/>
  <c r="EG25" i="72"/>
  <c r="EI25" i="72" s="1"/>
  <c r="EB25" i="72"/>
  <c r="EC25" i="72" s="1"/>
  <c r="DW25" i="72"/>
  <c r="DT25" i="72"/>
  <c r="DQ25" i="72"/>
  <c r="DN25" i="72"/>
  <c r="DK25" i="72"/>
  <c r="DH25" i="72"/>
  <c r="DE25" i="72"/>
  <c r="DB25" i="72"/>
  <c r="CY25" i="72"/>
  <c r="CV25" i="72"/>
  <c r="CS25" i="72"/>
  <c r="CP25" i="72"/>
  <c r="CM25" i="72"/>
  <c r="CJ25" i="72"/>
  <c r="CG25" i="72"/>
  <c r="CD25" i="72"/>
  <c r="CA25" i="72"/>
  <c r="BX25" i="72"/>
  <c r="BU25" i="72"/>
  <c r="BR25" i="72"/>
  <c r="BO25" i="72"/>
  <c r="BL25" i="72"/>
  <c r="BI25" i="72"/>
  <c r="BF25" i="72"/>
  <c r="BC25" i="72"/>
  <c r="AZ25" i="72"/>
  <c r="AW25" i="72"/>
  <c r="AT25" i="72"/>
  <c r="AQ25" i="72"/>
  <c r="AN25" i="72"/>
  <c r="AK25" i="72"/>
  <c r="AB25" i="72"/>
  <c r="Y25" i="72"/>
  <c r="V25" i="72"/>
  <c r="S25" i="72"/>
  <c r="EH25" i="72" s="1"/>
  <c r="P25" i="72"/>
  <c r="M25" i="72"/>
  <c r="J25" i="72"/>
  <c r="G25" i="72"/>
  <c r="D25" i="72"/>
  <c r="EL24" i="72"/>
  <c r="EK24" i="72"/>
  <c r="EH24" i="72"/>
  <c r="EG24" i="72"/>
  <c r="EI24" i="72" s="1"/>
  <c r="DW24" i="72"/>
  <c r="DT24" i="72"/>
  <c r="DQ24" i="72"/>
  <c r="DN24" i="72"/>
  <c r="DK24" i="72"/>
  <c r="DH24" i="72"/>
  <c r="DE24" i="72"/>
  <c r="DB24" i="72"/>
  <c r="CY24" i="72"/>
  <c r="CV24" i="72"/>
  <c r="CS24" i="72"/>
  <c r="CP24" i="72"/>
  <c r="CM24" i="72"/>
  <c r="CJ24" i="72"/>
  <c r="CG24" i="72"/>
  <c r="CG42" i="72" s="1"/>
  <c r="CD24" i="72"/>
  <c r="CA24" i="72"/>
  <c r="BX24" i="72"/>
  <c r="BU24" i="72"/>
  <c r="BR24" i="72"/>
  <c r="BO24" i="72"/>
  <c r="BL24" i="72"/>
  <c r="BI24" i="72"/>
  <c r="BF24" i="72"/>
  <c r="BC24" i="72"/>
  <c r="AZ24" i="72"/>
  <c r="AW24" i="72"/>
  <c r="AT24" i="72"/>
  <c r="AQ24" i="72"/>
  <c r="AN24" i="72"/>
  <c r="AK24" i="72"/>
  <c r="AB24" i="72"/>
  <c r="Y24" i="72"/>
  <c r="V24" i="72"/>
  <c r="S24" i="72"/>
  <c r="P24" i="72"/>
  <c r="M24" i="72"/>
  <c r="J24" i="72"/>
  <c r="G24" i="72"/>
  <c r="EB24" i="72"/>
  <c r="EC24" i="72" s="1"/>
  <c r="EL23" i="72"/>
  <c r="EK23" i="72"/>
  <c r="EG23" i="72"/>
  <c r="EI23" i="72" s="1"/>
  <c r="DW23" i="72"/>
  <c r="DT23" i="72"/>
  <c r="DQ23" i="72"/>
  <c r="DN23" i="72"/>
  <c r="DK23" i="72"/>
  <c r="DH23" i="72"/>
  <c r="DE23" i="72"/>
  <c r="DB23" i="72"/>
  <c r="CY23" i="72"/>
  <c r="CV23" i="72"/>
  <c r="CS23" i="72"/>
  <c r="CP23" i="72"/>
  <c r="CM23" i="72"/>
  <c r="CJ23" i="72"/>
  <c r="CG23" i="72"/>
  <c r="CD23" i="72"/>
  <c r="CA23" i="72"/>
  <c r="BX23" i="72"/>
  <c r="BU23" i="72"/>
  <c r="BR23" i="72"/>
  <c r="BO23" i="72"/>
  <c r="BL23" i="72"/>
  <c r="BI23" i="72"/>
  <c r="BF23" i="72"/>
  <c r="BC23" i="72"/>
  <c r="AZ23" i="72"/>
  <c r="AW23" i="72"/>
  <c r="AT23" i="72"/>
  <c r="AQ23" i="72"/>
  <c r="AN23" i="72"/>
  <c r="AK23" i="72"/>
  <c r="AB23" i="72"/>
  <c r="Y23" i="72"/>
  <c r="EH23" i="72" s="1"/>
  <c r="V23" i="72"/>
  <c r="S23" i="72"/>
  <c r="P23" i="72"/>
  <c r="M23" i="72"/>
  <c r="J23" i="72"/>
  <c r="G23" i="72"/>
  <c r="D23" i="72"/>
  <c r="EM22" i="72"/>
  <c r="EN22" i="72" s="1"/>
  <c r="EL22" i="72"/>
  <c r="EK22" i="72"/>
  <c r="EG22" i="72"/>
  <c r="EI22" i="72" s="1"/>
  <c r="EB22" i="72"/>
  <c r="DW22" i="72"/>
  <c r="DT22" i="72"/>
  <c r="DQ22" i="72"/>
  <c r="DN22" i="72"/>
  <c r="DK22" i="72"/>
  <c r="DH22" i="72"/>
  <c r="DE22" i="72"/>
  <c r="DB22" i="72"/>
  <c r="CY22" i="72"/>
  <c r="CV22" i="72"/>
  <c r="CS22" i="72"/>
  <c r="CP22" i="72"/>
  <c r="CM22" i="72"/>
  <c r="CJ22" i="72"/>
  <c r="CG22" i="72"/>
  <c r="CD22" i="72"/>
  <c r="CA22" i="72"/>
  <c r="BX22" i="72"/>
  <c r="BU22" i="72"/>
  <c r="BR22" i="72"/>
  <c r="BO22" i="72"/>
  <c r="BL22" i="72"/>
  <c r="BI22" i="72"/>
  <c r="BF22" i="72"/>
  <c r="BC22" i="72"/>
  <c r="AZ22" i="72"/>
  <c r="AW22" i="72"/>
  <c r="AT22" i="72"/>
  <c r="AQ22" i="72"/>
  <c r="AN22" i="72"/>
  <c r="AK22" i="72"/>
  <c r="AB22" i="72"/>
  <c r="Y22" i="72"/>
  <c r="V22" i="72"/>
  <c r="S22" i="72"/>
  <c r="EH22" i="72" s="1"/>
  <c r="P22" i="72"/>
  <c r="M22" i="72"/>
  <c r="J22" i="72"/>
  <c r="G22" i="72"/>
  <c r="D22" i="72"/>
  <c r="ED22" i="72" s="1"/>
  <c r="EM21" i="72"/>
  <c r="EL21" i="72"/>
  <c r="EK21" i="72"/>
  <c r="EH21" i="72"/>
  <c r="EG21" i="72"/>
  <c r="EI21" i="72" s="1"/>
  <c r="DW21" i="72"/>
  <c r="DT21" i="72"/>
  <c r="DQ21" i="72"/>
  <c r="DN21" i="72"/>
  <c r="DK21" i="72"/>
  <c r="DH21" i="72"/>
  <c r="DE21" i="72"/>
  <c r="DB21" i="72"/>
  <c r="CY21" i="72"/>
  <c r="CV21" i="72"/>
  <c r="CS21" i="72"/>
  <c r="CP21" i="72"/>
  <c r="CM21" i="72"/>
  <c r="CJ21" i="72"/>
  <c r="CG21" i="72"/>
  <c r="CD21" i="72"/>
  <c r="CA21" i="72"/>
  <c r="BX21" i="72"/>
  <c r="BU21" i="72"/>
  <c r="BR21" i="72"/>
  <c r="BO21" i="72"/>
  <c r="BL21" i="72"/>
  <c r="BI21" i="72"/>
  <c r="BF21" i="72"/>
  <c r="BC21" i="72"/>
  <c r="AZ21" i="72"/>
  <c r="AW21" i="72"/>
  <c r="AT21" i="72"/>
  <c r="AQ21" i="72"/>
  <c r="AN21" i="72"/>
  <c r="AK21" i="72"/>
  <c r="AB21" i="72"/>
  <c r="Y21" i="72"/>
  <c r="V21" i="72"/>
  <c r="S21" i="72"/>
  <c r="P21" i="72"/>
  <c r="M21" i="72"/>
  <c r="J21" i="72"/>
  <c r="G21" i="72"/>
  <c r="D21" i="72"/>
  <c r="ED21" i="72" s="1"/>
  <c r="EE21" i="72" s="1"/>
  <c r="EB21" i="72"/>
  <c r="EL20" i="72"/>
  <c r="EK20" i="72"/>
  <c r="EG20" i="72"/>
  <c r="EI20" i="72" s="1"/>
  <c r="EB20" i="72"/>
  <c r="DW20" i="72"/>
  <c r="DT20" i="72"/>
  <c r="DQ20" i="72"/>
  <c r="DN20" i="72"/>
  <c r="DK20" i="72"/>
  <c r="DH20" i="72"/>
  <c r="DE20" i="72"/>
  <c r="DB20" i="72"/>
  <c r="CY20" i="72"/>
  <c r="CV20" i="72"/>
  <c r="CS20" i="72"/>
  <c r="CP20" i="72"/>
  <c r="CM20" i="72"/>
  <c r="CJ20" i="72"/>
  <c r="CG20" i="72"/>
  <c r="CD20" i="72"/>
  <c r="CA20" i="72"/>
  <c r="BX20" i="72"/>
  <c r="BU20" i="72"/>
  <c r="BR20" i="72"/>
  <c r="BO20" i="72"/>
  <c r="BL20" i="72"/>
  <c r="BI20" i="72"/>
  <c r="BF20" i="72"/>
  <c r="BC20" i="72"/>
  <c r="AZ20" i="72"/>
  <c r="AW20" i="72"/>
  <c r="AT20" i="72"/>
  <c r="AQ20" i="72"/>
  <c r="AN20" i="72"/>
  <c r="AK20" i="72"/>
  <c r="AB20" i="72"/>
  <c r="Y20" i="72"/>
  <c r="V20" i="72"/>
  <c r="S20" i="72"/>
  <c r="P20" i="72"/>
  <c r="M20" i="72"/>
  <c r="J20" i="72"/>
  <c r="G20" i="72"/>
  <c r="D20" i="72"/>
  <c r="EM19" i="72"/>
  <c r="EL19" i="72"/>
  <c r="EK19" i="72"/>
  <c r="EG19" i="72"/>
  <c r="EI19" i="72" s="1"/>
  <c r="EB19" i="72"/>
  <c r="DW19" i="72"/>
  <c r="DT19" i="72"/>
  <c r="DQ19" i="72"/>
  <c r="DN19" i="72"/>
  <c r="DK19" i="72"/>
  <c r="DH19" i="72"/>
  <c r="DE19" i="72"/>
  <c r="DB19" i="72"/>
  <c r="CY19" i="72"/>
  <c r="CV19" i="72"/>
  <c r="CS19" i="72"/>
  <c r="CP19" i="72"/>
  <c r="CM19" i="72"/>
  <c r="CJ19" i="72"/>
  <c r="CG19" i="72"/>
  <c r="CD19" i="72"/>
  <c r="CA19" i="72"/>
  <c r="BX19" i="72"/>
  <c r="BU19" i="72"/>
  <c r="BR19" i="72"/>
  <c r="BO19" i="72"/>
  <c r="BL19" i="72"/>
  <c r="BI19" i="72"/>
  <c r="BF19" i="72"/>
  <c r="BC19" i="72"/>
  <c r="AZ19" i="72"/>
  <c r="AW19" i="72"/>
  <c r="AT19" i="72"/>
  <c r="AQ19" i="72"/>
  <c r="AN19" i="72"/>
  <c r="AK19" i="72"/>
  <c r="AB19" i="72"/>
  <c r="Y19" i="72"/>
  <c r="V19" i="72"/>
  <c r="S19" i="72"/>
  <c r="P19" i="72"/>
  <c r="M19" i="72"/>
  <c r="J19" i="72"/>
  <c r="G19" i="72"/>
  <c r="D19" i="72"/>
  <c r="ED19" i="72" s="1"/>
  <c r="EM18" i="72"/>
  <c r="EL18" i="72"/>
  <c r="EK18" i="72"/>
  <c r="EN18" i="72" s="1"/>
  <c r="EI18" i="72"/>
  <c r="EG18" i="72"/>
  <c r="DW18" i="72"/>
  <c r="DT18" i="72"/>
  <c r="DQ18" i="72"/>
  <c r="DN18" i="72"/>
  <c r="DK18" i="72"/>
  <c r="DH18" i="72"/>
  <c r="DE18" i="72"/>
  <c r="DB18" i="72"/>
  <c r="CY18" i="72"/>
  <c r="CV18" i="72"/>
  <c r="CS18" i="72"/>
  <c r="CP18" i="72"/>
  <c r="CM18" i="72"/>
  <c r="CJ18" i="72"/>
  <c r="CG18" i="72"/>
  <c r="CD18" i="72"/>
  <c r="CA18" i="72"/>
  <c r="BX18" i="72"/>
  <c r="BU18" i="72"/>
  <c r="BR18" i="72"/>
  <c r="BO18" i="72"/>
  <c r="BL18" i="72"/>
  <c r="BI18" i="72"/>
  <c r="BF18" i="72"/>
  <c r="BC18" i="72"/>
  <c r="AZ18" i="72"/>
  <c r="AW18" i="72"/>
  <c r="AT18" i="72"/>
  <c r="AQ18" i="72"/>
  <c r="AN18" i="72"/>
  <c r="AK18" i="72"/>
  <c r="EH18" i="72"/>
  <c r="AB18" i="72"/>
  <c r="Y18" i="72"/>
  <c r="V18" i="72"/>
  <c r="S18" i="72"/>
  <c r="P18" i="72"/>
  <c r="M18" i="72"/>
  <c r="J18" i="72"/>
  <c r="G18" i="72"/>
  <c r="EB18" i="72"/>
  <c r="EL17" i="72"/>
  <c r="EK17" i="72"/>
  <c r="EG17" i="72"/>
  <c r="EI17" i="72" s="1"/>
  <c r="EB17" i="72"/>
  <c r="DW17" i="72"/>
  <c r="DT17" i="72"/>
  <c r="EM17" i="72" s="1"/>
  <c r="DQ17" i="72"/>
  <c r="DN17" i="72"/>
  <c r="DK17" i="72"/>
  <c r="DH17" i="72"/>
  <c r="DE17" i="72"/>
  <c r="DB17" i="72"/>
  <c r="CY17" i="72"/>
  <c r="CV17" i="72"/>
  <c r="CS17" i="72"/>
  <c r="CP17" i="72"/>
  <c r="CM17" i="72"/>
  <c r="CJ17" i="72"/>
  <c r="CG17" i="72"/>
  <c r="CD17" i="72"/>
  <c r="CA17" i="72"/>
  <c r="BX17" i="72"/>
  <c r="BU17" i="72"/>
  <c r="BR17" i="72"/>
  <c r="BO17" i="72"/>
  <c r="BL17" i="72"/>
  <c r="BI17" i="72"/>
  <c r="BF17" i="72"/>
  <c r="BC17" i="72"/>
  <c r="AZ17" i="72"/>
  <c r="AW17" i="72"/>
  <c r="AT17" i="72"/>
  <c r="AQ17" i="72"/>
  <c r="AN17" i="72"/>
  <c r="AK17" i="72"/>
  <c r="AB17" i="72"/>
  <c r="Y17" i="72"/>
  <c r="V17" i="72"/>
  <c r="S17" i="72"/>
  <c r="P17" i="72"/>
  <c r="M17" i="72"/>
  <c r="J17" i="72"/>
  <c r="G17" i="72"/>
  <c r="D17" i="72"/>
  <c r="EL16" i="72"/>
  <c r="EK16" i="72"/>
  <c r="EG16" i="72"/>
  <c r="EI16" i="72" s="1"/>
  <c r="EB16" i="72"/>
  <c r="EC16" i="72" s="1"/>
  <c r="DW16" i="72"/>
  <c r="DT16" i="72"/>
  <c r="DQ16" i="72"/>
  <c r="DN16" i="72"/>
  <c r="DK16" i="72"/>
  <c r="DH16" i="72"/>
  <c r="DE16" i="72"/>
  <c r="DB16" i="72"/>
  <c r="CY16" i="72"/>
  <c r="CV16" i="72"/>
  <c r="CS16" i="72"/>
  <c r="CP16" i="72"/>
  <c r="CM16" i="72"/>
  <c r="CJ16" i="72"/>
  <c r="CG16" i="72"/>
  <c r="CD16" i="72"/>
  <c r="CA16" i="72"/>
  <c r="BX16" i="72"/>
  <c r="BU16" i="72"/>
  <c r="BR16" i="72"/>
  <c r="BO16" i="72"/>
  <c r="BL16" i="72"/>
  <c r="BI16" i="72"/>
  <c r="BF16" i="72"/>
  <c r="BC16" i="72"/>
  <c r="AZ16" i="72"/>
  <c r="AW16" i="72"/>
  <c r="AT16" i="72"/>
  <c r="AQ16" i="72"/>
  <c r="AN16" i="72"/>
  <c r="AK16" i="72"/>
  <c r="AB16" i="72"/>
  <c r="Y16" i="72"/>
  <c r="V16" i="72"/>
  <c r="S16" i="72"/>
  <c r="P16" i="72"/>
  <c r="M16" i="72"/>
  <c r="J16" i="72"/>
  <c r="G16" i="72"/>
  <c r="D16" i="72"/>
  <c r="EL15" i="72"/>
  <c r="EK15" i="72"/>
  <c r="EI15" i="72"/>
  <c r="EH15" i="72"/>
  <c r="EG15" i="72"/>
  <c r="DW15" i="72"/>
  <c r="DT15" i="72"/>
  <c r="DQ15" i="72"/>
  <c r="DN15" i="72"/>
  <c r="DK15" i="72"/>
  <c r="DH15" i="72"/>
  <c r="DE15" i="72"/>
  <c r="DB15" i="72"/>
  <c r="CY15" i="72"/>
  <c r="CV15" i="72"/>
  <c r="CS15" i="72"/>
  <c r="CP15" i="72"/>
  <c r="CM15" i="72"/>
  <c r="CJ15" i="72"/>
  <c r="CG15" i="72"/>
  <c r="CD15" i="72"/>
  <c r="CA15" i="72"/>
  <c r="BX15" i="72"/>
  <c r="BU15" i="72"/>
  <c r="BR15" i="72"/>
  <c r="BO15" i="72"/>
  <c r="BL15" i="72"/>
  <c r="BI15" i="72"/>
  <c r="BF15" i="72"/>
  <c r="BC15" i="72"/>
  <c r="AZ15" i="72"/>
  <c r="AW15" i="72"/>
  <c r="AT15" i="72"/>
  <c r="AQ15" i="72"/>
  <c r="AN15" i="72"/>
  <c r="AK15" i="72"/>
  <c r="AB15" i="72"/>
  <c r="Y15" i="72"/>
  <c r="V15" i="72"/>
  <c r="S15" i="72"/>
  <c r="P15" i="72"/>
  <c r="M15" i="72"/>
  <c r="J15" i="72"/>
  <c r="G15" i="72"/>
  <c r="EL14" i="72"/>
  <c r="EK14" i="72"/>
  <c r="EG14" i="72"/>
  <c r="EI14" i="72" s="1"/>
  <c r="EB14" i="72"/>
  <c r="EE14" i="72" s="1"/>
  <c r="DW14" i="72"/>
  <c r="DT14" i="72"/>
  <c r="EM14" i="72" s="1"/>
  <c r="DQ14" i="72"/>
  <c r="DN14" i="72"/>
  <c r="DK14" i="72"/>
  <c r="DH14" i="72"/>
  <c r="DE14" i="72"/>
  <c r="DB14" i="72"/>
  <c r="CY14" i="72"/>
  <c r="CV14" i="72"/>
  <c r="CS14" i="72"/>
  <c r="CP14" i="72"/>
  <c r="CM14" i="72"/>
  <c r="CJ14" i="72"/>
  <c r="CG14" i="72"/>
  <c r="CD14" i="72"/>
  <c r="CA14" i="72"/>
  <c r="BX14" i="72"/>
  <c r="BU14" i="72"/>
  <c r="BR14" i="72"/>
  <c r="BO14" i="72"/>
  <c r="BL14" i="72"/>
  <c r="BI14" i="72"/>
  <c r="BF14" i="72"/>
  <c r="BC14" i="72"/>
  <c r="AZ14" i="72"/>
  <c r="AW14" i="72"/>
  <c r="AT14" i="72"/>
  <c r="AQ14" i="72"/>
  <c r="AN14" i="72"/>
  <c r="AK14" i="72"/>
  <c r="AB14" i="72"/>
  <c r="Y14" i="72"/>
  <c r="V14" i="72"/>
  <c r="S14" i="72"/>
  <c r="EH14" i="72" s="1"/>
  <c r="P14" i="72"/>
  <c r="M14" i="72"/>
  <c r="J14" i="72"/>
  <c r="G14" i="72"/>
  <c r="D14" i="72"/>
  <c r="ED14" i="72" s="1"/>
  <c r="EL13" i="72"/>
  <c r="EK13" i="72"/>
  <c r="EG13" i="72"/>
  <c r="EI13" i="72" s="1"/>
  <c r="EC13" i="72"/>
  <c r="EB13" i="72"/>
  <c r="DW13" i="72"/>
  <c r="DT13" i="72"/>
  <c r="DQ13" i="72"/>
  <c r="DN13" i="72"/>
  <c r="DK13" i="72"/>
  <c r="DH13" i="72"/>
  <c r="DE13" i="72"/>
  <c r="DB13" i="72"/>
  <c r="CY13" i="72"/>
  <c r="CV13" i="72"/>
  <c r="CS13" i="72"/>
  <c r="CP13" i="72"/>
  <c r="CM13" i="72"/>
  <c r="CJ13" i="72"/>
  <c r="CG13" i="72"/>
  <c r="CD13" i="72"/>
  <c r="CA13" i="72"/>
  <c r="BX13" i="72"/>
  <c r="BU13" i="72"/>
  <c r="BR13" i="72"/>
  <c r="BO13" i="72"/>
  <c r="BL13" i="72"/>
  <c r="BI13" i="72"/>
  <c r="BF13" i="72"/>
  <c r="BC13" i="72"/>
  <c r="AZ13" i="72"/>
  <c r="AW13" i="72"/>
  <c r="AT13" i="72"/>
  <c r="AQ13" i="72"/>
  <c r="AN13" i="72"/>
  <c r="AK13" i="72"/>
  <c r="AB13" i="72"/>
  <c r="Y13" i="72"/>
  <c r="ED13" i="72" s="1"/>
  <c r="V13" i="72"/>
  <c r="S13" i="72"/>
  <c r="P13" i="72"/>
  <c r="M13" i="72"/>
  <c r="J13" i="72"/>
  <c r="G13" i="72"/>
  <c r="D13" i="72"/>
  <c r="EL12" i="72"/>
  <c r="EK12" i="72"/>
  <c r="EI12" i="72"/>
  <c r="EG12" i="72"/>
  <c r="DW12" i="72"/>
  <c r="DT12" i="72"/>
  <c r="DQ12" i="72"/>
  <c r="DN12" i="72"/>
  <c r="DK12" i="72"/>
  <c r="DK42" i="72" s="1"/>
  <c r="DH12" i="72"/>
  <c r="DH42" i="72" s="1"/>
  <c r="DE12" i="72"/>
  <c r="DB12" i="72"/>
  <c r="EM12" i="72" s="1"/>
  <c r="CY12" i="72"/>
  <c r="CV12" i="72"/>
  <c r="CS12" i="72"/>
  <c r="CP12" i="72"/>
  <c r="CM12" i="72"/>
  <c r="CJ12" i="72"/>
  <c r="CG12" i="72"/>
  <c r="CD12" i="72"/>
  <c r="CA12" i="72"/>
  <c r="CA42" i="72" s="1"/>
  <c r="BX12" i="72"/>
  <c r="BU12" i="72"/>
  <c r="BR12" i="72"/>
  <c r="BO12" i="72"/>
  <c r="BL12" i="72"/>
  <c r="BI12" i="72"/>
  <c r="BF12" i="72"/>
  <c r="BC12" i="72"/>
  <c r="AZ12" i="72"/>
  <c r="AW12" i="72"/>
  <c r="AT12" i="72"/>
  <c r="AQ12" i="72"/>
  <c r="AQ42" i="72" s="1"/>
  <c r="AN12" i="72"/>
  <c r="AN42" i="72" s="1"/>
  <c r="AK12" i="72"/>
  <c r="EH12" i="72"/>
  <c r="AB12" i="72"/>
  <c r="Y12" i="72"/>
  <c r="V12" i="72"/>
  <c r="S12" i="72"/>
  <c r="P12" i="72"/>
  <c r="M12" i="72"/>
  <c r="J12" i="72"/>
  <c r="G12" i="72"/>
  <c r="G42" i="72" s="1"/>
  <c r="EB12" i="72"/>
  <c r="EL11" i="72"/>
  <c r="EK11" i="72"/>
  <c r="EG11" i="72"/>
  <c r="EI11" i="72" s="1"/>
  <c r="EB11" i="72"/>
  <c r="DW11" i="72"/>
  <c r="DW42" i="72" s="1"/>
  <c r="DT11" i="72"/>
  <c r="DQ11" i="72"/>
  <c r="DN11" i="72"/>
  <c r="DK11" i="72"/>
  <c r="DH11" i="72"/>
  <c r="DE11" i="72"/>
  <c r="DB11" i="72"/>
  <c r="CY11" i="72"/>
  <c r="CV11" i="72"/>
  <c r="CS11" i="72"/>
  <c r="CP11" i="72"/>
  <c r="CP42" i="72" s="1"/>
  <c r="CM11" i="72"/>
  <c r="CM42" i="72" s="1"/>
  <c r="CJ11" i="72"/>
  <c r="CG11" i="72"/>
  <c r="CD11" i="72"/>
  <c r="CA11" i="72"/>
  <c r="BX11" i="72"/>
  <c r="BX42" i="72" s="1"/>
  <c r="BU11" i="72"/>
  <c r="BR11" i="72"/>
  <c r="BO11" i="72"/>
  <c r="BL11" i="72"/>
  <c r="BI11" i="72"/>
  <c r="BF11" i="72"/>
  <c r="BF42" i="72" s="1"/>
  <c r="BC11" i="72"/>
  <c r="BC42" i="72" s="1"/>
  <c r="AZ11" i="72"/>
  <c r="AW11" i="72"/>
  <c r="AT11" i="72"/>
  <c r="AQ11" i="72"/>
  <c r="AN11" i="72"/>
  <c r="AK11" i="72"/>
  <c r="AB11" i="72"/>
  <c r="Y11" i="72"/>
  <c r="V11" i="72"/>
  <c r="V42" i="72" s="1"/>
  <c r="S11" i="72"/>
  <c r="EH11" i="72" s="1"/>
  <c r="P11" i="72"/>
  <c r="M11" i="72"/>
  <c r="J11" i="72"/>
  <c r="G11" i="72"/>
  <c r="D11" i="72"/>
  <c r="A12" i="72"/>
  <c r="A13" i="72" s="1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EI5" i="72"/>
  <c r="EE20" i="72" l="1"/>
  <c r="EM24" i="72"/>
  <c r="EM25" i="72"/>
  <c r="EN25" i="72" s="1"/>
  <c r="EM13" i="72"/>
  <c r="EC31" i="72"/>
  <c r="EM34" i="72"/>
  <c r="EN34" i="72" s="1"/>
  <c r="EC37" i="72"/>
  <c r="EN37" i="72"/>
  <c r="EC12" i="72"/>
  <c r="EE12" i="72"/>
  <c r="EN13" i="72"/>
  <c r="EC18" i="72"/>
  <c r="EE18" i="72"/>
  <c r="EM15" i="72"/>
  <c r="EN15" i="72" s="1"/>
  <c r="EH38" i="72"/>
  <c r="ED38" i="72"/>
  <c r="EE3" i="72"/>
  <c r="EC11" i="72"/>
  <c r="ED17" i="72"/>
  <c r="EE17" i="72" s="1"/>
  <c r="EH17" i="72"/>
  <c r="EH20" i="72"/>
  <c r="ED20" i="72"/>
  <c r="EM31" i="72"/>
  <c r="EN31" i="72" s="1"/>
  <c r="EH35" i="72"/>
  <c r="ED35" i="72"/>
  <c r="EE35" i="72" s="1"/>
  <c r="EE38" i="72"/>
  <c r="EC38" i="72"/>
  <c r="EE16" i="72"/>
  <c r="ED41" i="72"/>
  <c r="EN3" i="72"/>
  <c r="EN12" i="72"/>
  <c r="EM16" i="72"/>
  <c r="EN16" i="72" s="1"/>
  <c r="EC20" i="72"/>
  <c r="EM28" i="72"/>
  <c r="EN5" i="72"/>
  <c r="EC19" i="72"/>
  <c r="EN19" i="72"/>
  <c r="ED23" i="72"/>
  <c r="ED11" i="72"/>
  <c r="EC36" i="72"/>
  <c r="EE36" i="72"/>
  <c r="S42" i="72"/>
  <c r="D12" i="72"/>
  <c r="ED12" i="72" s="1"/>
  <c r="EB15" i="72"/>
  <c r="D15" i="72"/>
  <c r="ED15" i="72" s="1"/>
  <c r="EN28" i="72"/>
  <c r="EB33" i="72"/>
  <c r="D33" i="72"/>
  <c r="ED33" i="72" s="1"/>
  <c r="D18" i="72"/>
  <c r="ED18" i="72" s="1"/>
  <c r="EM33" i="72"/>
  <c r="EN33" i="72" s="1"/>
  <c r="D36" i="72"/>
  <c r="ED36" i="72" s="1"/>
  <c r="J42" i="72"/>
  <c r="AT42" i="72"/>
  <c r="CD42" i="72"/>
  <c r="DN42" i="72"/>
  <c r="D29" i="72"/>
  <c r="ED29" i="72" s="1"/>
  <c r="EB29" i="72"/>
  <c r="M42" i="72"/>
  <c r="AW42" i="72"/>
  <c r="DQ42" i="72"/>
  <c r="D26" i="72"/>
  <c r="ED26" i="72" s="1"/>
  <c r="EB26" i="72"/>
  <c r="EM11" i="72"/>
  <c r="P42" i="72"/>
  <c r="AZ42" i="72"/>
  <c r="DT42" i="72"/>
  <c r="Y42" i="72"/>
  <c r="CS42" i="72"/>
  <c r="EN26" i="72"/>
  <c r="AB42" i="72"/>
  <c r="CV42" i="72"/>
  <c r="EC17" i="72"/>
  <c r="EN30" i="72"/>
  <c r="EC35" i="72"/>
  <c r="AE42" i="72"/>
  <c r="BO42" i="72"/>
  <c r="EC14" i="72"/>
  <c r="EN23" i="72"/>
  <c r="EC28" i="72"/>
  <c r="EM29" i="72"/>
  <c r="EN29" i="72" s="1"/>
  <c r="AH42" i="72"/>
  <c r="BR42" i="72"/>
  <c r="DB42" i="72"/>
  <c r="EN27" i="72"/>
  <c r="D30" i="72"/>
  <c r="ED30" i="72" s="1"/>
  <c r="EE30" i="72" s="1"/>
  <c r="AK42" i="72"/>
  <c r="DE42" i="72"/>
  <c r="ED31" i="72"/>
  <c r="EE31" i="72" s="1"/>
  <c r="EE22" i="72"/>
  <c r="EN24" i="72"/>
  <c r="EE40" i="72"/>
  <c r="EI3" i="72"/>
  <c r="EI4" i="72" s="1"/>
  <c r="EN17" i="72"/>
  <c r="EH19" i="72"/>
  <c r="EC22" i="72"/>
  <c r="EM23" i="72"/>
  <c r="ED28" i="72"/>
  <c r="EE28" i="72" s="1"/>
  <c r="EN35" i="72"/>
  <c r="EC40" i="72"/>
  <c r="EM41" i="72"/>
  <c r="EH13" i="72"/>
  <c r="EH42" i="72" s="1"/>
  <c r="EE19" i="72"/>
  <c r="EC21" i="72"/>
  <c r="EN21" i="72"/>
  <c r="D24" i="72"/>
  <c r="ED24" i="72" s="1"/>
  <c r="EE24" i="72" s="1"/>
  <c r="D32" i="72"/>
  <c r="ED32" i="72" s="1"/>
  <c r="EE32" i="72" s="1"/>
  <c r="EE37" i="72"/>
  <c r="EC39" i="72"/>
  <c r="EN39" i="72"/>
  <c r="BI42" i="72"/>
  <c r="BL42" i="72"/>
  <c r="CY42" i="72"/>
  <c r="ED16" i="72"/>
  <c r="ED34" i="72"/>
  <c r="EE34" i="72" s="1"/>
  <c r="EN41" i="72"/>
  <c r="EC32" i="72"/>
  <c r="BU42" i="72"/>
  <c r="EM26" i="72"/>
  <c r="EN38" i="72"/>
  <c r="D27" i="72"/>
  <c r="ED27" i="72" s="1"/>
  <c r="EE27" i="72" s="1"/>
  <c r="EE13" i="72"/>
  <c r="EN14" i="72"/>
  <c r="EH16" i="72"/>
  <c r="EM20" i="72"/>
  <c r="EN20" i="72" s="1"/>
  <c r="EB23" i="72"/>
  <c r="ED25" i="72"/>
  <c r="EE25" i="72" s="1"/>
  <c r="EN32" i="72"/>
  <c r="EH34" i="72"/>
  <c r="EM38" i="72"/>
  <c r="EB41" i="72"/>
  <c r="EI2" i="72"/>
  <c r="EN2" i="72"/>
  <c r="EP2" i="72" s="1"/>
  <c r="G5" i="72" l="1"/>
  <c r="EE4" i="72"/>
  <c r="G6" i="72" s="1"/>
  <c r="EE23" i="72"/>
  <c r="EC23" i="72"/>
  <c r="EC29" i="72"/>
  <c r="EE29" i="72"/>
  <c r="EE5" i="72"/>
  <c r="G7" i="72" s="1"/>
  <c r="EC15" i="72"/>
  <c r="EE15" i="72"/>
  <c r="EM42" i="72"/>
  <c r="ED42" i="72"/>
  <c r="EN4" i="72"/>
  <c r="EE2" i="72"/>
  <c r="EQ2" i="72" s="1"/>
  <c r="G4" i="72" s="1"/>
  <c r="EE41" i="72"/>
  <c r="EC41" i="72"/>
  <c r="EC26" i="72"/>
  <c r="EE26" i="72"/>
  <c r="D42" i="72"/>
  <c r="EN11" i="72"/>
  <c r="EC33" i="72"/>
  <c r="EE33" i="72"/>
  <c r="EE11" i="72"/>
  <c r="EM51" i="72" l="1"/>
  <c r="EM46" i="72"/>
  <c r="CJ41" i="71"/>
  <c r="CG41" i="71"/>
  <c r="CD41" i="71"/>
  <c r="CA41" i="71"/>
  <c r="AH41" i="71"/>
  <c r="AE41" i="71"/>
  <c r="EL40" i="71"/>
  <c r="EK40" i="71"/>
  <c r="EG40" i="71"/>
  <c r="EI2" i="71" s="1"/>
  <c r="ED40" i="71"/>
  <c r="EE40" i="71" s="1"/>
  <c r="EB40" i="71"/>
  <c r="EE2" i="71" s="1"/>
  <c r="DW40" i="71"/>
  <c r="DT40" i="71"/>
  <c r="DQ40" i="71"/>
  <c r="DN40" i="71"/>
  <c r="DK40" i="71"/>
  <c r="DH40" i="71"/>
  <c r="DE40" i="71"/>
  <c r="DB40" i="71"/>
  <c r="CY40" i="71"/>
  <c r="EM40" i="71" s="1"/>
  <c r="EN40" i="71" s="1"/>
  <c r="CV40" i="71"/>
  <c r="CS40" i="71"/>
  <c r="CP40" i="71"/>
  <c r="CM40" i="71"/>
  <c r="CJ40" i="71"/>
  <c r="CG40" i="71"/>
  <c r="CD40" i="71"/>
  <c r="CA40" i="71"/>
  <c r="BX40" i="71"/>
  <c r="BU40" i="71"/>
  <c r="BR40" i="71"/>
  <c r="BO40" i="71"/>
  <c r="BL40" i="71"/>
  <c r="BI40" i="71"/>
  <c r="BF40" i="71"/>
  <c r="BC40" i="71"/>
  <c r="AZ40" i="71"/>
  <c r="AW40" i="71"/>
  <c r="AT40" i="71"/>
  <c r="AQ40" i="71"/>
  <c r="AN40" i="71"/>
  <c r="AK40" i="71"/>
  <c r="AB40" i="71"/>
  <c r="Y40" i="71"/>
  <c r="V40" i="71"/>
  <c r="S40" i="71"/>
  <c r="P40" i="71"/>
  <c r="M40" i="71"/>
  <c r="J40" i="71"/>
  <c r="G40" i="71"/>
  <c r="D40" i="71"/>
  <c r="EL39" i="71"/>
  <c r="EK39" i="71"/>
  <c r="EI39" i="71"/>
  <c r="EG39" i="71"/>
  <c r="EB39" i="71"/>
  <c r="DW39" i="71"/>
  <c r="DT39" i="71"/>
  <c r="DQ39" i="71"/>
  <c r="DN39" i="71"/>
  <c r="EM39" i="71" s="1"/>
  <c r="DK39" i="71"/>
  <c r="DH39" i="71"/>
  <c r="DE39" i="71"/>
  <c r="DB39" i="71"/>
  <c r="CY39" i="71"/>
  <c r="CV39" i="71"/>
  <c r="CS39" i="71"/>
  <c r="CP39" i="71"/>
  <c r="CM39" i="71"/>
  <c r="CJ39" i="71"/>
  <c r="CG39" i="71"/>
  <c r="CD39" i="71"/>
  <c r="CA39" i="71"/>
  <c r="BX39" i="71"/>
  <c r="BU39" i="71"/>
  <c r="BR39" i="71"/>
  <c r="BO39" i="71"/>
  <c r="BL39" i="71"/>
  <c r="BI39" i="71"/>
  <c r="BF39" i="71"/>
  <c r="BC39" i="71"/>
  <c r="AZ39" i="71"/>
  <c r="AW39" i="71"/>
  <c r="AT39" i="71"/>
  <c r="AQ39" i="71"/>
  <c r="AN39" i="71"/>
  <c r="AK39" i="71"/>
  <c r="AB39" i="71"/>
  <c r="EH39" i="71" s="1"/>
  <c r="Y39" i="71"/>
  <c r="V39" i="71"/>
  <c r="S39" i="71"/>
  <c r="P39" i="71"/>
  <c r="M39" i="71"/>
  <c r="J39" i="71"/>
  <c r="G39" i="71"/>
  <c r="D39" i="71"/>
  <c r="ED39" i="71" s="1"/>
  <c r="EE39" i="71" s="1"/>
  <c r="EL38" i="71"/>
  <c r="EK38" i="71"/>
  <c r="EG38" i="71"/>
  <c r="EI38" i="71" s="1"/>
  <c r="EB38" i="71"/>
  <c r="DW38" i="71"/>
  <c r="DT38" i="71"/>
  <c r="EM38" i="71" s="1"/>
  <c r="EN38" i="71" s="1"/>
  <c r="DQ38" i="71"/>
  <c r="DN38" i="71"/>
  <c r="DK38" i="71"/>
  <c r="DH38" i="71"/>
  <c r="DE38" i="71"/>
  <c r="DB38" i="71"/>
  <c r="CY38" i="71"/>
  <c r="CV38" i="71"/>
  <c r="CS38" i="71"/>
  <c r="CP38" i="71"/>
  <c r="CM38" i="71"/>
  <c r="CJ38" i="71"/>
  <c r="CG38" i="71"/>
  <c r="CD38" i="71"/>
  <c r="CA38" i="71"/>
  <c r="BX38" i="71"/>
  <c r="BU38" i="71"/>
  <c r="BR38" i="71"/>
  <c r="BO38" i="71"/>
  <c r="BL38" i="71"/>
  <c r="BI38" i="71"/>
  <c r="BF38" i="71"/>
  <c r="BC38" i="71"/>
  <c r="AZ38" i="71"/>
  <c r="AW38" i="71"/>
  <c r="AT38" i="71"/>
  <c r="AQ38" i="71"/>
  <c r="AN38" i="71"/>
  <c r="AK38" i="71"/>
  <c r="AB38" i="71"/>
  <c r="Y38" i="71"/>
  <c r="V38" i="71"/>
  <c r="S38" i="71"/>
  <c r="EH38" i="71" s="1"/>
  <c r="P38" i="71"/>
  <c r="M38" i="71"/>
  <c r="ED38" i="71" s="1"/>
  <c r="J38" i="71"/>
  <c r="G38" i="71"/>
  <c r="D38" i="71"/>
  <c r="EL37" i="71"/>
  <c r="EK37" i="71"/>
  <c r="EG37" i="71"/>
  <c r="EI37" i="71" s="1"/>
  <c r="ED37" i="71"/>
  <c r="EE37" i="71" s="1"/>
  <c r="EB37" i="71"/>
  <c r="EC37" i="71" s="1"/>
  <c r="DW37" i="71"/>
  <c r="DT37" i="71"/>
  <c r="DQ37" i="71"/>
  <c r="DN37" i="71"/>
  <c r="EM37" i="71" s="1"/>
  <c r="DK37" i="71"/>
  <c r="DH37" i="71"/>
  <c r="DE37" i="71"/>
  <c r="DB37" i="71"/>
  <c r="CY37" i="71"/>
  <c r="CV37" i="71"/>
  <c r="CS37" i="71"/>
  <c r="CP37" i="71"/>
  <c r="CM37" i="71"/>
  <c r="CJ37" i="71"/>
  <c r="CG37" i="71"/>
  <c r="CD37" i="71"/>
  <c r="CA37" i="71"/>
  <c r="BX37" i="71"/>
  <c r="BU37" i="71"/>
  <c r="BR37" i="71"/>
  <c r="BO37" i="71"/>
  <c r="BL37" i="71"/>
  <c r="BI37" i="71"/>
  <c r="BF37" i="71"/>
  <c r="BC37" i="71"/>
  <c r="AZ37" i="71"/>
  <c r="AW37" i="71"/>
  <c r="AT37" i="71"/>
  <c r="AQ37" i="71"/>
  <c r="AN37" i="71"/>
  <c r="AK37" i="71"/>
  <c r="AB37" i="71"/>
  <c r="EH37" i="71" s="1"/>
  <c r="Y37" i="71"/>
  <c r="V37" i="71"/>
  <c r="S37" i="71"/>
  <c r="P37" i="71"/>
  <c r="M37" i="71"/>
  <c r="J37" i="71"/>
  <c r="G37" i="71"/>
  <c r="D37" i="71"/>
  <c r="EM36" i="71"/>
  <c r="EN36" i="71" s="1"/>
  <c r="EL36" i="71"/>
  <c r="EK36" i="71"/>
  <c r="EG36" i="71"/>
  <c r="EI36" i="71" s="1"/>
  <c r="EB36" i="71"/>
  <c r="DW36" i="71"/>
  <c r="DT36" i="71"/>
  <c r="DQ36" i="71"/>
  <c r="DN36" i="71"/>
  <c r="DK36" i="71"/>
  <c r="DH36" i="71"/>
  <c r="DE36" i="71"/>
  <c r="DB36" i="71"/>
  <c r="CY36" i="71"/>
  <c r="CV36" i="71"/>
  <c r="CS36" i="71"/>
  <c r="CP36" i="71"/>
  <c r="CM36" i="71"/>
  <c r="CJ36" i="71"/>
  <c r="CG36" i="71"/>
  <c r="CD36" i="71"/>
  <c r="CA36" i="71"/>
  <c r="BX36" i="71"/>
  <c r="BU36" i="71"/>
  <c r="BR36" i="71"/>
  <c r="BO36" i="71"/>
  <c r="BL36" i="71"/>
  <c r="BI36" i="71"/>
  <c r="BF36" i="71"/>
  <c r="BC36" i="71"/>
  <c r="AZ36" i="71"/>
  <c r="AW36" i="71"/>
  <c r="AT36" i="71"/>
  <c r="AQ36" i="71"/>
  <c r="AN36" i="71"/>
  <c r="AK36" i="71"/>
  <c r="AB36" i="71"/>
  <c r="Y36" i="71"/>
  <c r="V36" i="71"/>
  <c r="S36" i="71"/>
  <c r="EH36" i="71" s="1"/>
  <c r="P36" i="71"/>
  <c r="M36" i="71"/>
  <c r="J36" i="71"/>
  <c r="ED36" i="71" s="1"/>
  <c r="G36" i="71"/>
  <c r="D36" i="71"/>
  <c r="EL35" i="71"/>
  <c r="EK35" i="71"/>
  <c r="EG35" i="71"/>
  <c r="EI35" i="71" s="1"/>
  <c r="EB35" i="71"/>
  <c r="DW35" i="71"/>
  <c r="DT35" i="71"/>
  <c r="DQ35" i="71"/>
  <c r="DN35" i="71"/>
  <c r="EM35" i="71" s="1"/>
  <c r="DK35" i="71"/>
  <c r="DH35" i="71"/>
  <c r="DE35" i="71"/>
  <c r="DB35" i="71"/>
  <c r="CY35" i="71"/>
  <c r="CV35" i="71"/>
  <c r="CS35" i="71"/>
  <c r="CP35" i="71"/>
  <c r="CM35" i="71"/>
  <c r="CJ35" i="71"/>
  <c r="CG35" i="71"/>
  <c r="CD35" i="71"/>
  <c r="CA35" i="71"/>
  <c r="BX35" i="71"/>
  <c r="BU35" i="71"/>
  <c r="BR35" i="71"/>
  <c r="BO35" i="71"/>
  <c r="BL35" i="71"/>
  <c r="BI35" i="71"/>
  <c r="BF35" i="71"/>
  <c r="BC35" i="71"/>
  <c r="AZ35" i="71"/>
  <c r="AW35" i="71"/>
  <c r="AT35" i="71"/>
  <c r="AQ35" i="71"/>
  <c r="AN35" i="71"/>
  <c r="AK35" i="71"/>
  <c r="AB35" i="71"/>
  <c r="EH35" i="71" s="1"/>
  <c r="Y35" i="71"/>
  <c r="V35" i="71"/>
  <c r="S35" i="71"/>
  <c r="P35" i="71"/>
  <c r="M35" i="71"/>
  <c r="J35" i="71"/>
  <c r="G35" i="71"/>
  <c r="ED35" i="71" s="1"/>
  <c r="EE35" i="71" s="1"/>
  <c r="D35" i="71"/>
  <c r="EL34" i="71"/>
  <c r="EK34" i="71"/>
  <c r="EG34" i="71"/>
  <c r="EI34" i="71" s="1"/>
  <c r="EB34" i="71"/>
  <c r="DW34" i="71"/>
  <c r="DT34" i="71"/>
  <c r="DQ34" i="71"/>
  <c r="DN34" i="71"/>
  <c r="DK34" i="71"/>
  <c r="DH34" i="71"/>
  <c r="DE34" i="71"/>
  <c r="DB34" i="71"/>
  <c r="CY34" i="71"/>
  <c r="EM34" i="71" s="1"/>
  <c r="EN34" i="71" s="1"/>
  <c r="CV34" i="71"/>
  <c r="CS34" i="71"/>
  <c r="CP34" i="71"/>
  <c r="CM34" i="71"/>
  <c r="CJ34" i="71"/>
  <c r="CG34" i="71"/>
  <c r="CD34" i="71"/>
  <c r="CA34" i="71"/>
  <c r="BX34" i="71"/>
  <c r="BU34" i="71"/>
  <c r="BR34" i="71"/>
  <c r="BO34" i="71"/>
  <c r="BL34" i="71"/>
  <c r="BI34" i="71"/>
  <c r="BF34" i="71"/>
  <c r="BC34" i="71"/>
  <c r="AZ34" i="71"/>
  <c r="AW34" i="71"/>
  <c r="AT34" i="71"/>
  <c r="AQ34" i="71"/>
  <c r="AN34" i="71"/>
  <c r="AK34" i="71"/>
  <c r="AB34" i="71"/>
  <c r="Y34" i="71"/>
  <c r="V34" i="71"/>
  <c r="S34" i="71"/>
  <c r="EH34" i="71" s="1"/>
  <c r="P34" i="71"/>
  <c r="M34" i="71"/>
  <c r="J34" i="71"/>
  <c r="G34" i="71"/>
  <c r="D34" i="71"/>
  <c r="EL33" i="71"/>
  <c r="EK33" i="71"/>
  <c r="EG33" i="71"/>
  <c r="EI33" i="71" s="1"/>
  <c r="EB33" i="71"/>
  <c r="DW33" i="71"/>
  <c r="DT33" i="71"/>
  <c r="DQ33" i="71"/>
  <c r="DN33" i="71"/>
  <c r="EM33" i="71" s="1"/>
  <c r="DK33" i="71"/>
  <c r="DH33" i="71"/>
  <c r="DE33" i="71"/>
  <c r="DB33" i="71"/>
  <c r="CY33" i="71"/>
  <c r="CV33" i="71"/>
  <c r="CS33" i="71"/>
  <c r="CP33" i="71"/>
  <c r="CM33" i="71"/>
  <c r="CJ33" i="71"/>
  <c r="CG33" i="71"/>
  <c r="CD33" i="71"/>
  <c r="CA33" i="71"/>
  <c r="BX33" i="71"/>
  <c r="BU33" i="71"/>
  <c r="BR33" i="71"/>
  <c r="BO33" i="71"/>
  <c r="BL33" i="71"/>
  <c r="BI33" i="71"/>
  <c r="BF33" i="71"/>
  <c r="BC33" i="71"/>
  <c r="AZ33" i="71"/>
  <c r="AW33" i="71"/>
  <c r="AT33" i="71"/>
  <c r="AQ33" i="71"/>
  <c r="AN33" i="71"/>
  <c r="AK33" i="71"/>
  <c r="AB33" i="71"/>
  <c r="EH33" i="71" s="1"/>
  <c r="Y33" i="71"/>
  <c r="V33" i="71"/>
  <c r="S33" i="71"/>
  <c r="P33" i="71"/>
  <c r="M33" i="71"/>
  <c r="J33" i="71"/>
  <c r="G33" i="71"/>
  <c r="D33" i="71"/>
  <c r="ED33" i="71" s="1"/>
  <c r="EE33" i="71" s="1"/>
  <c r="EM32" i="71"/>
  <c r="EN32" i="71" s="1"/>
  <c r="EL32" i="71"/>
  <c r="EK32" i="71"/>
  <c r="EG32" i="71"/>
  <c r="EI32" i="71" s="1"/>
  <c r="EB32" i="71"/>
  <c r="EE32" i="71" s="1"/>
  <c r="DW32" i="71"/>
  <c r="DT32" i="71"/>
  <c r="DQ32" i="71"/>
  <c r="DN32" i="71"/>
  <c r="DK32" i="71"/>
  <c r="DH32" i="71"/>
  <c r="DE32" i="71"/>
  <c r="DB32" i="71"/>
  <c r="CY32" i="71"/>
  <c r="CV32" i="71"/>
  <c r="CS32" i="71"/>
  <c r="CP32" i="71"/>
  <c r="CM32" i="71"/>
  <c r="CJ32" i="71"/>
  <c r="CG32" i="71"/>
  <c r="CD32" i="71"/>
  <c r="CA32" i="71"/>
  <c r="BX32" i="71"/>
  <c r="BU32" i="71"/>
  <c r="BR32" i="71"/>
  <c r="BO32" i="71"/>
  <c r="BL32" i="71"/>
  <c r="BI32" i="71"/>
  <c r="BF32" i="71"/>
  <c r="BC32" i="71"/>
  <c r="AZ32" i="71"/>
  <c r="AW32" i="71"/>
  <c r="AT32" i="71"/>
  <c r="AQ32" i="71"/>
  <c r="AN32" i="71"/>
  <c r="AK32" i="71"/>
  <c r="AB32" i="71"/>
  <c r="Y32" i="71"/>
  <c r="V32" i="71"/>
  <c r="S32" i="71"/>
  <c r="EH32" i="71" s="1"/>
  <c r="P32" i="71"/>
  <c r="M32" i="71"/>
  <c r="J32" i="71"/>
  <c r="ED32" i="71" s="1"/>
  <c r="G32" i="71"/>
  <c r="D32" i="71"/>
  <c r="EL31" i="71"/>
  <c r="EK31" i="71"/>
  <c r="EG31" i="71"/>
  <c r="EI31" i="71" s="1"/>
  <c r="EB31" i="71"/>
  <c r="EC31" i="71" s="1"/>
  <c r="DW31" i="71"/>
  <c r="DT31" i="71"/>
  <c r="EM31" i="71" s="1"/>
  <c r="DQ31" i="71"/>
  <c r="DN31" i="71"/>
  <c r="DK31" i="71"/>
  <c r="DH31" i="71"/>
  <c r="DE31" i="71"/>
  <c r="DB31" i="71"/>
  <c r="CY31" i="71"/>
  <c r="CV31" i="71"/>
  <c r="CS31" i="71"/>
  <c r="CP31" i="71"/>
  <c r="CM31" i="71"/>
  <c r="CJ31" i="71"/>
  <c r="CG31" i="71"/>
  <c r="CD31" i="71"/>
  <c r="CA31" i="71"/>
  <c r="BX31" i="71"/>
  <c r="BU31" i="71"/>
  <c r="BR31" i="71"/>
  <c r="BO31" i="71"/>
  <c r="BL31" i="71"/>
  <c r="BI31" i="71"/>
  <c r="BF31" i="71"/>
  <c r="BC31" i="71"/>
  <c r="AZ31" i="71"/>
  <c r="AW31" i="71"/>
  <c r="AT31" i="71"/>
  <c r="AQ31" i="71"/>
  <c r="AN31" i="71"/>
  <c r="AK31" i="71"/>
  <c r="AB31" i="71"/>
  <c r="EH31" i="71" s="1"/>
  <c r="Y31" i="71"/>
  <c r="V31" i="71"/>
  <c r="S31" i="71"/>
  <c r="P31" i="71"/>
  <c r="M31" i="71"/>
  <c r="ED31" i="71" s="1"/>
  <c r="EE31" i="71" s="1"/>
  <c r="J31" i="71"/>
  <c r="G31" i="71"/>
  <c r="D31" i="71"/>
  <c r="EL30" i="71"/>
  <c r="EK30" i="71"/>
  <c r="EG30" i="71"/>
  <c r="EI30" i="71" s="1"/>
  <c r="EC30" i="71"/>
  <c r="EB30" i="71"/>
  <c r="DW30" i="71"/>
  <c r="DT30" i="71"/>
  <c r="DQ30" i="71"/>
  <c r="DN30" i="71"/>
  <c r="DK30" i="71"/>
  <c r="DH30" i="71"/>
  <c r="DE30" i="71"/>
  <c r="DB30" i="71"/>
  <c r="EM30" i="71" s="1"/>
  <c r="EN30" i="71" s="1"/>
  <c r="CY30" i="71"/>
  <c r="CV30" i="71"/>
  <c r="CS30" i="71"/>
  <c r="CP30" i="71"/>
  <c r="CM30" i="71"/>
  <c r="CJ30" i="71"/>
  <c r="CG30" i="71"/>
  <c r="CD30" i="71"/>
  <c r="CA30" i="71"/>
  <c r="BX30" i="71"/>
  <c r="BU30" i="71"/>
  <c r="BR30" i="71"/>
  <c r="BO30" i="71"/>
  <c r="BL30" i="71"/>
  <c r="BI30" i="71"/>
  <c r="BF30" i="71"/>
  <c r="BC30" i="71"/>
  <c r="AZ30" i="71"/>
  <c r="AW30" i="71"/>
  <c r="AT30" i="71"/>
  <c r="AQ30" i="71"/>
  <c r="AN30" i="71"/>
  <c r="AK30" i="71"/>
  <c r="AB30" i="71"/>
  <c r="Y30" i="71"/>
  <c r="ED30" i="71" s="1"/>
  <c r="EE30" i="71" s="1"/>
  <c r="V30" i="71"/>
  <c r="S30" i="71"/>
  <c r="P30" i="71"/>
  <c r="M30" i="71"/>
  <c r="J30" i="71"/>
  <c r="G30" i="71"/>
  <c r="D30" i="71"/>
  <c r="EL29" i="71"/>
  <c r="EK29" i="71"/>
  <c r="EI29" i="71"/>
  <c r="EG29" i="71"/>
  <c r="EB29" i="71"/>
  <c r="DW29" i="71"/>
  <c r="DT29" i="71"/>
  <c r="DQ29" i="71"/>
  <c r="DN29" i="71"/>
  <c r="DK29" i="71"/>
  <c r="EM29" i="71" s="1"/>
  <c r="DH29" i="71"/>
  <c r="DE29" i="71"/>
  <c r="DB29" i="71"/>
  <c r="CY29" i="71"/>
  <c r="CV29" i="71"/>
  <c r="CS29" i="71"/>
  <c r="CP29" i="71"/>
  <c r="CM29" i="71"/>
  <c r="CJ29" i="71"/>
  <c r="CG29" i="71"/>
  <c r="CD29" i="71"/>
  <c r="CA29" i="71"/>
  <c r="BX29" i="71"/>
  <c r="BU29" i="71"/>
  <c r="BR29" i="71"/>
  <c r="BO29" i="71"/>
  <c r="BL29" i="71"/>
  <c r="BI29" i="71"/>
  <c r="BF29" i="71"/>
  <c r="BC29" i="71"/>
  <c r="AZ29" i="71"/>
  <c r="AW29" i="71"/>
  <c r="AT29" i="71"/>
  <c r="AQ29" i="71"/>
  <c r="AN29" i="71"/>
  <c r="AK29" i="71"/>
  <c r="AB29" i="71"/>
  <c r="EH29" i="71" s="1"/>
  <c r="Y29" i="71"/>
  <c r="V29" i="71"/>
  <c r="S29" i="71"/>
  <c r="P29" i="71"/>
  <c r="M29" i="71"/>
  <c r="J29" i="71"/>
  <c r="G29" i="71"/>
  <c r="D29" i="71"/>
  <c r="ED29" i="71" s="1"/>
  <c r="EE29" i="71" s="1"/>
  <c r="EL28" i="71"/>
  <c r="EK28" i="71"/>
  <c r="EG28" i="71"/>
  <c r="EI28" i="71" s="1"/>
  <c r="EB28" i="71"/>
  <c r="DW28" i="71"/>
  <c r="DT28" i="71"/>
  <c r="EM28" i="71" s="1"/>
  <c r="EN28" i="71" s="1"/>
  <c r="DQ28" i="71"/>
  <c r="DN28" i="71"/>
  <c r="DK28" i="71"/>
  <c r="DH28" i="71"/>
  <c r="DE28" i="71"/>
  <c r="DB28" i="71"/>
  <c r="CY28" i="71"/>
  <c r="CV28" i="71"/>
  <c r="CS28" i="71"/>
  <c r="CP28" i="71"/>
  <c r="CM28" i="71"/>
  <c r="CJ28" i="71"/>
  <c r="CG28" i="71"/>
  <c r="CD28" i="71"/>
  <c r="CA28" i="71"/>
  <c r="BX28" i="71"/>
  <c r="BU28" i="71"/>
  <c r="BR28" i="71"/>
  <c r="BO28" i="71"/>
  <c r="BL28" i="71"/>
  <c r="BI28" i="71"/>
  <c r="BF28" i="71"/>
  <c r="BC28" i="71"/>
  <c r="AZ28" i="71"/>
  <c r="AW28" i="71"/>
  <c r="AT28" i="71"/>
  <c r="AQ28" i="71"/>
  <c r="AN28" i="71"/>
  <c r="AK28" i="71"/>
  <c r="AB28" i="71"/>
  <c r="Y28" i="71"/>
  <c r="V28" i="71"/>
  <c r="S28" i="71"/>
  <c r="EH28" i="71" s="1"/>
  <c r="P28" i="71"/>
  <c r="M28" i="71"/>
  <c r="ED28" i="71" s="1"/>
  <c r="J28" i="71"/>
  <c r="G28" i="71"/>
  <c r="D28" i="71"/>
  <c r="EL27" i="71"/>
  <c r="EK27" i="71"/>
  <c r="EG27" i="71"/>
  <c r="EI27" i="71" s="1"/>
  <c r="ED27" i="71"/>
  <c r="EE27" i="71" s="1"/>
  <c r="EB27" i="71"/>
  <c r="DW27" i="71"/>
  <c r="DT27" i="71"/>
  <c r="DQ27" i="71"/>
  <c r="DN27" i="71"/>
  <c r="EM27" i="71" s="1"/>
  <c r="DK27" i="71"/>
  <c r="DH27" i="71"/>
  <c r="DE27" i="71"/>
  <c r="DB27" i="71"/>
  <c r="CY27" i="71"/>
  <c r="CV27" i="71"/>
  <c r="CS27" i="71"/>
  <c r="CP27" i="71"/>
  <c r="CM27" i="71"/>
  <c r="CJ27" i="71"/>
  <c r="CG27" i="71"/>
  <c r="CD27" i="71"/>
  <c r="CA27" i="71"/>
  <c r="BX27" i="71"/>
  <c r="BU27" i="71"/>
  <c r="BR27" i="71"/>
  <c r="BO27" i="71"/>
  <c r="BL27" i="71"/>
  <c r="BI27" i="71"/>
  <c r="BF27" i="71"/>
  <c r="BC27" i="71"/>
  <c r="AZ27" i="71"/>
  <c r="AW27" i="71"/>
  <c r="AT27" i="71"/>
  <c r="AQ27" i="71"/>
  <c r="AN27" i="71"/>
  <c r="AK27" i="71"/>
  <c r="AB27" i="71"/>
  <c r="EH27" i="71" s="1"/>
  <c r="Y27" i="71"/>
  <c r="V27" i="71"/>
  <c r="S27" i="71"/>
  <c r="P27" i="71"/>
  <c r="M27" i="71"/>
  <c r="J27" i="71"/>
  <c r="G27" i="71"/>
  <c r="D27" i="71"/>
  <c r="EM26" i="71"/>
  <c r="EN26" i="71" s="1"/>
  <c r="EL26" i="71"/>
  <c r="EK26" i="71"/>
  <c r="EG26" i="71"/>
  <c r="EI26" i="71" s="1"/>
  <c r="EB26" i="71"/>
  <c r="EC26" i="71" s="1"/>
  <c r="DW26" i="71"/>
  <c r="DT26" i="71"/>
  <c r="DQ26" i="71"/>
  <c r="DN26" i="71"/>
  <c r="DK26" i="71"/>
  <c r="DH26" i="71"/>
  <c r="DE26" i="71"/>
  <c r="DB26" i="71"/>
  <c r="CY26" i="71"/>
  <c r="CV26" i="71"/>
  <c r="CS26" i="71"/>
  <c r="CP26" i="71"/>
  <c r="CM26" i="71"/>
  <c r="CJ26" i="71"/>
  <c r="CG26" i="71"/>
  <c r="CD26" i="71"/>
  <c r="CA26" i="71"/>
  <c r="BX26" i="71"/>
  <c r="BU26" i="71"/>
  <c r="BR26" i="71"/>
  <c r="BO26" i="71"/>
  <c r="BL26" i="71"/>
  <c r="BI26" i="71"/>
  <c r="BF26" i="71"/>
  <c r="BC26" i="71"/>
  <c r="AZ26" i="71"/>
  <c r="AW26" i="71"/>
  <c r="AT26" i="71"/>
  <c r="AQ26" i="71"/>
  <c r="AN26" i="71"/>
  <c r="AK26" i="71"/>
  <c r="AB26" i="71"/>
  <c r="Y26" i="71"/>
  <c r="V26" i="71"/>
  <c r="S26" i="71"/>
  <c r="EH26" i="71" s="1"/>
  <c r="P26" i="71"/>
  <c r="M26" i="71"/>
  <c r="J26" i="71"/>
  <c r="ED26" i="71" s="1"/>
  <c r="G26" i="71"/>
  <c r="D26" i="71"/>
  <c r="EL25" i="71"/>
  <c r="EK25" i="71"/>
  <c r="EG25" i="71"/>
  <c r="EI25" i="71" s="1"/>
  <c r="EB25" i="71"/>
  <c r="EC25" i="71" s="1"/>
  <c r="DW25" i="71"/>
  <c r="DT25" i="71"/>
  <c r="EM25" i="71" s="1"/>
  <c r="EN25" i="71" s="1"/>
  <c r="DQ25" i="71"/>
  <c r="DN25" i="71"/>
  <c r="DK25" i="71"/>
  <c r="DH25" i="71"/>
  <c r="DE25" i="71"/>
  <c r="DB25" i="71"/>
  <c r="CY25" i="71"/>
  <c r="CV25" i="71"/>
  <c r="CS25" i="71"/>
  <c r="CP25" i="71"/>
  <c r="CM25" i="71"/>
  <c r="CJ25" i="71"/>
  <c r="CG25" i="71"/>
  <c r="CD25" i="71"/>
  <c r="CA25" i="71"/>
  <c r="BX25" i="71"/>
  <c r="BU25" i="71"/>
  <c r="BR25" i="71"/>
  <c r="BO25" i="71"/>
  <c r="BL25" i="71"/>
  <c r="BI25" i="71"/>
  <c r="BF25" i="71"/>
  <c r="BC25" i="71"/>
  <c r="AZ25" i="71"/>
  <c r="AW25" i="71"/>
  <c r="AT25" i="71"/>
  <c r="AQ25" i="71"/>
  <c r="AN25" i="71"/>
  <c r="AK25" i="71"/>
  <c r="AB25" i="71"/>
  <c r="EH25" i="71" s="1"/>
  <c r="Y25" i="71"/>
  <c r="V25" i="71"/>
  <c r="S25" i="71"/>
  <c r="P25" i="71"/>
  <c r="M25" i="71"/>
  <c r="ED25" i="71" s="1"/>
  <c r="EE25" i="71" s="1"/>
  <c r="J25" i="71"/>
  <c r="G25" i="71"/>
  <c r="D25" i="71"/>
  <c r="EL24" i="71"/>
  <c r="EK24" i="71"/>
  <c r="EG24" i="71"/>
  <c r="EI24" i="71" s="1"/>
  <c r="EC24" i="71"/>
  <c r="EB24" i="71"/>
  <c r="DW24" i="71"/>
  <c r="DT24" i="71"/>
  <c r="DQ24" i="71"/>
  <c r="DN24" i="71"/>
  <c r="DK24" i="71"/>
  <c r="DH24" i="71"/>
  <c r="DE24" i="71"/>
  <c r="DB24" i="71"/>
  <c r="EM24" i="71" s="1"/>
  <c r="EN24" i="71" s="1"/>
  <c r="CY24" i="71"/>
  <c r="CV24" i="71"/>
  <c r="CS24" i="71"/>
  <c r="CP24" i="71"/>
  <c r="CM24" i="71"/>
  <c r="CJ24" i="71"/>
  <c r="CG24" i="71"/>
  <c r="CD24" i="71"/>
  <c r="CA24" i="71"/>
  <c r="BX24" i="71"/>
  <c r="BU24" i="71"/>
  <c r="BR24" i="71"/>
  <c r="BO24" i="71"/>
  <c r="BL24" i="71"/>
  <c r="BI24" i="71"/>
  <c r="BF24" i="71"/>
  <c r="BC24" i="71"/>
  <c r="AZ24" i="71"/>
  <c r="AW24" i="71"/>
  <c r="AT24" i="71"/>
  <c r="AQ24" i="71"/>
  <c r="AN24" i="71"/>
  <c r="AK24" i="71"/>
  <c r="AB24" i="71"/>
  <c r="Y24" i="71"/>
  <c r="ED24" i="71" s="1"/>
  <c r="EE24" i="71" s="1"/>
  <c r="V24" i="71"/>
  <c r="S24" i="71"/>
  <c r="P24" i="71"/>
  <c r="M24" i="71"/>
  <c r="J24" i="71"/>
  <c r="G24" i="71"/>
  <c r="D24" i="71"/>
  <c r="EL23" i="71"/>
  <c r="EK23" i="71"/>
  <c r="EN23" i="71" s="1"/>
  <c r="EI23" i="71"/>
  <c r="EG23" i="71"/>
  <c r="EB23" i="71"/>
  <c r="DW23" i="71"/>
  <c r="DT23" i="71"/>
  <c r="DQ23" i="71"/>
  <c r="DN23" i="71"/>
  <c r="EM23" i="71" s="1"/>
  <c r="DK23" i="71"/>
  <c r="DH23" i="71"/>
  <c r="DE23" i="71"/>
  <c r="DB23" i="71"/>
  <c r="CY23" i="71"/>
  <c r="CV23" i="71"/>
  <c r="CS23" i="71"/>
  <c r="CP23" i="71"/>
  <c r="CM23" i="71"/>
  <c r="CJ23" i="71"/>
  <c r="CG23" i="71"/>
  <c r="CD23" i="71"/>
  <c r="CA23" i="71"/>
  <c r="BX23" i="71"/>
  <c r="BU23" i="71"/>
  <c r="BR23" i="71"/>
  <c r="BO23" i="71"/>
  <c r="BL23" i="71"/>
  <c r="BI23" i="71"/>
  <c r="BF23" i="71"/>
  <c r="BC23" i="71"/>
  <c r="AZ23" i="71"/>
  <c r="AW23" i="71"/>
  <c r="AT23" i="71"/>
  <c r="AQ23" i="71"/>
  <c r="AN23" i="71"/>
  <c r="AK23" i="71"/>
  <c r="AB23" i="71"/>
  <c r="EH23" i="71" s="1"/>
  <c r="Y23" i="71"/>
  <c r="V23" i="71"/>
  <c r="S23" i="71"/>
  <c r="P23" i="71"/>
  <c r="M23" i="71"/>
  <c r="J23" i="71"/>
  <c r="G23" i="71"/>
  <c r="D23" i="71"/>
  <c r="ED23" i="71" s="1"/>
  <c r="EE23" i="71" s="1"/>
  <c r="EL22" i="71"/>
  <c r="EK22" i="71"/>
  <c r="EG22" i="71"/>
  <c r="EI22" i="71" s="1"/>
  <c r="EB22" i="71"/>
  <c r="DW22" i="71"/>
  <c r="DT22" i="71"/>
  <c r="EM22" i="71" s="1"/>
  <c r="EN22" i="71" s="1"/>
  <c r="DQ22" i="71"/>
  <c r="DN22" i="71"/>
  <c r="DK22" i="71"/>
  <c r="DH22" i="71"/>
  <c r="DE22" i="71"/>
  <c r="DB22" i="71"/>
  <c r="CY22" i="71"/>
  <c r="CV22" i="71"/>
  <c r="CS22" i="71"/>
  <c r="CP22" i="71"/>
  <c r="CM22" i="71"/>
  <c r="CJ22" i="71"/>
  <c r="CG22" i="71"/>
  <c r="CD22" i="71"/>
  <c r="CA22" i="71"/>
  <c r="BX22" i="71"/>
  <c r="BU22" i="71"/>
  <c r="BR22" i="71"/>
  <c r="BO22" i="71"/>
  <c r="BL22" i="71"/>
  <c r="BI22" i="71"/>
  <c r="BF22" i="71"/>
  <c r="BC22" i="71"/>
  <c r="AZ22" i="71"/>
  <c r="AW22" i="71"/>
  <c r="AT22" i="71"/>
  <c r="AQ22" i="71"/>
  <c r="AN22" i="71"/>
  <c r="AK22" i="71"/>
  <c r="AB22" i="71"/>
  <c r="Y22" i="71"/>
  <c r="V22" i="71"/>
  <c r="S22" i="71"/>
  <c r="EH22" i="71" s="1"/>
  <c r="P22" i="71"/>
  <c r="M22" i="71"/>
  <c r="ED22" i="71" s="1"/>
  <c r="J22" i="71"/>
  <c r="G22" i="71"/>
  <c r="D22" i="71"/>
  <c r="EL21" i="71"/>
  <c r="EK21" i="71"/>
  <c r="EG21" i="71"/>
  <c r="EI21" i="71" s="1"/>
  <c r="ED21" i="71"/>
  <c r="EE21" i="71" s="1"/>
  <c r="EB21" i="71"/>
  <c r="DW21" i="71"/>
  <c r="DT21" i="71"/>
  <c r="DQ21" i="71"/>
  <c r="DN21" i="71"/>
  <c r="EM21" i="71" s="1"/>
  <c r="DK21" i="71"/>
  <c r="DH21" i="71"/>
  <c r="DE21" i="71"/>
  <c r="DB21" i="71"/>
  <c r="CY21" i="71"/>
  <c r="CV21" i="71"/>
  <c r="CS21" i="71"/>
  <c r="CP21" i="71"/>
  <c r="CM21" i="71"/>
  <c r="CJ21" i="71"/>
  <c r="CG21" i="71"/>
  <c r="CD21" i="71"/>
  <c r="CA21" i="71"/>
  <c r="BX21" i="71"/>
  <c r="BU21" i="71"/>
  <c r="BR21" i="71"/>
  <c r="BO21" i="71"/>
  <c r="BL21" i="71"/>
  <c r="BI21" i="71"/>
  <c r="BF21" i="71"/>
  <c r="BC21" i="71"/>
  <c r="AZ21" i="71"/>
  <c r="AW21" i="71"/>
  <c r="AT21" i="71"/>
  <c r="AQ21" i="71"/>
  <c r="AN21" i="71"/>
  <c r="AK21" i="71"/>
  <c r="AB21" i="71"/>
  <c r="EH21" i="71" s="1"/>
  <c r="Y21" i="71"/>
  <c r="V21" i="71"/>
  <c r="S21" i="71"/>
  <c r="P21" i="71"/>
  <c r="M21" i="71"/>
  <c r="J21" i="71"/>
  <c r="G21" i="71"/>
  <c r="D21" i="71"/>
  <c r="EM20" i="71"/>
  <c r="EN20" i="71" s="1"/>
  <c r="EL20" i="71"/>
  <c r="EK20" i="71"/>
  <c r="EG20" i="71"/>
  <c r="EI20" i="71" s="1"/>
  <c r="EB20" i="71"/>
  <c r="EC20" i="71" s="1"/>
  <c r="DW20" i="71"/>
  <c r="DT20" i="71"/>
  <c r="DQ20" i="71"/>
  <c r="DN20" i="71"/>
  <c r="DK20" i="71"/>
  <c r="DH20" i="71"/>
  <c r="DE20" i="71"/>
  <c r="DB20" i="71"/>
  <c r="CY20" i="71"/>
  <c r="CV20" i="71"/>
  <c r="CS20" i="71"/>
  <c r="CP20" i="71"/>
  <c r="CM20" i="71"/>
  <c r="CJ20" i="71"/>
  <c r="CG20" i="71"/>
  <c r="CD20" i="71"/>
  <c r="CA20" i="71"/>
  <c r="BX20" i="71"/>
  <c r="BU20" i="71"/>
  <c r="BR20" i="71"/>
  <c r="BO20" i="71"/>
  <c r="BL20" i="71"/>
  <c r="BI20" i="71"/>
  <c r="BF20" i="71"/>
  <c r="BC20" i="71"/>
  <c r="AZ20" i="71"/>
  <c r="AW20" i="71"/>
  <c r="AT20" i="71"/>
  <c r="AQ20" i="71"/>
  <c r="AN20" i="71"/>
  <c r="AK20" i="71"/>
  <c r="AB20" i="71"/>
  <c r="Y20" i="71"/>
  <c r="V20" i="71"/>
  <c r="S20" i="71"/>
  <c r="EH20" i="71" s="1"/>
  <c r="P20" i="71"/>
  <c r="M20" i="71"/>
  <c r="J20" i="71"/>
  <c r="ED20" i="71" s="1"/>
  <c r="G20" i="71"/>
  <c r="D20" i="71"/>
  <c r="EL19" i="71"/>
  <c r="EK19" i="71"/>
  <c r="EG19" i="71"/>
  <c r="EI19" i="71" s="1"/>
  <c r="EB19" i="71"/>
  <c r="EC19" i="71" s="1"/>
  <c r="DW19" i="71"/>
  <c r="DT19" i="71"/>
  <c r="EM19" i="71" s="1"/>
  <c r="EN19" i="71" s="1"/>
  <c r="DQ19" i="71"/>
  <c r="DN19" i="71"/>
  <c r="DK19" i="71"/>
  <c r="DH19" i="71"/>
  <c r="DE19" i="71"/>
  <c r="DB19" i="71"/>
  <c r="CY19" i="71"/>
  <c r="CV19" i="71"/>
  <c r="CS19" i="71"/>
  <c r="CP19" i="71"/>
  <c r="CM19" i="71"/>
  <c r="CJ19" i="71"/>
  <c r="CG19" i="71"/>
  <c r="CD19" i="71"/>
  <c r="CA19" i="71"/>
  <c r="BX19" i="71"/>
  <c r="BU19" i="71"/>
  <c r="BR19" i="71"/>
  <c r="BO19" i="71"/>
  <c r="BL19" i="71"/>
  <c r="BI19" i="71"/>
  <c r="BF19" i="71"/>
  <c r="BC19" i="71"/>
  <c r="AZ19" i="71"/>
  <c r="AW19" i="71"/>
  <c r="AT19" i="71"/>
  <c r="AQ19" i="71"/>
  <c r="AN19" i="71"/>
  <c r="AK19" i="71"/>
  <c r="AB19" i="71"/>
  <c r="EH19" i="71" s="1"/>
  <c r="Y19" i="71"/>
  <c r="V19" i="71"/>
  <c r="S19" i="71"/>
  <c r="P19" i="71"/>
  <c r="M19" i="71"/>
  <c r="ED19" i="71" s="1"/>
  <c r="EE19" i="71" s="1"/>
  <c r="J19" i="71"/>
  <c r="G19" i="71"/>
  <c r="D19" i="71"/>
  <c r="EL18" i="71"/>
  <c r="EK18" i="71"/>
  <c r="EG18" i="71"/>
  <c r="EI18" i="71" s="1"/>
  <c r="EC18" i="71"/>
  <c r="EB18" i="71"/>
  <c r="DW18" i="71"/>
  <c r="DT18" i="71"/>
  <c r="DQ18" i="71"/>
  <c r="DN18" i="71"/>
  <c r="DK18" i="71"/>
  <c r="DH18" i="71"/>
  <c r="DE18" i="71"/>
  <c r="DB18" i="71"/>
  <c r="EM18" i="71" s="1"/>
  <c r="EN18" i="71" s="1"/>
  <c r="CY18" i="71"/>
  <c r="CV18" i="71"/>
  <c r="CS18" i="71"/>
  <c r="CP18" i="71"/>
  <c r="CM18" i="71"/>
  <c r="CJ18" i="71"/>
  <c r="CG18" i="71"/>
  <c r="CD18" i="71"/>
  <c r="CA18" i="71"/>
  <c r="BX18" i="71"/>
  <c r="BU18" i="71"/>
  <c r="BR18" i="71"/>
  <c r="BO18" i="71"/>
  <c r="BL18" i="71"/>
  <c r="BI18" i="71"/>
  <c r="BF18" i="71"/>
  <c r="BC18" i="71"/>
  <c r="AZ18" i="71"/>
  <c r="AW18" i="71"/>
  <c r="AT18" i="71"/>
  <c r="AQ18" i="71"/>
  <c r="AN18" i="71"/>
  <c r="AK18" i="71"/>
  <c r="AB18" i="71"/>
  <c r="Y18" i="71"/>
  <c r="ED18" i="71" s="1"/>
  <c r="EE18" i="71" s="1"/>
  <c r="V18" i="71"/>
  <c r="S18" i="71"/>
  <c r="P18" i="71"/>
  <c r="M18" i="71"/>
  <c r="J18" i="71"/>
  <c r="G18" i="71"/>
  <c r="D18" i="71"/>
  <c r="EL17" i="71"/>
  <c r="EK17" i="71"/>
  <c r="EN17" i="71" s="1"/>
  <c r="EI17" i="71"/>
  <c r="EG17" i="71"/>
  <c r="EB17" i="71"/>
  <c r="DW17" i="71"/>
  <c r="DT17" i="71"/>
  <c r="DQ17" i="71"/>
  <c r="DN17" i="71"/>
  <c r="EM17" i="71" s="1"/>
  <c r="DK17" i="71"/>
  <c r="DH17" i="71"/>
  <c r="DE17" i="71"/>
  <c r="DB17" i="71"/>
  <c r="CY17" i="71"/>
  <c r="CV17" i="71"/>
  <c r="CS17" i="71"/>
  <c r="CP17" i="71"/>
  <c r="CM17" i="71"/>
  <c r="CJ17" i="71"/>
  <c r="CG17" i="71"/>
  <c r="CD17" i="71"/>
  <c r="CA17" i="71"/>
  <c r="BX17" i="71"/>
  <c r="BU17" i="71"/>
  <c r="BR17" i="71"/>
  <c r="BO17" i="71"/>
  <c r="BL17" i="71"/>
  <c r="BI17" i="71"/>
  <c r="BF17" i="71"/>
  <c r="BC17" i="71"/>
  <c r="AZ17" i="71"/>
  <c r="AW17" i="71"/>
  <c r="AT17" i="71"/>
  <c r="AQ17" i="71"/>
  <c r="AN17" i="71"/>
  <c r="AK17" i="71"/>
  <c r="AK41" i="71" s="1"/>
  <c r="AB17" i="71"/>
  <c r="EH17" i="71" s="1"/>
  <c r="Y17" i="71"/>
  <c r="V17" i="71"/>
  <c r="S17" i="71"/>
  <c r="P17" i="71"/>
  <c r="M17" i="71"/>
  <c r="J17" i="71"/>
  <c r="G17" i="71"/>
  <c r="D17" i="71"/>
  <c r="ED17" i="71" s="1"/>
  <c r="EE17" i="71" s="1"/>
  <c r="A17" i="7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EL16" i="71"/>
  <c r="EK16" i="71"/>
  <c r="EG16" i="71"/>
  <c r="EI16" i="71" s="1"/>
  <c r="EB16" i="71"/>
  <c r="DW16" i="71"/>
  <c r="DT16" i="71"/>
  <c r="EM16" i="71" s="1"/>
  <c r="EN16" i="71" s="1"/>
  <c r="DQ16" i="71"/>
  <c r="DN16" i="71"/>
  <c r="DK16" i="71"/>
  <c r="DH16" i="71"/>
  <c r="DE16" i="71"/>
  <c r="DB16" i="71"/>
  <c r="CY16" i="71"/>
  <c r="CV16" i="71"/>
  <c r="CS16" i="71"/>
  <c r="CP16" i="71"/>
  <c r="CM16" i="71"/>
  <c r="CJ16" i="71"/>
  <c r="CG16" i="71"/>
  <c r="CD16" i="71"/>
  <c r="CA16" i="71"/>
  <c r="BX16" i="71"/>
  <c r="BU16" i="71"/>
  <c r="BR16" i="71"/>
  <c r="BO16" i="71"/>
  <c r="BL16" i="71"/>
  <c r="BI16" i="71"/>
  <c r="BF16" i="71"/>
  <c r="BC16" i="71"/>
  <c r="AZ16" i="71"/>
  <c r="AW16" i="71"/>
  <c r="AT16" i="71"/>
  <c r="AQ16" i="71"/>
  <c r="AN16" i="71"/>
  <c r="AK16" i="71"/>
  <c r="AB16" i="71"/>
  <c r="Y16" i="71"/>
  <c r="V16" i="71"/>
  <c r="S16" i="71"/>
  <c r="EH16" i="71" s="1"/>
  <c r="P16" i="71"/>
  <c r="M16" i="71"/>
  <c r="ED16" i="71" s="1"/>
  <c r="J16" i="71"/>
  <c r="G16" i="71"/>
  <c r="D16" i="71"/>
  <c r="EL15" i="71"/>
  <c r="EK15" i="71"/>
  <c r="EN15" i="71" s="1"/>
  <c r="EG15" i="71"/>
  <c r="EI15" i="71" s="1"/>
  <c r="ED15" i="71"/>
  <c r="EE15" i="71" s="1"/>
  <c r="EB15" i="71"/>
  <c r="DW15" i="71"/>
  <c r="DT15" i="71"/>
  <c r="DQ15" i="71"/>
  <c r="DN15" i="71"/>
  <c r="DK15" i="71"/>
  <c r="EM15" i="71" s="1"/>
  <c r="DH15" i="71"/>
  <c r="DE15" i="71"/>
  <c r="DE41" i="71" s="1"/>
  <c r="DB15" i="71"/>
  <c r="CY15" i="71"/>
  <c r="CV15" i="71"/>
  <c r="CS15" i="71"/>
  <c r="CP15" i="71"/>
  <c r="CM15" i="71"/>
  <c r="CJ15" i="71"/>
  <c r="CG15" i="71"/>
  <c r="CD15" i="71"/>
  <c r="CA15" i="71"/>
  <c r="BX15" i="71"/>
  <c r="BU15" i="71"/>
  <c r="BR15" i="71"/>
  <c r="BO15" i="71"/>
  <c r="BL15" i="71"/>
  <c r="BI15" i="71"/>
  <c r="BF15" i="71"/>
  <c r="BC15" i="71"/>
  <c r="AZ15" i="71"/>
  <c r="AW15" i="71"/>
  <c r="AT15" i="71"/>
  <c r="AQ15" i="71"/>
  <c r="AN15" i="71"/>
  <c r="AK15" i="71"/>
  <c r="AB15" i="71"/>
  <c r="EH15" i="71" s="1"/>
  <c r="Y15" i="71"/>
  <c r="V15" i="71"/>
  <c r="S15" i="71"/>
  <c r="P15" i="71"/>
  <c r="M15" i="71"/>
  <c r="J15" i="71"/>
  <c r="G15" i="71"/>
  <c r="D15" i="71"/>
  <c r="A15" i="71"/>
  <c r="A16" i="71" s="1"/>
  <c r="EM14" i="71"/>
  <c r="EN14" i="71" s="1"/>
  <c r="EL14" i="71"/>
  <c r="EK14" i="71"/>
  <c r="EG14" i="71"/>
  <c r="EI14" i="71" s="1"/>
  <c r="EB14" i="71"/>
  <c r="EC14" i="71" s="1"/>
  <c r="DW14" i="71"/>
  <c r="DT14" i="71"/>
  <c r="DQ14" i="71"/>
  <c r="DN14" i="71"/>
  <c r="DK14" i="71"/>
  <c r="DH14" i="71"/>
  <c r="DE14" i="71"/>
  <c r="DB14" i="71"/>
  <c r="CY14" i="71"/>
  <c r="CV14" i="71"/>
  <c r="CS14" i="71"/>
  <c r="CP14" i="71"/>
  <c r="CM14" i="71"/>
  <c r="CJ14" i="71"/>
  <c r="CG14" i="71"/>
  <c r="CD14" i="71"/>
  <c r="CA14" i="71"/>
  <c r="BX14" i="71"/>
  <c r="BU14" i="71"/>
  <c r="BR14" i="71"/>
  <c r="BO14" i="71"/>
  <c r="BL14" i="71"/>
  <c r="BI14" i="71"/>
  <c r="BF14" i="71"/>
  <c r="BC14" i="71"/>
  <c r="AZ14" i="71"/>
  <c r="AW14" i="71"/>
  <c r="AT14" i="71"/>
  <c r="AQ14" i="71"/>
  <c r="AN14" i="71"/>
  <c r="AK14" i="71"/>
  <c r="AB14" i="71"/>
  <c r="Y14" i="71"/>
  <c r="V14" i="71"/>
  <c r="S14" i="71"/>
  <c r="EH14" i="71" s="1"/>
  <c r="P14" i="71"/>
  <c r="M14" i="71"/>
  <c r="J14" i="71"/>
  <c r="ED14" i="71" s="1"/>
  <c r="G14" i="71"/>
  <c r="D14" i="71"/>
  <c r="EL13" i="71"/>
  <c r="EK13" i="71"/>
  <c r="EG13" i="71"/>
  <c r="EI13" i="71" s="1"/>
  <c r="EB13" i="71"/>
  <c r="EC13" i="71" s="1"/>
  <c r="DW13" i="71"/>
  <c r="DT13" i="71"/>
  <c r="EM13" i="71" s="1"/>
  <c r="EN13" i="71" s="1"/>
  <c r="DQ13" i="71"/>
  <c r="DN13" i="71"/>
  <c r="DK13" i="71"/>
  <c r="DH13" i="71"/>
  <c r="DE13" i="71"/>
  <c r="DB13" i="71"/>
  <c r="CY13" i="71"/>
  <c r="CV13" i="71"/>
  <c r="CS13" i="71"/>
  <c r="CP13" i="71"/>
  <c r="CM13" i="71"/>
  <c r="CJ13" i="71"/>
  <c r="CG13" i="71"/>
  <c r="CD13" i="71"/>
  <c r="CA13" i="71"/>
  <c r="BX13" i="71"/>
  <c r="BU13" i="71"/>
  <c r="BR13" i="71"/>
  <c r="BO13" i="71"/>
  <c r="BL13" i="71"/>
  <c r="BI13" i="71"/>
  <c r="BF13" i="71"/>
  <c r="BC13" i="71"/>
  <c r="AZ13" i="71"/>
  <c r="AW13" i="71"/>
  <c r="AT13" i="71"/>
  <c r="AQ13" i="71"/>
  <c r="AN13" i="71"/>
  <c r="AK13" i="71"/>
  <c r="AB13" i="71"/>
  <c r="EH13" i="71" s="1"/>
  <c r="Y13" i="71"/>
  <c r="V13" i="71"/>
  <c r="S13" i="71"/>
  <c r="P13" i="71"/>
  <c r="M13" i="71"/>
  <c r="ED13" i="71" s="1"/>
  <c r="EE13" i="71" s="1"/>
  <c r="J13" i="71"/>
  <c r="G13" i="71"/>
  <c r="D13" i="71"/>
  <c r="A13" i="71"/>
  <c r="A14" i="71" s="1"/>
  <c r="EL12" i="71"/>
  <c r="EK12" i="71"/>
  <c r="EG12" i="71"/>
  <c r="EI12" i="71" s="1"/>
  <c r="EC12" i="71"/>
  <c r="EB12" i="71"/>
  <c r="DW12" i="71"/>
  <c r="DT12" i="71"/>
  <c r="DQ12" i="71"/>
  <c r="DN12" i="71"/>
  <c r="DK12" i="71"/>
  <c r="DH12" i="71"/>
  <c r="DE12" i="71"/>
  <c r="DB12" i="71"/>
  <c r="EM12" i="71" s="1"/>
  <c r="EN12" i="71" s="1"/>
  <c r="CY12" i="71"/>
  <c r="CY41" i="71" s="1"/>
  <c r="CV12" i="71"/>
  <c r="CS12" i="71"/>
  <c r="CS41" i="71" s="1"/>
  <c r="CP12" i="71"/>
  <c r="CM12" i="71"/>
  <c r="CJ12" i="71"/>
  <c r="CG12" i="71"/>
  <c r="CD12" i="71"/>
  <c r="CA12" i="71"/>
  <c r="BX12" i="71"/>
  <c r="BU12" i="71"/>
  <c r="BR12" i="71"/>
  <c r="BR41" i="71" s="1"/>
  <c r="BO12" i="71"/>
  <c r="BO41" i="71" s="1"/>
  <c r="BL12" i="71"/>
  <c r="BI12" i="71"/>
  <c r="BI41" i="71" s="1"/>
  <c r="BF12" i="71"/>
  <c r="BC12" i="71"/>
  <c r="AZ12" i="71"/>
  <c r="AW12" i="71"/>
  <c r="AT12" i="71"/>
  <c r="AQ12" i="71"/>
  <c r="AN12" i="71"/>
  <c r="AK12" i="71"/>
  <c r="AB12" i="71"/>
  <c r="Y12" i="71"/>
  <c r="Y41" i="71" s="1"/>
  <c r="V12" i="71"/>
  <c r="S12" i="71"/>
  <c r="P12" i="71"/>
  <c r="M12" i="71"/>
  <c r="J12" i="71"/>
  <c r="G12" i="71"/>
  <c r="D12" i="71"/>
  <c r="A12" i="71"/>
  <c r="EL11" i="71"/>
  <c r="EK11" i="71"/>
  <c r="EN5" i="71" s="1"/>
  <c r="EG11" i="71"/>
  <c r="EI11" i="71" s="1"/>
  <c r="EB11" i="71"/>
  <c r="DW11" i="71"/>
  <c r="DT11" i="71"/>
  <c r="DT41" i="71" s="1"/>
  <c r="DQ11" i="71"/>
  <c r="DQ41" i="71" s="1"/>
  <c r="DN11" i="71"/>
  <c r="EM11" i="71" s="1"/>
  <c r="DK11" i="71"/>
  <c r="DK41" i="71" s="1"/>
  <c r="DH11" i="71"/>
  <c r="DH41" i="71" s="1"/>
  <c r="DE11" i="71"/>
  <c r="DB11" i="71"/>
  <c r="CY11" i="71"/>
  <c r="CV11" i="71"/>
  <c r="CS11" i="71"/>
  <c r="CP11" i="71"/>
  <c r="CM11" i="71"/>
  <c r="CJ11" i="71"/>
  <c r="CG11" i="71"/>
  <c r="CD11" i="71"/>
  <c r="CA11" i="71"/>
  <c r="BX11" i="71"/>
  <c r="BX41" i="71" s="1"/>
  <c r="BU11" i="71"/>
  <c r="BU41" i="71" s="1"/>
  <c r="BR11" i="71"/>
  <c r="BO11" i="71"/>
  <c r="BL11" i="71"/>
  <c r="BI11" i="71"/>
  <c r="BF11" i="71"/>
  <c r="BC11" i="71"/>
  <c r="AZ11" i="71"/>
  <c r="AZ41" i="71" s="1"/>
  <c r="AW11" i="71"/>
  <c r="AW41" i="71" s="1"/>
  <c r="AT11" i="71"/>
  <c r="AT41" i="71" s="1"/>
  <c r="AQ11" i="71"/>
  <c r="AQ41" i="71" s="1"/>
  <c r="AN11" i="71"/>
  <c r="AN41" i="71" s="1"/>
  <c r="AK11" i="71"/>
  <c r="AB11" i="71"/>
  <c r="Y11" i="71"/>
  <c r="V11" i="71"/>
  <c r="S11" i="71"/>
  <c r="P11" i="71"/>
  <c r="P41" i="71" s="1"/>
  <c r="M11" i="71"/>
  <c r="M41" i="71" s="1"/>
  <c r="J11" i="71"/>
  <c r="J41" i="71" s="1"/>
  <c r="G11" i="71"/>
  <c r="G41" i="71" s="1"/>
  <c r="D11" i="71"/>
  <c r="D41" i="71" s="1"/>
  <c r="EQ2" i="71"/>
  <c r="G4" i="71" s="1"/>
  <c r="EP2" i="71"/>
  <c r="EN2" i="71"/>
  <c r="EM41" i="71" l="1"/>
  <c r="EE16" i="71"/>
  <c r="EE34" i="71"/>
  <c r="EE22" i="71"/>
  <c r="EE38" i="71"/>
  <c r="EE36" i="71"/>
  <c r="EN21" i="71"/>
  <c r="EE28" i="71"/>
  <c r="EN29" i="71"/>
  <c r="EN27" i="71"/>
  <c r="EI3" i="71"/>
  <c r="EI4" i="71" s="1"/>
  <c r="EN3" i="71"/>
  <c r="EN4" i="71" s="1"/>
  <c r="EC11" i="71"/>
  <c r="ED11" i="71"/>
  <c r="EC17" i="71"/>
  <c r="AB41" i="71"/>
  <c r="CV41" i="71"/>
  <c r="EN31" i="71"/>
  <c r="DN41" i="71"/>
  <c r="EH11" i="71"/>
  <c r="EH12" i="71"/>
  <c r="S41" i="71"/>
  <c r="BC41" i="71"/>
  <c r="CM41" i="71"/>
  <c r="DW41" i="71"/>
  <c r="EE14" i="71"/>
  <c r="EH18" i="71"/>
  <c r="EE20" i="71"/>
  <c r="EH24" i="71"/>
  <c r="EE26" i="71"/>
  <c r="EH30" i="71"/>
  <c r="EC33" i="71"/>
  <c r="ED12" i="71"/>
  <c r="EE12" i="71" s="1"/>
  <c r="EN39" i="71"/>
  <c r="EE3" i="71"/>
  <c r="EC34" i="71"/>
  <c r="EN11" i="71"/>
  <c r="ED34" i="71"/>
  <c r="EC16" i="71"/>
  <c r="EC22" i="71"/>
  <c r="EC28" i="71"/>
  <c r="EN33" i="71"/>
  <c r="EC38" i="71"/>
  <c r="EC35" i="71"/>
  <c r="DB41" i="71"/>
  <c r="EN37" i="71"/>
  <c r="EC23" i="71"/>
  <c r="EC29" i="71"/>
  <c r="EC32" i="71"/>
  <c r="EC39" i="71"/>
  <c r="EI5" i="71"/>
  <c r="BL41" i="71"/>
  <c r="EC36" i="71"/>
  <c r="EH40" i="71"/>
  <c r="V41" i="71"/>
  <c r="BF41" i="71"/>
  <c r="CP41" i="71"/>
  <c r="EC15" i="71"/>
  <c r="EC21" i="71"/>
  <c r="EC27" i="71"/>
  <c r="EN35" i="71"/>
  <c r="EC40" i="71"/>
  <c r="EI40" i="71"/>
  <c r="EE5" i="71"/>
  <c r="G7" i="71" s="1"/>
  <c r="ED41" i="71" l="1"/>
  <c r="EE11" i="71"/>
  <c r="G5" i="71"/>
  <c r="EE4" i="71"/>
  <c r="G6" i="71" s="1"/>
  <c r="EH41" i="71"/>
  <c r="EL41" i="70" l="1"/>
  <c r="EK41" i="70"/>
  <c r="EG41" i="70"/>
  <c r="EI41" i="70" s="1"/>
  <c r="DW41" i="70"/>
  <c r="DT41" i="70"/>
  <c r="DQ41" i="70"/>
  <c r="DN41" i="70"/>
  <c r="DK41" i="70"/>
  <c r="DH41" i="70"/>
  <c r="DE41" i="70"/>
  <c r="DB41" i="70"/>
  <c r="CY41" i="70"/>
  <c r="CV41" i="70"/>
  <c r="CS41" i="70"/>
  <c r="CP41" i="70"/>
  <c r="EM41" i="70" s="1"/>
  <c r="EN41" i="70" s="1"/>
  <c r="CM41" i="70"/>
  <c r="CJ41" i="70"/>
  <c r="CG41" i="70"/>
  <c r="CD41" i="70"/>
  <c r="CA41" i="70"/>
  <c r="BX41" i="70"/>
  <c r="BU41" i="70"/>
  <c r="BR41" i="70"/>
  <c r="BO41" i="70"/>
  <c r="BL41" i="70"/>
  <c r="BI41" i="70"/>
  <c r="BF41" i="70"/>
  <c r="BC41" i="70"/>
  <c r="AZ41" i="70"/>
  <c r="AW41" i="70"/>
  <c r="AT41" i="70"/>
  <c r="AQ41" i="70"/>
  <c r="AN41" i="70"/>
  <c r="AK41" i="70"/>
  <c r="AB41" i="70"/>
  <c r="Y41" i="70"/>
  <c r="V41" i="70"/>
  <c r="S41" i="70"/>
  <c r="P41" i="70"/>
  <c r="M41" i="70"/>
  <c r="J41" i="70"/>
  <c r="G41" i="70"/>
  <c r="D41" i="70"/>
  <c r="EL40" i="70"/>
  <c r="EK40" i="70"/>
  <c r="EG40" i="70"/>
  <c r="EI40" i="70" s="1"/>
  <c r="DW40" i="70"/>
  <c r="DT40" i="70"/>
  <c r="DQ40" i="70"/>
  <c r="DN40" i="70"/>
  <c r="DK40" i="70"/>
  <c r="DH40" i="70"/>
  <c r="DE40" i="70"/>
  <c r="DB40" i="70"/>
  <c r="CY40" i="70"/>
  <c r="CV40" i="70"/>
  <c r="CS40" i="70"/>
  <c r="CP40" i="70"/>
  <c r="CM40" i="70"/>
  <c r="CJ40" i="70"/>
  <c r="CG40" i="70"/>
  <c r="CD40" i="70"/>
  <c r="CA40" i="70"/>
  <c r="BX40" i="70"/>
  <c r="BU40" i="70"/>
  <c r="BR40" i="70"/>
  <c r="BO40" i="70"/>
  <c r="BL40" i="70"/>
  <c r="BI40" i="70"/>
  <c r="BF40" i="70"/>
  <c r="BC40" i="70"/>
  <c r="AZ40" i="70"/>
  <c r="AW40" i="70"/>
  <c r="AT40" i="70"/>
  <c r="AQ40" i="70"/>
  <c r="AN40" i="70"/>
  <c r="AK40" i="70"/>
  <c r="EH40" i="70"/>
  <c r="AB40" i="70"/>
  <c r="Y40" i="70"/>
  <c r="V40" i="70"/>
  <c r="S40" i="70"/>
  <c r="P40" i="70"/>
  <c r="M40" i="70"/>
  <c r="J40" i="70"/>
  <c r="G40" i="70"/>
  <c r="EB40" i="70"/>
  <c r="EL39" i="70"/>
  <c r="EK39" i="70"/>
  <c r="EG39" i="70"/>
  <c r="EI39" i="70" s="1"/>
  <c r="DW39" i="70"/>
  <c r="DT39" i="70"/>
  <c r="DQ39" i="70"/>
  <c r="DN39" i="70"/>
  <c r="DK39" i="70"/>
  <c r="DH39" i="70"/>
  <c r="DE39" i="70"/>
  <c r="DB39" i="70"/>
  <c r="CY39" i="70"/>
  <c r="CV39" i="70"/>
  <c r="CS39" i="70"/>
  <c r="CP39" i="70"/>
  <c r="CM39" i="70"/>
  <c r="CJ39" i="70"/>
  <c r="CG39" i="70"/>
  <c r="CD39" i="70"/>
  <c r="CA39" i="70"/>
  <c r="BX39" i="70"/>
  <c r="BU39" i="70"/>
  <c r="BR39" i="70"/>
  <c r="BO39" i="70"/>
  <c r="BL39" i="70"/>
  <c r="BI39" i="70"/>
  <c r="BF39" i="70"/>
  <c r="BC39" i="70"/>
  <c r="AZ39" i="70"/>
  <c r="AW39" i="70"/>
  <c r="AT39" i="70"/>
  <c r="AQ39" i="70"/>
  <c r="AN39" i="70"/>
  <c r="AK39" i="70"/>
  <c r="AB39" i="70"/>
  <c r="Y39" i="70"/>
  <c r="V39" i="70"/>
  <c r="S39" i="70"/>
  <c r="P39" i="70"/>
  <c r="M39" i="70"/>
  <c r="J39" i="70"/>
  <c r="G39" i="70"/>
  <c r="D39" i="70"/>
  <c r="EM38" i="70"/>
  <c r="EN38" i="70" s="1"/>
  <c r="EL38" i="70"/>
  <c r="EK38" i="70"/>
  <c r="EG38" i="70"/>
  <c r="EI38" i="70" s="1"/>
  <c r="DW38" i="70"/>
  <c r="DT38" i="70"/>
  <c r="DQ38" i="70"/>
  <c r="DN38" i="70"/>
  <c r="DK38" i="70"/>
  <c r="DH38" i="70"/>
  <c r="DE38" i="70"/>
  <c r="DB38" i="70"/>
  <c r="CY38" i="70"/>
  <c r="CV38" i="70"/>
  <c r="CS38" i="70"/>
  <c r="CP38" i="70"/>
  <c r="CM38" i="70"/>
  <c r="CJ38" i="70"/>
  <c r="CG38" i="70"/>
  <c r="CD38" i="70"/>
  <c r="CA38" i="70"/>
  <c r="BX38" i="70"/>
  <c r="BU38" i="70"/>
  <c r="BR38" i="70"/>
  <c r="BO38" i="70"/>
  <c r="BL38" i="70"/>
  <c r="BI38" i="70"/>
  <c r="BF38" i="70"/>
  <c r="BC38" i="70"/>
  <c r="AZ38" i="70"/>
  <c r="AW38" i="70"/>
  <c r="AT38" i="70"/>
  <c r="AQ38" i="70"/>
  <c r="AN38" i="70"/>
  <c r="AK38" i="70"/>
  <c r="AB38" i="70"/>
  <c r="Y38" i="70"/>
  <c r="V38" i="70"/>
  <c r="S38" i="70"/>
  <c r="P38" i="70"/>
  <c r="M38" i="70"/>
  <c r="J38" i="70"/>
  <c r="G38" i="70"/>
  <c r="D38" i="70"/>
  <c r="ED38" i="70" s="1"/>
  <c r="EL37" i="70"/>
  <c r="EK37" i="70"/>
  <c r="EG37" i="70"/>
  <c r="EI37" i="70" s="1"/>
  <c r="DW37" i="70"/>
  <c r="DT37" i="70"/>
  <c r="DQ37" i="70"/>
  <c r="DN37" i="70"/>
  <c r="DK37" i="70"/>
  <c r="DH37" i="70"/>
  <c r="DE37" i="70"/>
  <c r="DB37" i="70"/>
  <c r="CY37" i="70"/>
  <c r="CV37" i="70"/>
  <c r="CS37" i="70"/>
  <c r="CP37" i="70"/>
  <c r="CM37" i="70"/>
  <c r="CJ37" i="70"/>
  <c r="CG37" i="70"/>
  <c r="CD37" i="70"/>
  <c r="CA37" i="70"/>
  <c r="BX37" i="70"/>
  <c r="BU37" i="70"/>
  <c r="BR37" i="70"/>
  <c r="BO37" i="70"/>
  <c r="BL37" i="70"/>
  <c r="BI37" i="70"/>
  <c r="BF37" i="70"/>
  <c r="BC37" i="70"/>
  <c r="AZ37" i="70"/>
  <c r="AW37" i="70"/>
  <c r="AT37" i="70"/>
  <c r="AQ37" i="70"/>
  <c r="AN37" i="70"/>
  <c r="AK37" i="70"/>
  <c r="AB37" i="70"/>
  <c r="Y37" i="70"/>
  <c r="V37" i="70"/>
  <c r="S37" i="70"/>
  <c r="P37" i="70"/>
  <c r="M37" i="70"/>
  <c r="J37" i="70"/>
  <c r="G37" i="70"/>
  <c r="EB37" i="70"/>
  <c r="EL36" i="70"/>
  <c r="EK36" i="70"/>
  <c r="EG36" i="70"/>
  <c r="EI36" i="70" s="1"/>
  <c r="DW36" i="70"/>
  <c r="DT36" i="70"/>
  <c r="DQ36" i="70"/>
  <c r="EM36" i="70" s="1"/>
  <c r="DN36" i="70"/>
  <c r="DK36" i="70"/>
  <c r="DH36" i="70"/>
  <c r="DE36" i="70"/>
  <c r="DB36" i="70"/>
  <c r="CY36" i="70"/>
  <c r="CV36" i="70"/>
  <c r="CS36" i="70"/>
  <c r="CP36" i="70"/>
  <c r="CM36" i="70"/>
  <c r="CJ36" i="70"/>
  <c r="CG36" i="70"/>
  <c r="CD36" i="70"/>
  <c r="CA36" i="70"/>
  <c r="BX36" i="70"/>
  <c r="BU36" i="70"/>
  <c r="BR36" i="70"/>
  <c r="BO36" i="70"/>
  <c r="BL36" i="70"/>
  <c r="BI36" i="70"/>
  <c r="BF36" i="70"/>
  <c r="BC36" i="70"/>
  <c r="AZ36" i="70"/>
  <c r="AW36" i="70"/>
  <c r="AT36" i="70"/>
  <c r="AQ36" i="70"/>
  <c r="AN36" i="70"/>
  <c r="AK36" i="70"/>
  <c r="AB36" i="70"/>
  <c r="Y36" i="70"/>
  <c r="V36" i="70"/>
  <c r="S36" i="70"/>
  <c r="P36" i="70"/>
  <c r="M36" i="70"/>
  <c r="J36" i="70"/>
  <c r="G36" i="70"/>
  <c r="D36" i="70"/>
  <c r="EL35" i="70"/>
  <c r="EK35" i="70"/>
  <c r="EG35" i="70"/>
  <c r="EI35" i="70" s="1"/>
  <c r="DW35" i="70"/>
  <c r="DT35" i="70"/>
  <c r="EM35" i="70" s="1"/>
  <c r="EN35" i="70" s="1"/>
  <c r="DQ35" i="70"/>
  <c r="DN35" i="70"/>
  <c r="DK35" i="70"/>
  <c r="DH35" i="70"/>
  <c r="DE35" i="70"/>
  <c r="DB35" i="70"/>
  <c r="CY35" i="70"/>
  <c r="CV35" i="70"/>
  <c r="CS35" i="70"/>
  <c r="CP35" i="70"/>
  <c r="CM35" i="70"/>
  <c r="CJ35" i="70"/>
  <c r="CG35" i="70"/>
  <c r="CD35" i="70"/>
  <c r="CA35" i="70"/>
  <c r="BX35" i="70"/>
  <c r="BU35" i="70"/>
  <c r="BR35" i="70"/>
  <c r="BO35" i="70"/>
  <c r="BL35" i="70"/>
  <c r="BI35" i="70"/>
  <c r="BF35" i="70"/>
  <c r="BC35" i="70"/>
  <c r="AZ35" i="70"/>
  <c r="AW35" i="70"/>
  <c r="AT35" i="70"/>
  <c r="AQ35" i="70"/>
  <c r="AN35" i="70"/>
  <c r="AK35" i="70"/>
  <c r="AB35" i="70"/>
  <c r="Y35" i="70"/>
  <c r="V35" i="70"/>
  <c r="S35" i="70"/>
  <c r="P35" i="70"/>
  <c r="M35" i="70"/>
  <c r="J35" i="70"/>
  <c r="G35" i="70"/>
  <c r="D35" i="70"/>
  <c r="EL34" i="70"/>
  <c r="EK34" i="70"/>
  <c r="EH34" i="70"/>
  <c r="EG34" i="70"/>
  <c r="EI34" i="70" s="1"/>
  <c r="DW34" i="70"/>
  <c r="DT34" i="70"/>
  <c r="DQ34" i="70"/>
  <c r="DN34" i="70"/>
  <c r="DK34" i="70"/>
  <c r="DH34" i="70"/>
  <c r="DE34" i="70"/>
  <c r="DB34" i="70"/>
  <c r="CY34" i="70"/>
  <c r="CV34" i="70"/>
  <c r="CS34" i="70"/>
  <c r="CP34" i="70"/>
  <c r="CM34" i="70"/>
  <c r="CJ34" i="70"/>
  <c r="CG34" i="70"/>
  <c r="CD34" i="70"/>
  <c r="CA34" i="70"/>
  <c r="BX34" i="70"/>
  <c r="BU34" i="70"/>
  <c r="BR34" i="70"/>
  <c r="BO34" i="70"/>
  <c r="BL34" i="70"/>
  <c r="BI34" i="70"/>
  <c r="BF34" i="70"/>
  <c r="BC34" i="70"/>
  <c r="AZ34" i="70"/>
  <c r="AW34" i="70"/>
  <c r="AT34" i="70"/>
  <c r="AQ34" i="70"/>
  <c r="AN34" i="70"/>
  <c r="AK34" i="70"/>
  <c r="AB34" i="70"/>
  <c r="Y34" i="70"/>
  <c r="V34" i="70"/>
  <c r="S34" i="70"/>
  <c r="P34" i="70"/>
  <c r="M34" i="70"/>
  <c r="J34" i="70"/>
  <c r="G34" i="70"/>
  <c r="EB34" i="70"/>
  <c r="EL33" i="70"/>
  <c r="EK33" i="70"/>
  <c r="EG33" i="70"/>
  <c r="EI33" i="70" s="1"/>
  <c r="DW33" i="70"/>
  <c r="DT33" i="70"/>
  <c r="DQ33" i="70"/>
  <c r="DN33" i="70"/>
  <c r="DK33" i="70"/>
  <c r="DH33" i="70"/>
  <c r="DE33" i="70"/>
  <c r="DB33" i="70"/>
  <c r="CY33" i="70"/>
  <c r="CV33" i="70"/>
  <c r="CS33" i="70"/>
  <c r="CP33" i="70"/>
  <c r="CM33" i="70"/>
  <c r="CJ33" i="70"/>
  <c r="CG33" i="70"/>
  <c r="CD33" i="70"/>
  <c r="CA33" i="70"/>
  <c r="BX33" i="70"/>
  <c r="BU33" i="70"/>
  <c r="BR33" i="70"/>
  <c r="BO33" i="70"/>
  <c r="BL33" i="70"/>
  <c r="BI33" i="70"/>
  <c r="BF33" i="70"/>
  <c r="BC33" i="70"/>
  <c r="AZ33" i="70"/>
  <c r="AW33" i="70"/>
  <c r="AT33" i="70"/>
  <c r="AQ33" i="70"/>
  <c r="AN33" i="70"/>
  <c r="AK33" i="70"/>
  <c r="AB33" i="70"/>
  <c r="Y33" i="70"/>
  <c r="V33" i="70"/>
  <c r="S33" i="70"/>
  <c r="P33" i="70"/>
  <c r="M33" i="70"/>
  <c r="J33" i="70"/>
  <c r="G33" i="70"/>
  <c r="EM32" i="70"/>
  <c r="EN32" i="70" s="1"/>
  <c r="EL32" i="70"/>
  <c r="EK32" i="70"/>
  <c r="EG32" i="70"/>
  <c r="EI32" i="70" s="1"/>
  <c r="EB32" i="70"/>
  <c r="DW32" i="70"/>
  <c r="DT32" i="70"/>
  <c r="DQ32" i="70"/>
  <c r="DN32" i="70"/>
  <c r="DK32" i="70"/>
  <c r="DH32" i="70"/>
  <c r="DE32" i="70"/>
  <c r="DB32" i="70"/>
  <c r="CY32" i="70"/>
  <c r="CV32" i="70"/>
  <c r="CS32" i="70"/>
  <c r="CP32" i="70"/>
  <c r="CM32" i="70"/>
  <c r="CJ32" i="70"/>
  <c r="CG32" i="70"/>
  <c r="CD32" i="70"/>
  <c r="CA32" i="70"/>
  <c r="BX32" i="70"/>
  <c r="BU32" i="70"/>
  <c r="BR32" i="70"/>
  <c r="BO32" i="70"/>
  <c r="BL32" i="70"/>
  <c r="BI32" i="70"/>
  <c r="BF32" i="70"/>
  <c r="BC32" i="70"/>
  <c r="AZ32" i="70"/>
  <c r="AW32" i="70"/>
  <c r="AT32" i="70"/>
  <c r="AQ32" i="70"/>
  <c r="AN32" i="70"/>
  <c r="AK32" i="70"/>
  <c r="AB32" i="70"/>
  <c r="Y32" i="70"/>
  <c r="V32" i="70"/>
  <c r="S32" i="70"/>
  <c r="P32" i="70"/>
  <c r="M32" i="70"/>
  <c r="J32" i="70"/>
  <c r="G32" i="70"/>
  <c r="EM31" i="70"/>
  <c r="EL31" i="70"/>
  <c r="EK31" i="70"/>
  <c r="EI31" i="70"/>
  <c r="EH31" i="70"/>
  <c r="EG31" i="70"/>
  <c r="DW31" i="70"/>
  <c r="DT31" i="70"/>
  <c r="DQ31" i="70"/>
  <c r="DN31" i="70"/>
  <c r="DK31" i="70"/>
  <c r="DH31" i="70"/>
  <c r="DE31" i="70"/>
  <c r="DB31" i="70"/>
  <c r="CY31" i="70"/>
  <c r="CV31" i="70"/>
  <c r="CS31" i="70"/>
  <c r="CP31" i="70"/>
  <c r="CM31" i="70"/>
  <c r="CJ31" i="70"/>
  <c r="CG31" i="70"/>
  <c r="CD31" i="70"/>
  <c r="CA31" i="70"/>
  <c r="BX31" i="70"/>
  <c r="BU31" i="70"/>
  <c r="BR31" i="70"/>
  <c r="BO31" i="70"/>
  <c r="BL31" i="70"/>
  <c r="BI31" i="70"/>
  <c r="BF31" i="70"/>
  <c r="BC31" i="70"/>
  <c r="AZ31" i="70"/>
  <c r="AW31" i="70"/>
  <c r="AT31" i="70"/>
  <c r="AQ31" i="70"/>
  <c r="AN31" i="70"/>
  <c r="AK31" i="70"/>
  <c r="AB31" i="70"/>
  <c r="Y31" i="70"/>
  <c r="V31" i="70"/>
  <c r="S31" i="70"/>
  <c r="P31" i="70"/>
  <c r="M31" i="70"/>
  <c r="J31" i="70"/>
  <c r="G31" i="70"/>
  <c r="EB31" i="70"/>
  <c r="EL30" i="70"/>
  <c r="EK30" i="70"/>
  <c r="EG30" i="70"/>
  <c r="EI30" i="70" s="1"/>
  <c r="EB30" i="70"/>
  <c r="EC30" i="70" s="1"/>
  <c r="DW30" i="70"/>
  <c r="DT30" i="70"/>
  <c r="DQ30" i="70"/>
  <c r="EM30" i="70" s="1"/>
  <c r="DN30" i="70"/>
  <c r="DK30" i="70"/>
  <c r="DH30" i="70"/>
  <c r="DE30" i="70"/>
  <c r="DB30" i="70"/>
  <c r="CY30" i="70"/>
  <c r="CV30" i="70"/>
  <c r="CS30" i="70"/>
  <c r="CP30" i="70"/>
  <c r="CM30" i="70"/>
  <c r="CJ30" i="70"/>
  <c r="CG30" i="70"/>
  <c r="CD30" i="70"/>
  <c r="CA30" i="70"/>
  <c r="BX30" i="70"/>
  <c r="BU30" i="70"/>
  <c r="BR30" i="70"/>
  <c r="BO30" i="70"/>
  <c r="BL30" i="70"/>
  <c r="BI30" i="70"/>
  <c r="BF30" i="70"/>
  <c r="BC30" i="70"/>
  <c r="AZ30" i="70"/>
  <c r="AW30" i="70"/>
  <c r="AT30" i="70"/>
  <c r="AQ30" i="70"/>
  <c r="AN30" i="70"/>
  <c r="AK30" i="70"/>
  <c r="AB30" i="70"/>
  <c r="Y30" i="70"/>
  <c r="V30" i="70"/>
  <c r="EH30" i="70" s="1"/>
  <c r="S30" i="70"/>
  <c r="P30" i="70"/>
  <c r="M30" i="70"/>
  <c r="J30" i="70"/>
  <c r="G30" i="70"/>
  <c r="EL29" i="70"/>
  <c r="EK29" i="70"/>
  <c r="EG29" i="70"/>
  <c r="EI29" i="70" s="1"/>
  <c r="DW29" i="70"/>
  <c r="DT29" i="70"/>
  <c r="DQ29" i="70"/>
  <c r="DN29" i="70"/>
  <c r="DK29" i="70"/>
  <c r="DH29" i="70"/>
  <c r="DE29" i="70"/>
  <c r="DB29" i="70"/>
  <c r="CY29" i="70"/>
  <c r="CV29" i="70"/>
  <c r="CS29" i="70"/>
  <c r="EM29" i="70" s="1"/>
  <c r="EN29" i="70" s="1"/>
  <c r="CP29" i="70"/>
  <c r="CM29" i="70"/>
  <c r="CJ29" i="70"/>
  <c r="CG29" i="70"/>
  <c r="CD29" i="70"/>
  <c r="CA29" i="70"/>
  <c r="BX29" i="70"/>
  <c r="BU29" i="70"/>
  <c r="BR29" i="70"/>
  <c r="BO29" i="70"/>
  <c r="BL29" i="70"/>
  <c r="BI29" i="70"/>
  <c r="BF29" i="70"/>
  <c r="BC29" i="70"/>
  <c r="AZ29" i="70"/>
  <c r="AW29" i="70"/>
  <c r="AT29" i="70"/>
  <c r="AQ29" i="70"/>
  <c r="AN29" i="70"/>
  <c r="AK29" i="70"/>
  <c r="AB29" i="70"/>
  <c r="Y29" i="70"/>
  <c r="V29" i="70"/>
  <c r="S29" i="70"/>
  <c r="P29" i="70"/>
  <c r="M29" i="70"/>
  <c r="J29" i="70"/>
  <c r="G29" i="70"/>
  <c r="D29" i="70"/>
  <c r="EL28" i="70"/>
  <c r="EK28" i="70"/>
  <c r="EI28" i="70"/>
  <c r="EH28" i="70"/>
  <c r="EG28" i="70"/>
  <c r="DW28" i="70"/>
  <c r="DT28" i="70"/>
  <c r="DQ28" i="70"/>
  <c r="DN28" i="70"/>
  <c r="DK28" i="70"/>
  <c r="DH28" i="70"/>
  <c r="DE28" i="70"/>
  <c r="EM28" i="70" s="1"/>
  <c r="DB28" i="70"/>
  <c r="CY28" i="70"/>
  <c r="CV28" i="70"/>
  <c r="CS28" i="70"/>
  <c r="CP28" i="70"/>
  <c r="CM28" i="70"/>
  <c r="CJ28" i="70"/>
  <c r="CG28" i="70"/>
  <c r="CD28" i="70"/>
  <c r="CA28" i="70"/>
  <c r="BX28" i="70"/>
  <c r="BU28" i="70"/>
  <c r="BR28" i="70"/>
  <c r="BO28" i="70"/>
  <c r="BL28" i="70"/>
  <c r="BI28" i="70"/>
  <c r="BF28" i="70"/>
  <c r="BC28" i="70"/>
  <c r="AZ28" i="70"/>
  <c r="AW28" i="70"/>
  <c r="AT28" i="70"/>
  <c r="AQ28" i="70"/>
  <c r="AN28" i="70"/>
  <c r="AK28" i="70"/>
  <c r="AB28" i="70"/>
  <c r="Y28" i="70"/>
  <c r="V28" i="70"/>
  <c r="S28" i="70"/>
  <c r="P28" i="70"/>
  <c r="M28" i="70"/>
  <c r="J28" i="70"/>
  <c r="G28" i="70"/>
  <c r="EB28" i="70"/>
  <c r="EL27" i="70"/>
  <c r="EK27" i="70"/>
  <c r="EG27" i="70"/>
  <c r="EI27" i="70" s="1"/>
  <c r="DW27" i="70"/>
  <c r="DT27" i="70"/>
  <c r="DQ27" i="70"/>
  <c r="DN27" i="70"/>
  <c r="DK27" i="70"/>
  <c r="DH27" i="70"/>
  <c r="DE27" i="70"/>
  <c r="DB27" i="70"/>
  <c r="CY27" i="70"/>
  <c r="CV27" i="70"/>
  <c r="CS27" i="70"/>
  <c r="CP27" i="70"/>
  <c r="CM27" i="70"/>
  <c r="CJ27" i="70"/>
  <c r="CG27" i="70"/>
  <c r="CD27" i="70"/>
  <c r="CA27" i="70"/>
  <c r="BX27" i="70"/>
  <c r="BU27" i="70"/>
  <c r="BR27" i="70"/>
  <c r="BO27" i="70"/>
  <c r="BL27" i="70"/>
  <c r="BI27" i="70"/>
  <c r="BF27" i="70"/>
  <c r="BC27" i="70"/>
  <c r="AZ27" i="70"/>
  <c r="AW27" i="70"/>
  <c r="AT27" i="70"/>
  <c r="AQ27" i="70"/>
  <c r="AN27" i="70"/>
  <c r="AK27" i="70"/>
  <c r="EH27" i="70"/>
  <c r="AB27" i="70"/>
  <c r="Y27" i="70"/>
  <c r="V27" i="70"/>
  <c r="S27" i="70"/>
  <c r="P27" i="70"/>
  <c r="M27" i="70"/>
  <c r="J27" i="70"/>
  <c r="G27" i="70"/>
  <c r="D27" i="70"/>
  <c r="EL26" i="70"/>
  <c r="EK26" i="70"/>
  <c r="EG26" i="70"/>
  <c r="EI26" i="70" s="1"/>
  <c r="DW26" i="70"/>
  <c r="DT26" i="70"/>
  <c r="EM26" i="70" s="1"/>
  <c r="EN26" i="70" s="1"/>
  <c r="DQ26" i="70"/>
  <c r="DN26" i="70"/>
  <c r="DK26" i="70"/>
  <c r="DH26" i="70"/>
  <c r="DE26" i="70"/>
  <c r="DB26" i="70"/>
  <c r="CY26" i="70"/>
  <c r="CV26" i="70"/>
  <c r="CS26" i="70"/>
  <c r="CP26" i="70"/>
  <c r="CM26" i="70"/>
  <c r="CJ26" i="70"/>
  <c r="CG26" i="70"/>
  <c r="CD26" i="70"/>
  <c r="CA26" i="70"/>
  <c r="BX26" i="70"/>
  <c r="BU26" i="70"/>
  <c r="BR26" i="70"/>
  <c r="BO26" i="70"/>
  <c r="BL26" i="70"/>
  <c r="BI26" i="70"/>
  <c r="BF26" i="70"/>
  <c r="BC26" i="70"/>
  <c r="AZ26" i="70"/>
  <c r="AW26" i="70"/>
  <c r="AT26" i="70"/>
  <c r="AQ26" i="70"/>
  <c r="AN26" i="70"/>
  <c r="AK26" i="70"/>
  <c r="AB26" i="70"/>
  <c r="Y26" i="70"/>
  <c r="V26" i="70"/>
  <c r="S26" i="70"/>
  <c r="P26" i="70"/>
  <c r="M26" i="70"/>
  <c r="J26" i="70"/>
  <c r="G26" i="70"/>
  <c r="D26" i="70"/>
  <c r="EL25" i="70"/>
  <c r="EK25" i="70"/>
  <c r="EG25" i="70"/>
  <c r="EI25" i="70" s="1"/>
  <c r="DW25" i="70"/>
  <c r="DT25" i="70"/>
  <c r="DQ25" i="70"/>
  <c r="EM25" i="70" s="1"/>
  <c r="DN25" i="70"/>
  <c r="DK25" i="70"/>
  <c r="DH25" i="70"/>
  <c r="DE25" i="70"/>
  <c r="DB25" i="70"/>
  <c r="CY25" i="70"/>
  <c r="CV25" i="70"/>
  <c r="CS25" i="70"/>
  <c r="CP25" i="70"/>
  <c r="CM25" i="70"/>
  <c r="CJ25" i="70"/>
  <c r="CG25" i="70"/>
  <c r="CD25" i="70"/>
  <c r="CA25" i="70"/>
  <c r="BX25" i="70"/>
  <c r="BU25" i="70"/>
  <c r="BR25" i="70"/>
  <c r="BO25" i="70"/>
  <c r="BL25" i="70"/>
  <c r="BI25" i="70"/>
  <c r="BF25" i="70"/>
  <c r="BC25" i="70"/>
  <c r="AZ25" i="70"/>
  <c r="AW25" i="70"/>
  <c r="AT25" i="70"/>
  <c r="AQ25" i="70"/>
  <c r="AN25" i="70"/>
  <c r="AK25" i="70"/>
  <c r="EH25" i="70"/>
  <c r="AB25" i="70"/>
  <c r="Y25" i="70"/>
  <c r="V25" i="70"/>
  <c r="S25" i="70"/>
  <c r="P25" i="70"/>
  <c r="M25" i="70"/>
  <c r="J25" i="70"/>
  <c r="G25" i="70"/>
  <c r="D25" i="70"/>
  <c r="ED25" i="70" s="1"/>
  <c r="EB25" i="70"/>
  <c r="EL24" i="70"/>
  <c r="EK24" i="70"/>
  <c r="EG24" i="70"/>
  <c r="EI24" i="70" s="1"/>
  <c r="DW24" i="70"/>
  <c r="DT24" i="70"/>
  <c r="DQ24" i="70"/>
  <c r="DN24" i="70"/>
  <c r="DK24" i="70"/>
  <c r="DH24" i="70"/>
  <c r="DE24" i="70"/>
  <c r="DB24" i="70"/>
  <c r="CY24" i="70"/>
  <c r="CV24" i="70"/>
  <c r="CS24" i="70"/>
  <c r="CP24" i="70"/>
  <c r="CM24" i="70"/>
  <c r="CJ24" i="70"/>
  <c r="CG24" i="70"/>
  <c r="CD24" i="70"/>
  <c r="CA24" i="70"/>
  <c r="BX24" i="70"/>
  <c r="BU24" i="70"/>
  <c r="BR24" i="70"/>
  <c r="BO24" i="70"/>
  <c r="BL24" i="70"/>
  <c r="BI24" i="70"/>
  <c r="BF24" i="70"/>
  <c r="BC24" i="70"/>
  <c r="AZ24" i="70"/>
  <c r="AW24" i="70"/>
  <c r="AT24" i="70"/>
  <c r="AQ24" i="70"/>
  <c r="AN24" i="70"/>
  <c r="AK24" i="70"/>
  <c r="AB24" i="70"/>
  <c r="Y24" i="70"/>
  <c r="V24" i="70"/>
  <c r="S24" i="70"/>
  <c r="P24" i="70"/>
  <c r="M24" i="70"/>
  <c r="J24" i="70"/>
  <c r="G24" i="70"/>
  <c r="D24" i="70"/>
  <c r="EM23" i="70"/>
  <c r="EN23" i="70" s="1"/>
  <c r="EL23" i="70"/>
  <c r="EK23" i="70"/>
  <c r="EG23" i="70"/>
  <c r="EI23" i="70" s="1"/>
  <c r="DW23" i="70"/>
  <c r="DT23" i="70"/>
  <c r="DQ23" i="70"/>
  <c r="DN23" i="70"/>
  <c r="DK23" i="70"/>
  <c r="DH23" i="70"/>
  <c r="DE23" i="70"/>
  <c r="DB23" i="70"/>
  <c r="CY23" i="70"/>
  <c r="CV23" i="70"/>
  <c r="CS23" i="70"/>
  <c r="CP23" i="70"/>
  <c r="CM23" i="70"/>
  <c r="CJ23" i="70"/>
  <c r="CG23" i="70"/>
  <c r="CD23" i="70"/>
  <c r="CA23" i="70"/>
  <c r="BX23" i="70"/>
  <c r="BU23" i="70"/>
  <c r="BR23" i="70"/>
  <c r="BO23" i="70"/>
  <c r="BL23" i="70"/>
  <c r="BI23" i="70"/>
  <c r="BF23" i="70"/>
  <c r="BC23" i="70"/>
  <c r="AZ23" i="70"/>
  <c r="AW23" i="70"/>
  <c r="AT23" i="70"/>
  <c r="AQ23" i="70"/>
  <c r="AN23" i="70"/>
  <c r="AK23" i="70"/>
  <c r="AB23" i="70"/>
  <c r="Y23" i="70"/>
  <c r="V23" i="70"/>
  <c r="S23" i="70"/>
  <c r="P23" i="70"/>
  <c r="M23" i="70"/>
  <c r="J23" i="70"/>
  <c r="G23" i="70"/>
  <c r="D23" i="70"/>
  <c r="EL22" i="70"/>
  <c r="EK22" i="70"/>
  <c r="EI22" i="70"/>
  <c r="EG22" i="70"/>
  <c r="DW22" i="70"/>
  <c r="DT22" i="70"/>
  <c r="DQ22" i="70"/>
  <c r="DN22" i="70"/>
  <c r="DK22" i="70"/>
  <c r="DH22" i="70"/>
  <c r="EM22" i="70" s="1"/>
  <c r="DE22" i="70"/>
  <c r="DB22" i="70"/>
  <c r="CY22" i="70"/>
  <c r="CV22" i="70"/>
  <c r="CS22" i="70"/>
  <c r="CP22" i="70"/>
  <c r="CM22" i="70"/>
  <c r="CJ22" i="70"/>
  <c r="CG22" i="70"/>
  <c r="CD22" i="70"/>
  <c r="CA22" i="70"/>
  <c r="BX22" i="70"/>
  <c r="BU22" i="70"/>
  <c r="BR22" i="70"/>
  <c r="BO22" i="70"/>
  <c r="BL22" i="70"/>
  <c r="BI22" i="70"/>
  <c r="BF22" i="70"/>
  <c r="BC22" i="70"/>
  <c r="AZ22" i="70"/>
  <c r="AW22" i="70"/>
  <c r="AT22" i="70"/>
  <c r="AQ22" i="70"/>
  <c r="AQ42" i="70" s="1"/>
  <c r="AN22" i="70"/>
  <c r="AN42" i="70" s="1"/>
  <c r="AK22" i="70"/>
  <c r="EH22" i="70"/>
  <c r="AB22" i="70"/>
  <c r="Y22" i="70"/>
  <c r="V22" i="70"/>
  <c r="S22" i="70"/>
  <c r="P22" i="70"/>
  <c r="M22" i="70"/>
  <c r="J22" i="70"/>
  <c r="G22" i="70"/>
  <c r="EB22" i="70"/>
  <c r="EL21" i="70"/>
  <c r="EK21" i="70"/>
  <c r="EG21" i="70"/>
  <c r="EI21" i="70" s="1"/>
  <c r="DW21" i="70"/>
  <c r="DT21" i="70"/>
  <c r="DQ21" i="70"/>
  <c r="DN21" i="70"/>
  <c r="DK21" i="70"/>
  <c r="DH21" i="70"/>
  <c r="DE21" i="70"/>
  <c r="DB21" i="70"/>
  <c r="CY21" i="70"/>
  <c r="CV21" i="70"/>
  <c r="CS21" i="70"/>
  <c r="CP21" i="70"/>
  <c r="CM21" i="70"/>
  <c r="CJ21" i="70"/>
  <c r="CG21" i="70"/>
  <c r="CD21" i="70"/>
  <c r="CA21" i="70"/>
  <c r="BX21" i="70"/>
  <c r="BU21" i="70"/>
  <c r="BR21" i="70"/>
  <c r="BO21" i="70"/>
  <c r="BL21" i="70"/>
  <c r="BI21" i="70"/>
  <c r="BF21" i="70"/>
  <c r="BC21" i="70"/>
  <c r="AZ21" i="70"/>
  <c r="AW21" i="70"/>
  <c r="AT21" i="70"/>
  <c r="AQ21" i="70"/>
  <c r="AN21" i="70"/>
  <c r="AK21" i="70"/>
  <c r="AB21" i="70"/>
  <c r="Y21" i="70"/>
  <c r="V21" i="70"/>
  <c r="S21" i="70"/>
  <c r="P21" i="70"/>
  <c r="M21" i="70"/>
  <c r="J21" i="70"/>
  <c r="G21" i="70"/>
  <c r="EB21" i="70"/>
  <c r="EC21" i="70" s="1"/>
  <c r="EL20" i="70"/>
  <c r="EK20" i="70"/>
  <c r="EG20" i="70"/>
  <c r="EI20" i="70" s="1"/>
  <c r="DW20" i="70"/>
  <c r="DT20" i="70"/>
  <c r="DQ20" i="70"/>
  <c r="DN20" i="70"/>
  <c r="DK20" i="70"/>
  <c r="DH20" i="70"/>
  <c r="DE20" i="70"/>
  <c r="DB20" i="70"/>
  <c r="EM20" i="70" s="1"/>
  <c r="EN20" i="70" s="1"/>
  <c r="CY20" i="70"/>
  <c r="CV20" i="70"/>
  <c r="CS20" i="70"/>
  <c r="CP20" i="70"/>
  <c r="CM20" i="70"/>
  <c r="CJ20" i="70"/>
  <c r="CG20" i="70"/>
  <c r="CD20" i="70"/>
  <c r="CA20" i="70"/>
  <c r="BX20" i="70"/>
  <c r="BU20" i="70"/>
  <c r="BR20" i="70"/>
  <c r="BO20" i="70"/>
  <c r="BL20" i="70"/>
  <c r="BI20" i="70"/>
  <c r="BF20" i="70"/>
  <c r="BC20" i="70"/>
  <c r="AZ20" i="70"/>
  <c r="AW20" i="70"/>
  <c r="AT20" i="70"/>
  <c r="AQ20" i="70"/>
  <c r="AN20" i="70"/>
  <c r="AK20" i="70"/>
  <c r="AB20" i="70"/>
  <c r="Y20" i="70"/>
  <c r="V20" i="70"/>
  <c r="S20" i="70"/>
  <c r="P20" i="70"/>
  <c r="M20" i="70"/>
  <c r="J20" i="70"/>
  <c r="G20" i="70"/>
  <c r="D20" i="70"/>
  <c r="EL19" i="70"/>
  <c r="EK19" i="70"/>
  <c r="EI19" i="70"/>
  <c r="EG19" i="70"/>
  <c r="DW19" i="70"/>
  <c r="DT19" i="70"/>
  <c r="DQ19" i="70"/>
  <c r="DN19" i="70"/>
  <c r="DK19" i="70"/>
  <c r="DH19" i="70"/>
  <c r="EM19" i="70" s="1"/>
  <c r="DE19" i="70"/>
  <c r="DB19" i="70"/>
  <c r="CY19" i="70"/>
  <c r="CV19" i="70"/>
  <c r="CS19" i="70"/>
  <c r="CP19" i="70"/>
  <c r="CM19" i="70"/>
  <c r="CJ19" i="70"/>
  <c r="CG19" i="70"/>
  <c r="CD19" i="70"/>
  <c r="CA19" i="70"/>
  <c r="CA42" i="70" s="1"/>
  <c r="BX19" i="70"/>
  <c r="BX42" i="70" s="1"/>
  <c r="BU19" i="70"/>
  <c r="BR19" i="70"/>
  <c r="BO19" i="70"/>
  <c r="BL19" i="70"/>
  <c r="BI19" i="70"/>
  <c r="BF19" i="70"/>
  <c r="BC19" i="70"/>
  <c r="AZ19" i="70"/>
  <c r="AW19" i="70"/>
  <c r="AT19" i="70"/>
  <c r="AQ19" i="70"/>
  <c r="AN19" i="70"/>
  <c r="AK19" i="70"/>
  <c r="AB19" i="70"/>
  <c r="Y19" i="70"/>
  <c r="V19" i="70"/>
  <c r="S19" i="70"/>
  <c r="P19" i="70"/>
  <c r="M19" i="70"/>
  <c r="J19" i="70"/>
  <c r="G19" i="70"/>
  <c r="G42" i="70" s="1"/>
  <c r="EB19" i="70"/>
  <c r="EL18" i="70"/>
  <c r="EK18" i="70"/>
  <c r="EG18" i="70"/>
  <c r="EI18" i="70" s="1"/>
  <c r="EB18" i="70"/>
  <c r="DW18" i="70"/>
  <c r="DT18" i="70"/>
  <c r="DQ18" i="70"/>
  <c r="DN18" i="70"/>
  <c r="DK18" i="70"/>
  <c r="DH18" i="70"/>
  <c r="DE18" i="70"/>
  <c r="DB18" i="70"/>
  <c r="CY18" i="70"/>
  <c r="CV18" i="70"/>
  <c r="CS18" i="70"/>
  <c r="CP18" i="70"/>
  <c r="CM18" i="70"/>
  <c r="CJ18" i="70"/>
  <c r="CG18" i="70"/>
  <c r="CD18" i="70"/>
  <c r="CA18" i="70"/>
  <c r="BX18" i="70"/>
  <c r="BU18" i="70"/>
  <c r="BR18" i="70"/>
  <c r="BO18" i="70"/>
  <c r="BL18" i="70"/>
  <c r="BI18" i="70"/>
  <c r="BF18" i="70"/>
  <c r="BC18" i="70"/>
  <c r="AZ18" i="70"/>
  <c r="AW18" i="70"/>
  <c r="AT18" i="70"/>
  <c r="AQ18" i="70"/>
  <c r="AN18" i="70"/>
  <c r="AK18" i="70"/>
  <c r="AB18" i="70"/>
  <c r="Y18" i="70"/>
  <c r="V18" i="70"/>
  <c r="EH18" i="70" s="1"/>
  <c r="S18" i="70"/>
  <c r="P18" i="70"/>
  <c r="M18" i="70"/>
  <c r="J18" i="70"/>
  <c r="G18" i="70"/>
  <c r="EL17" i="70"/>
  <c r="EK17" i="70"/>
  <c r="EG17" i="70"/>
  <c r="EI17" i="70" s="1"/>
  <c r="EB17" i="70"/>
  <c r="DW17" i="70"/>
  <c r="DT17" i="70"/>
  <c r="EM17" i="70" s="1"/>
  <c r="EN17" i="70" s="1"/>
  <c r="DQ17" i="70"/>
  <c r="DN17" i="70"/>
  <c r="DK17" i="70"/>
  <c r="DH17" i="70"/>
  <c r="DE17" i="70"/>
  <c r="DB17" i="70"/>
  <c r="CY17" i="70"/>
  <c r="CV17" i="70"/>
  <c r="CS17" i="70"/>
  <c r="CP17" i="70"/>
  <c r="CM17" i="70"/>
  <c r="CJ17" i="70"/>
  <c r="CG17" i="70"/>
  <c r="CD17" i="70"/>
  <c r="CA17" i="70"/>
  <c r="BX17" i="70"/>
  <c r="BU17" i="70"/>
  <c r="BR17" i="70"/>
  <c r="BO17" i="70"/>
  <c r="BL17" i="70"/>
  <c r="BI17" i="70"/>
  <c r="BF17" i="70"/>
  <c r="BC17" i="70"/>
  <c r="AZ17" i="70"/>
  <c r="AW17" i="70"/>
  <c r="AT17" i="70"/>
  <c r="AQ17" i="70"/>
  <c r="AN17" i="70"/>
  <c r="AK17" i="70"/>
  <c r="AB17" i="70"/>
  <c r="Y17" i="70"/>
  <c r="V17" i="70"/>
  <c r="S17" i="70"/>
  <c r="EH17" i="70" s="1"/>
  <c r="P17" i="70"/>
  <c r="M17" i="70"/>
  <c r="J17" i="70"/>
  <c r="G17" i="70"/>
  <c r="D17" i="70"/>
  <c r="EL16" i="70"/>
  <c r="EK16" i="70"/>
  <c r="EG16" i="70"/>
  <c r="EI16" i="70" s="1"/>
  <c r="EB16" i="70"/>
  <c r="DW16" i="70"/>
  <c r="DT16" i="70"/>
  <c r="DQ16" i="70"/>
  <c r="DN16" i="70"/>
  <c r="EM16" i="70" s="1"/>
  <c r="DK16" i="70"/>
  <c r="DH16" i="70"/>
  <c r="DE16" i="70"/>
  <c r="DB16" i="70"/>
  <c r="CY16" i="70"/>
  <c r="CV16" i="70"/>
  <c r="CS16" i="70"/>
  <c r="CP16" i="70"/>
  <c r="CM16" i="70"/>
  <c r="CJ16" i="70"/>
  <c r="CG16" i="70"/>
  <c r="CD16" i="70"/>
  <c r="CA16" i="70"/>
  <c r="BX16" i="70"/>
  <c r="BU16" i="70"/>
  <c r="BR16" i="70"/>
  <c r="BO16" i="70"/>
  <c r="BL16" i="70"/>
  <c r="BI16" i="70"/>
  <c r="BF16" i="70"/>
  <c r="BC16" i="70"/>
  <c r="AZ16" i="70"/>
  <c r="AW16" i="70"/>
  <c r="AT16" i="70"/>
  <c r="AQ16" i="70"/>
  <c r="AN16" i="70"/>
  <c r="AK16" i="70"/>
  <c r="AB16" i="70"/>
  <c r="Y16" i="70"/>
  <c r="V16" i="70"/>
  <c r="EH16" i="70" s="1"/>
  <c r="S16" i="70"/>
  <c r="P16" i="70"/>
  <c r="M16" i="70"/>
  <c r="J16" i="70"/>
  <c r="G16" i="70"/>
  <c r="EL15" i="70"/>
  <c r="EK15" i="70"/>
  <c r="EG15" i="70"/>
  <c r="EI15" i="70" s="1"/>
  <c r="DW15" i="70"/>
  <c r="DT15" i="70"/>
  <c r="DQ15" i="70"/>
  <c r="DN15" i="70"/>
  <c r="DK15" i="70"/>
  <c r="DH15" i="70"/>
  <c r="DE15" i="70"/>
  <c r="DB15" i="70"/>
  <c r="CY15" i="70"/>
  <c r="CV15" i="70"/>
  <c r="CS15" i="70"/>
  <c r="CP15" i="70"/>
  <c r="CM15" i="70"/>
  <c r="CJ15" i="70"/>
  <c r="CG15" i="70"/>
  <c r="CD15" i="70"/>
  <c r="CA15" i="70"/>
  <c r="BX15" i="70"/>
  <c r="BU15" i="70"/>
  <c r="BR15" i="70"/>
  <c r="BO15" i="70"/>
  <c r="BL15" i="70"/>
  <c r="BI15" i="70"/>
  <c r="BF15" i="70"/>
  <c r="BC15" i="70"/>
  <c r="AZ15" i="70"/>
  <c r="AW15" i="70"/>
  <c r="AT15" i="70"/>
  <c r="AQ15" i="70"/>
  <c r="AN15" i="70"/>
  <c r="AK15" i="70"/>
  <c r="EH15" i="70"/>
  <c r="AB15" i="70"/>
  <c r="Y15" i="70"/>
  <c r="V15" i="70"/>
  <c r="S15" i="70"/>
  <c r="P15" i="70"/>
  <c r="M15" i="70"/>
  <c r="J15" i="70"/>
  <c r="G15" i="70"/>
  <c r="D15" i="70"/>
  <c r="EL14" i="70"/>
  <c r="EK14" i="70"/>
  <c r="EG14" i="70"/>
  <c r="EI14" i="70" s="1"/>
  <c r="DW14" i="70"/>
  <c r="DT14" i="70"/>
  <c r="EM14" i="70" s="1"/>
  <c r="EN14" i="70" s="1"/>
  <c r="DQ14" i="70"/>
  <c r="DN14" i="70"/>
  <c r="DK14" i="70"/>
  <c r="DH14" i="70"/>
  <c r="DE14" i="70"/>
  <c r="DB14" i="70"/>
  <c r="CY14" i="70"/>
  <c r="CV14" i="70"/>
  <c r="CS14" i="70"/>
  <c r="CP14" i="70"/>
  <c r="CM14" i="70"/>
  <c r="CJ14" i="70"/>
  <c r="CG14" i="70"/>
  <c r="CD14" i="70"/>
  <c r="CA14" i="70"/>
  <c r="BX14" i="70"/>
  <c r="BU14" i="70"/>
  <c r="BR14" i="70"/>
  <c r="BO14" i="70"/>
  <c r="BL14" i="70"/>
  <c r="BI14" i="70"/>
  <c r="BF14" i="70"/>
  <c r="BC14" i="70"/>
  <c r="AZ14" i="70"/>
  <c r="AW14" i="70"/>
  <c r="AT14" i="70"/>
  <c r="AQ14" i="70"/>
  <c r="AN14" i="70"/>
  <c r="AK14" i="70"/>
  <c r="AB14" i="70"/>
  <c r="Y14" i="70"/>
  <c r="V14" i="70"/>
  <c r="S14" i="70"/>
  <c r="P14" i="70"/>
  <c r="M14" i="70"/>
  <c r="J14" i="70"/>
  <c r="G14" i="70"/>
  <c r="D14" i="70"/>
  <c r="EL13" i="70"/>
  <c r="EK13" i="70"/>
  <c r="EG13" i="70"/>
  <c r="EI13" i="70" s="1"/>
  <c r="DW13" i="70"/>
  <c r="DT13" i="70"/>
  <c r="DQ13" i="70"/>
  <c r="EM13" i="70" s="1"/>
  <c r="DN13" i="70"/>
  <c r="DK13" i="70"/>
  <c r="DK42" i="70" s="1"/>
  <c r="DH13" i="70"/>
  <c r="DH42" i="70" s="1"/>
  <c r="DE13" i="70"/>
  <c r="DB13" i="70"/>
  <c r="CY13" i="70"/>
  <c r="CV13" i="70"/>
  <c r="CS13" i="70"/>
  <c r="CP13" i="70"/>
  <c r="CM13" i="70"/>
  <c r="CJ13" i="70"/>
  <c r="CG13" i="70"/>
  <c r="CD13" i="70"/>
  <c r="CA13" i="70"/>
  <c r="BX13" i="70"/>
  <c r="BU13" i="70"/>
  <c r="BR13" i="70"/>
  <c r="BO13" i="70"/>
  <c r="BL13" i="70"/>
  <c r="BI13" i="70"/>
  <c r="BF13" i="70"/>
  <c r="BC13" i="70"/>
  <c r="AZ13" i="70"/>
  <c r="AW13" i="70"/>
  <c r="AT13" i="70"/>
  <c r="AQ13" i="70"/>
  <c r="AN13" i="70"/>
  <c r="AK13" i="70"/>
  <c r="AB13" i="70"/>
  <c r="Y13" i="70"/>
  <c r="V13" i="70"/>
  <c r="S13" i="70"/>
  <c r="P13" i="70"/>
  <c r="M13" i="70"/>
  <c r="J13" i="70"/>
  <c r="G13" i="70"/>
  <c r="EB13" i="70"/>
  <c r="EL12" i="70"/>
  <c r="EK12" i="70"/>
  <c r="EG12" i="70"/>
  <c r="EI12" i="70" s="1"/>
  <c r="DW12" i="70"/>
  <c r="DT12" i="70"/>
  <c r="DQ12" i="70"/>
  <c r="DN12" i="70"/>
  <c r="DK12" i="70"/>
  <c r="DH12" i="70"/>
  <c r="DE12" i="70"/>
  <c r="DE42" i="70" s="1"/>
  <c r="DB12" i="70"/>
  <c r="CY12" i="70"/>
  <c r="CY42" i="70" s="1"/>
  <c r="CV12" i="70"/>
  <c r="CS12" i="70"/>
  <c r="CP12" i="70"/>
  <c r="CM12" i="70"/>
  <c r="CJ12" i="70"/>
  <c r="CG12" i="70"/>
  <c r="CD12" i="70"/>
  <c r="CA12" i="70"/>
  <c r="BX12" i="70"/>
  <c r="BU12" i="70"/>
  <c r="BU42" i="70" s="1"/>
  <c r="BR12" i="70"/>
  <c r="BO12" i="70"/>
  <c r="BO42" i="70" s="1"/>
  <c r="BL12" i="70"/>
  <c r="BI12" i="70"/>
  <c r="BF12" i="70"/>
  <c r="BC12" i="70"/>
  <c r="AZ12" i="70"/>
  <c r="AW12" i="70"/>
  <c r="AT12" i="70"/>
  <c r="AQ12" i="70"/>
  <c r="AN12" i="70"/>
  <c r="AK12" i="70"/>
  <c r="AK42" i="70" s="1"/>
  <c r="AB12" i="70"/>
  <c r="Y12" i="70"/>
  <c r="EH12" i="70" s="1"/>
  <c r="V12" i="70"/>
  <c r="S12" i="70"/>
  <c r="P12" i="70"/>
  <c r="M12" i="70"/>
  <c r="J12" i="70"/>
  <c r="G12" i="70"/>
  <c r="D12" i="70"/>
  <c r="EL11" i="70"/>
  <c r="EK11" i="70"/>
  <c r="EG11" i="70"/>
  <c r="DW11" i="70"/>
  <c r="DT11" i="70"/>
  <c r="DQ11" i="70"/>
  <c r="DN11" i="70"/>
  <c r="DK11" i="70"/>
  <c r="DH11" i="70"/>
  <c r="DE11" i="70"/>
  <c r="DB11" i="70"/>
  <c r="DB42" i="70" s="1"/>
  <c r="CY11" i="70"/>
  <c r="CV11" i="70"/>
  <c r="CS11" i="70"/>
  <c r="CP11" i="70"/>
  <c r="CM11" i="70"/>
  <c r="CJ11" i="70"/>
  <c r="CG11" i="70"/>
  <c r="CD11" i="70"/>
  <c r="CA11" i="70"/>
  <c r="BX11" i="70"/>
  <c r="BU11" i="70"/>
  <c r="BR11" i="70"/>
  <c r="BR42" i="70" s="1"/>
  <c r="BO11" i="70"/>
  <c r="BL11" i="70"/>
  <c r="BI11" i="70"/>
  <c r="BF11" i="70"/>
  <c r="BC11" i="70"/>
  <c r="AZ11" i="70"/>
  <c r="AW11" i="70"/>
  <c r="AT11" i="70"/>
  <c r="AQ11" i="70"/>
  <c r="AN11" i="70"/>
  <c r="AK11" i="70"/>
  <c r="AH42" i="70"/>
  <c r="AB11" i="70"/>
  <c r="Y11" i="70"/>
  <c r="V11" i="70"/>
  <c r="S11" i="70"/>
  <c r="P11" i="70"/>
  <c r="M11" i="70"/>
  <c r="J11" i="70"/>
  <c r="G11" i="70"/>
  <c r="D11" i="70"/>
  <c r="A12" i="70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EN2" i="70"/>
  <c r="EP2" i="70" s="1"/>
  <c r="EI2" i="70"/>
  <c r="D22" i="70" l="1"/>
  <c r="ED22" i="70" s="1"/>
  <c r="EB29" i="70"/>
  <c r="EE29" i="70" s="1"/>
  <c r="ED33" i="70"/>
  <c r="EH41" i="70"/>
  <c r="EB14" i="70"/>
  <c r="EB26" i="70"/>
  <c r="EC26" i="70" s="1"/>
  <c r="D34" i="70"/>
  <c r="ED34" i="70" s="1"/>
  <c r="EH37" i="70"/>
  <c r="EH14" i="70"/>
  <c r="EH26" i="70"/>
  <c r="EB41" i="70"/>
  <c r="EE2" i="70" s="1"/>
  <c r="EQ2" i="70" s="1"/>
  <c r="G4" i="70" s="1"/>
  <c r="EH13" i="70"/>
  <c r="D16" i="70"/>
  <c r="ED16" i="70" s="1"/>
  <c r="EE16" i="70" s="1"/>
  <c r="D30" i="70"/>
  <c r="ED30" i="70" s="1"/>
  <c r="EE30" i="70" s="1"/>
  <c r="D31" i="70"/>
  <c r="ED31" i="70" s="1"/>
  <c r="EE31" i="70" s="1"/>
  <c r="D32" i="70"/>
  <c r="ED32" i="70" s="1"/>
  <c r="EE32" i="70" s="1"/>
  <c r="D33" i="70"/>
  <c r="EB38" i="70"/>
  <c r="EH21" i="70"/>
  <c r="ED15" i="70"/>
  <c r="ED24" i="70"/>
  <c r="ED27" i="70"/>
  <c r="ED39" i="70"/>
  <c r="AE42" i="70"/>
  <c r="EH35" i="70"/>
  <c r="EH36" i="70"/>
  <c r="EB36" i="70"/>
  <c r="EC36" i="70" s="1"/>
  <c r="D13" i="70"/>
  <c r="ED13" i="70" s="1"/>
  <c r="EE13" i="70" s="1"/>
  <c r="EH19" i="70"/>
  <c r="EB35" i="70"/>
  <c r="EC19" i="70"/>
  <c r="EC16" i="70"/>
  <c r="EM18" i="70"/>
  <c r="EN18" i="70" s="1"/>
  <c r="D19" i="70"/>
  <c r="ED19" i="70" s="1"/>
  <c r="EE19" i="70" s="1"/>
  <c r="EC35" i="70"/>
  <c r="CD42" i="70"/>
  <c r="EN16" i="70"/>
  <c r="EH24" i="70"/>
  <c r="EM27" i="70"/>
  <c r="EH33" i="70"/>
  <c r="EN3" i="70"/>
  <c r="M42" i="70"/>
  <c r="CG42" i="70"/>
  <c r="EN12" i="70"/>
  <c r="EM15" i="70"/>
  <c r="EN15" i="70" s="1"/>
  <c r="D28" i="70"/>
  <c r="ED28" i="70" s="1"/>
  <c r="ED29" i="70"/>
  <c r="EM37" i="70"/>
  <c r="EC40" i="70"/>
  <c r="P42" i="70"/>
  <c r="AZ42" i="70"/>
  <c r="CJ42" i="70"/>
  <c r="DT42" i="70"/>
  <c r="EC14" i="70"/>
  <c r="EC18" i="70"/>
  <c r="EE22" i="70"/>
  <c r="EC22" i="70"/>
  <c r="EN25" i="70"/>
  <c r="ED41" i="70"/>
  <c r="S42" i="70"/>
  <c r="EH11" i="70"/>
  <c r="BC42" i="70"/>
  <c r="CM42" i="70"/>
  <c r="DW42" i="70"/>
  <c r="EN13" i="70"/>
  <c r="ED17" i="70"/>
  <c r="EE17" i="70" s="1"/>
  <c r="D21" i="70"/>
  <c r="ED21" i="70" s="1"/>
  <c r="EE21" i="70" s="1"/>
  <c r="EH23" i="70"/>
  <c r="EM24" i="70"/>
  <c r="EN24" i="70" s="1"/>
  <c r="EE25" i="70"/>
  <c r="EC25" i="70"/>
  <c r="EB27" i="70"/>
  <c r="EH32" i="70"/>
  <c r="EE34" i="70"/>
  <c r="EC34" i="70"/>
  <c r="ED36" i="70"/>
  <c r="EH38" i="70"/>
  <c r="EM39" i="70"/>
  <c r="D40" i="70"/>
  <c r="ED40" i="70" s="1"/>
  <c r="EE40" i="70" s="1"/>
  <c r="EM34" i="70"/>
  <c r="EN34" i="70" s="1"/>
  <c r="EM11" i="70"/>
  <c r="ED12" i="70"/>
  <c r="EN19" i="70"/>
  <c r="ED23" i="70"/>
  <c r="EN27" i="70"/>
  <c r="EN28" i="70"/>
  <c r="EC13" i="70"/>
  <c r="J42" i="70"/>
  <c r="AT42" i="70"/>
  <c r="DN42" i="70"/>
  <c r="ED20" i="70"/>
  <c r="DQ42" i="70"/>
  <c r="BF42" i="70"/>
  <c r="EB11" i="70"/>
  <c r="EB23" i="70"/>
  <c r="ED35" i="70"/>
  <c r="EE35" i="70" s="1"/>
  <c r="Y42" i="70"/>
  <c r="BI42" i="70"/>
  <c r="ED26" i="70"/>
  <c r="EE26" i="70" s="1"/>
  <c r="EN30" i="70"/>
  <c r="EN5" i="70"/>
  <c r="AB42" i="70"/>
  <c r="BL42" i="70"/>
  <c r="CV42" i="70"/>
  <c r="EI11" i="70"/>
  <c r="EI3" i="70"/>
  <c r="EI4" i="70" s="1"/>
  <c r="ED14" i="70"/>
  <c r="EE14" i="70" s="1"/>
  <c r="D18" i="70"/>
  <c r="ED18" i="70" s="1"/>
  <c r="EE18" i="70" s="1"/>
  <c r="EH20" i="70"/>
  <c r="EM21" i="70"/>
  <c r="EN21" i="70" s="1"/>
  <c r="EN22" i="70"/>
  <c r="EN31" i="70"/>
  <c r="EN36" i="70"/>
  <c r="EH39" i="70"/>
  <c r="EB39" i="70"/>
  <c r="EM40" i="70"/>
  <c r="EN40" i="70" s="1"/>
  <c r="EC37" i="70"/>
  <c r="ED11" i="70"/>
  <c r="EC41" i="70"/>
  <c r="D37" i="70"/>
  <c r="ED37" i="70" s="1"/>
  <c r="EE37" i="70" s="1"/>
  <c r="EC17" i="70"/>
  <c r="EE28" i="70"/>
  <c r="EC28" i="70"/>
  <c r="EN39" i="70"/>
  <c r="AW42" i="70"/>
  <c r="V42" i="70"/>
  <c r="CP42" i="70"/>
  <c r="EM12" i="70"/>
  <c r="EB15" i="70"/>
  <c r="EM33" i="70"/>
  <c r="EN33" i="70" s="1"/>
  <c r="EE38" i="70"/>
  <c r="EC38" i="70"/>
  <c r="EI5" i="70"/>
  <c r="CS42" i="70"/>
  <c r="EC32" i="70"/>
  <c r="EB12" i="70"/>
  <c r="EB20" i="70"/>
  <c r="EB24" i="70"/>
  <c r="EH29" i="70"/>
  <c r="EC31" i="70"/>
  <c r="EB33" i="70"/>
  <c r="EN37" i="70"/>
  <c r="EE36" i="70" l="1"/>
  <c r="EC29" i="70"/>
  <c r="EE41" i="70"/>
  <c r="EE11" i="70"/>
  <c r="EE3" i="70"/>
  <c r="EC11" i="70"/>
  <c r="EE5" i="70"/>
  <c r="G7" i="70" s="1"/>
  <c r="EC39" i="70"/>
  <c r="EE39" i="70"/>
  <c r="EH42" i="70"/>
  <c r="EN4" i="70"/>
  <c r="D42" i="70"/>
  <c r="EE20" i="70"/>
  <c r="EC20" i="70"/>
  <c r="ED42" i="70"/>
  <c r="EM42" i="70"/>
  <c r="EN11" i="70"/>
  <c r="EE15" i="70"/>
  <c r="EC15" i="70"/>
  <c r="EE24" i="70"/>
  <c r="EC24" i="70"/>
  <c r="EE23" i="70"/>
  <c r="EC23" i="70"/>
  <c r="EC27" i="70"/>
  <c r="EE27" i="70"/>
  <c r="EE33" i="70"/>
  <c r="EC33" i="70"/>
  <c r="EC12" i="70"/>
  <c r="EE12" i="70"/>
  <c r="G41" i="69"/>
  <c r="EL40" i="69"/>
  <c r="EG40" i="69"/>
  <c r="EI40" i="69" s="1"/>
  <c r="EB40" i="69"/>
  <c r="DW40" i="69"/>
  <c r="DT40" i="69"/>
  <c r="DQ40" i="69"/>
  <c r="DN40" i="69"/>
  <c r="DK40" i="69"/>
  <c r="DH40" i="69"/>
  <c r="DE40" i="69"/>
  <c r="DB40" i="69"/>
  <c r="CY40" i="69"/>
  <c r="CV40" i="69"/>
  <c r="CS40" i="69"/>
  <c r="CP40" i="69"/>
  <c r="CM40" i="69"/>
  <c r="CJ40" i="69"/>
  <c r="CG40" i="69"/>
  <c r="CD40" i="69"/>
  <c r="CA40" i="69"/>
  <c r="BX40" i="69"/>
  <c r="BU40" i="69"/>
  <c r="BR40" i="69"/>
  <c r="BO40" i="69"/>
  <c r="BL40" i="69"/>
  <c r="BI40" i="69"/>
  <c r="BF40" i="69"/>
  <c r="BC40" i="69"/>
  <c r="AZ40" i="69"/>
  <c r="AW40" i="69"/>
  <c r="AT40" i="69"/>
  <c r="AO40" i="69"/>
  <c r="AL40" i="69"/>
  <c r="AN40" i="69" s="1"/>
  <c r="AI40" i="69"/>
  <c r="AK40" i="69" s="1"/>
  <c r="AB40" i="69"/>
  <c r="Y40" i="69"/>
  <c r="V40" i="69"/>
  <c r="S40" i="69"/>
  <c r="P40" i="69"/>
  <c r="M40" i="69"/>
  <c r="J40" i="69"/>
  <c r="G40" i="69"/>
  <c r="D40" i="69"/>
  <c r="EL39" i="69"/>
  <c r="EI39" i="69"/>
  <c r="EG39" i="69"/>
  <c r="DW39" i="69"/>
  <c r="DT39" i="69"/>
  <c r="DQ39" i="69"/>
  <c r="DN39" i="69"/>
  <c r="DK39" i="69"/>
  <c r="DH39" i="69"/>
  <c r="DE39" i="69"/>
  <c r="DB39" i="69"/>
  <c r="CY39" i="69"/>
  <c r="CV39" i="69"/>
  <c r="CS39" i="69"/>
  <c r="CP39" i="69"/>
  <c r="CM39" i="69"/>
  <c r="CJ39" i="69"/>
  <c r="CG39" i="69"/>
  <c r="CD39" i="69"/>
  <c r="CA39" i="69"/>
  <c r="BX39" i="69"/>
  <c r="BU39" i="69"/>
  <c r="BR39" i="69"/>
  <c r="BO39" i="69"/>
  <c r="BL39" i="69"/>
  <c r="BI39" i="69"/>
  <c r="BF39" i="69"/>
  <c r="BC39" i="69"/>
  <c r="AZ39" i="69"/>
  <c r="AW39" i="69"/>
  <c r="AT39" i="69"/>
  <c r="AO39" i="69"/>
  <c r="AN39" i="69"/>
  <c r="AL39" i="69"/>
  <c r="AI39" i="69"/>
  <c r="AK39" i="69" s="1"/>
  <c r="AB39" i="69"/>
  <c r="Y39" i="69"/>
  <c r="V39" i="69"/>
  <c r="EH39" i="69" s="1"/>
  <c r="S39" i="69"/>
  <c r="P39" i="69"/>
  <c r="M39" i="69"/>
  <c r="J39" i="69"/>
  <c r="G39" i="69"/>
  <c r="D39" i="69"/>
  <c r="EL38" i="69"/>
  <c r="EI38" i="69"/>
  <c r="EG38" i="69"/>
  <c r="DW38" i="69"/>
  <c r="DT38" i="69"/>
  <c r="DQ38" i="69"/>
  <c r="DN38" i="69"/>
  <c r="DK38" i="69"/>
  <c r="DH38" i="69"/>
  <c r="DE38" i="69"/>
  <c r="DB38" i="69"/>
  <c r="CY38" i="69"/>
  <c r="CV38" i="69"/>
  <c r="CS38" i="69"/>
  <c r="CP38" i="69"/>
  <c r="CM38" i="69"/>
  <c r="CJ38" i="69"/>
  <c r="CG38" i="69"/>
  <c r="CD38" i="69"/>
  <c r="CA38" i="69"/>
  <c r="BX38" i="69"/>
  <c r="BU38" i="69"/>
  <c r="BR38" i="69"/>
  <c r="BO38" i="69"/>
  <c r="BL38" i="69"/>
  <c r="BI38" i="69"/>
  <c r="BF38" i="69"/>
  <c r="BC38" i="69"/>
  <c r="AZ38" i="69"/>
  <c r="AW38" i="69"/>
  <c r="AT38" i="69"/>
  <c r="AO38" i="69"/>
  <c r="AQ38" i="69" s="1"/>
  <c r="AL38" i="69"/>
  <c r="AI38" i="69"/>
  <c r="AK38" i="69" s="1"/>
  <c r="AB38" i="69"/>
  <c r="Y38" i="69"/>
  <c r="V38" i="69"/>
  <c r="S38" i="69"/>
  <c r="P38" i="69"/>
  <c r="M38" i="69"/>
  <c r="J38" i="69"/>
  <c r="G38" i="69"/>
  <c r="D38" i="69"/>
  <c r="EL37" i="69"/>
  <c r="EG37" i="69"/>
  <c r="EI37" i="69" s="1"/>
  <c r="DW37" i="69"/>
  <c r="DT37" i="69"/>
  <c r="DQ37" i="69"/>
  <c r="DN37" i="69"/>
  <c r="DK37" i="69"/>
  <c r="DH37" i="69"/>
  <c r="DE37" i="69"/>
  <c r="DB37" i="69"/>
  <c r="CY37" i="69"/>
  <c r="CV37" i="69"/>
  <c r="CS37" i="69"/>
  <c r="CP37" i="69"/>
  <c r="CM37" i="69"/>
  <c r="CJ37" i="69"/>
  <c r="CG37" i="69"/>
  <c r="CD37" i="69"/>
  <c r="CA37" i="69"/>
  <c r="BX37" i="69"/>
  <c r="BU37" i="69"/>
  <c r="BR37" i="69"/>
  <c r="BO37" i="69"/>
  <c r="BL37" i="69"/>
  <c r="BI37" i="69"/>
  <c r="BF37" i="69"/>
  <c r="BC37" i="69"/>
  <c r="AZ37" i="69"/>
  <c r="AW37" i="69"/>
  <c r="AT37" i="69"/>
  <c r="AO37" i="69"/>
  <c r="EK37" i="69" s="1"/>
  <c r="AN37" i="69"/>
  <c r="AL37" i="69"/>
  <c r="AI37" i="69"/>
  <c r="AK37" i="69" s="1"/>
  <c r="AB37" i="69"/>
  <c r="Y37" i="69"/>
  <c r="V37" i="69"/>
  <c r="S37" i="69"/>
  <c r="P37" i="69"/>
  <c r="M37" i="69"/>
  <c r="J37" i="69"/>
  <c r="G37" i="69"/>
  <c r="D37" i="69"/>
  <c r="EL36" i="69"/>
  <c r="EG36" i="69"/>
  <c r="EI36" i="69" s="1"/>
  <c r="EB36" i="69"/>
  <c r="EC36" i="69" s="1"/>
  <c r="DW36" i="69"/>
  <c r="DT36" i="69"/>
  <c r="DQ36" i="69"/>
  <c r="DN36" i="69"/>
  <c r="DK36" i="69"/>
  <c r="DH36" i="69"/>
  <c r="DE36" i="69"/>
  <c r="DB36" i="69"/>
  <c r="CY36" i="69"/>
  <c r="CV36" i="69"/>
  <c r="CS36" i="69"/>
  <c r="CP36" i="69"/>
  <c r="CM36" i="69"/>
  <c r="CJ36" i="69"/>
  <c r="CG36" i="69"/>
  <c r="CD36" i="69"/>
  <c r="CA36" i="69"/>
  <c r="BX36" i="69"/>
  <c r="BU36" i="69"/>
  <c r="BR36" i="69"/>
  <c r="BO36" i="69"/>
  <c r="BL36" i="69"/>
  <c r="BI36" i="69"/>
  <c r="BF36" i="69"/>
  <c r="BC36" i="69"/>
  <c r="AZ36" i="69"/>
  <c r="AW36" i="69"/>
  <c r="AT36" i="69"/>
  <c r="AQ36" i="69"/>
  <c r="AO36" i="69"/>
  <c r="AN36" i="69"/>
  <c r="AI36" i="69"/>
  <c r="EK36" i="69" s="1"/>
  <c r="AB36" i="69"/>
  <c r="Y36" i="69"/>
  <c r="V36" i="69"/>
  <c r="S36" i="69"/>
  <c r="P36" i="69"/>
  <c r="M36" i="69"/>
  <c r="J36" i="69"/>
  <c r="G36" i="69"/>
  <c r="D36" i="69"/>
  <c r="EL35" i="69"/>
  <c r="EK35" i="69"/>
  <c r="EG35" i="69"/>
  <c r="EI35" i="69" s="1"/>
  <c r="DW35" i="69"/>
  <c r="DT35" i="69"/>
  <c r="DQ35" i="69"/>
  <c r="DN35" i="69"/>
  <c r="DK35" i="69"/>
  <c r="DH35" i="69"/>
  <c r="DE35" i="69"/>
  <c r="DB35" i="69"/>
  <c r="CY35" i="69"/>
  <c r="CV35" i="69"/>
  <c r="CS35" i="69"/>
  <c r="CP35" i="69"/>
  <c r="CM35" i="69"/>
  <c r="CJ35" i="69"/>
  <c r="CG35" i="69"/>
  <c r="CD35" i="69"/>
  <c r="CA35" i="69"/>
  <c r="BX35" i="69"/>
  <c r="BU35" i="69"/>
  <c r="BR35" i="69"/>
  <c r="BO35" i="69"/>
  <c r="BL35" i="69"/>
  <c r="BI35" i="69"/>
  <c r="BF35" i="69"/>
  <c r="BC35" i="69"/>
  <c r="AZ35" i="69"/>
  <c r="AW35" i="69"/>
  <c r="AT35" i="69"/>
  <c r="AQ35" i="69"/>
  <c r="AO35" i="69"/>
  <c r="EB35" i="69" s="1"/>
  <c r="AN35" i="69"/>
  <c r="AK35" i="69"/>
  <c r="AI35" i="69"/>
  <c r="EH35" i="69"/>
  <c r="AB35" i="69"/>
  <c r="Y35" i="69"/>
  <c r="V35" i="69"/>
  <c r="S35" i="69"/>
  <c r="P35" i="69"/>
  <c r="M35" i="69"/>
  <c r="J35" i="69"/>
  <c r="G35" i="69"/>
  <c r="D35" i="69"/>
  <c r="EL34" i="69"/>
  <c r="EH34" i="69"/>
  <c r="EG34" i="69"/>
  <c r="EI34" i="69" s="1"/>
  <c r="DW34" i="69"/>
  <c r="DT34" i="69"/>
  <c r="DQ34" i="69"/>
  <c r="DN34" i="69"/>
  <c r="DK34" i="69"/>
  <c r="DH34" i="69"/>
  <c r="DE34" i="69"/>
  <c r="DB34" i="69"/>
  <c r="CY34" i="69"/>
  <c r="CV34" i="69"/>
  <c r="CS34" i="69"/>
  <c r="CP34" i="69"/>
  <c r="CM34" i="69"/>
  <c r="CJ34" i="69"/>
  <c r="CG34" i="69"/>
  <c r="CD34" i="69"/>
  <c r="CA34" i="69"/>
  <c r="BX34" i="69"/>
  <c r="BU34" i="69"/>
  <c r="BR34" i="69"/>
  <c r="BO34" i="69"/>
  <c r="BL34" i="69"/>
  <c r="BI34" i="69"/>
  <c r="BF34" i="69"/>
  <c r="BC34" i="69"/>
  <c r="AZ34" i="69"/>
  <c r="AW34" i="69"/>
  <c r="AT34" i="69"/>
  <c r="AO34" i="69"/>
  <c r="AN34" i="69"/>
  <c r="AK34" i="69"/>
  <c r="AI34" i="69"/>
  <c r="AB34" i="69"/>
  <c r="Y34" i="69"/>
  <c r="V34" i="69"/>
  <c r="S34" i="69"/>
  <c r="P34" i="69"/>
  <c r="M34" i="69"/>
  <c r="J34" i="69"/>
  <c r="G34" i="69"/>
  <c r="D34" i="69"/>
  <c r="EL33" i="69"/>
  <c r="EG33" i="69"/>
  <c r="EI33" i="69" s="1"/>
  <c r="DW33" i="69"/>
  <c r="DT33" i="69"/>
  <c r="DQ33" i="69"/>
  <c r="DN33" i="69"/>
  <c r="DK33" i="69"/>
  <c r="DH33" i="69"/>
  <c r="DE33" i="69"/>
  <c r="DB33" i="69"/>
  <c r="CY33" i="69"/>
  <c r="CV33" i="69"/>
  <c r="CS33" i="69"/>
  <c r="CP33" i="69"/>
  <c r="CM33" i="69"/>
  <c r="CJ33" i="69"/>
  <c r="CG33" i="69"/>
  <c r="CD33" i="69"/>
  <c r="CA33" i="69"/>
  <c r="BX33" i="69"/>
  <c r="BU33" i="69"/>
  <c r="BR33" i="69"/>
  <c r="BO33" i="69"/>
  <c r="BL33" i="69"/>
  <c r="BI33" i="69"/>
  <c r="BF33" i="69"/>
  <c r="BC33" i="69"/>
  <c r="AZ33" i="69"/>
  <c r="AW33" i="69"/>
  <c r="AT33" i="69"/>
  <c r="AQ33" i="69"/>
  <c r="AO33" i="69"/>
  <c r="AN33" i="69"/>
  <c r="AI33" i="69"/>
  <c r="EB33" i="69" s="1"/>
  <c r="AB33" i="69"/>
  <c r="Y33" i="69"/>
  <c r="V33" i="69"/>
  <c r="S33" i="69"/>
  <c r="EH33" i="69" s="1"/>
  <c r="P33" i="69"/>
  <c r="M33" i="69"/>
  <c r="J33" i="69"/>
  <c r="G33" i="69"/>
  <c r="D33" i="69"/>
  <c r="EL32" i="69"/>
  <c r="EG32" i="69"/>
  <c r="EI32" i="69" s="1"/>
  <c r="DW32" i="69"/>
  <c r="DT32" i="69"/>
  <c r="DQ32" i="69"/>
  <c r="DN32" i="69"/>
  <c r="DK32" i="69"/>
  <c r="DH32" i="69"/>
  <c r="DE32" i="69"/>
  <c r="DB32" i="69"/>
  <c r="CY32" i="69"/>
  <c r="CV32" i="69"/>
  <c r="CS32" i="69"/>
  <c r="CP32" i="69"/>
  <c r="CM32" i="69"/>
  <c r="CJ32" i="69"/>
  <c r="CG32" i="69"/>
  <c r="CD32" i="69"/>
  <c r="CA32" i="69"/>
  <c r="BX32" i="69"/>
  <c r="BU32" i="69"/>
  <c r="BR32" i="69"/>
  <c r="BO32" i="69"/>
  <c r="BL32" i="69"/>
  <c r="BI32" i="69"/>
  <c r="BF32" i="69"/>
  <c r="BC32" i="69"/>
  <c r="AZ32" i="69"/>
  <c r="AW32" i="69"/>
  <c r="AT32" i="69"/>
  <c r="AO32" i="69"/>
  <c r="AN32" i="69"/>
  <c r="AK32" i="69"/>
  <c r="AI32" i="69"/>
  <c r="AB32" i="69"/>
  <c r="Y32" i="69"/>
  <c r="V32" i="69"/>
  <c r="S32" i="69"/>
  <c r="P32" i="69"/>
  <c r="M32" i="69"/>
  <c r="J32" i="69"/>
  <c r="G32" i="69"/>
  <c r="D32" i="69"/>
  <c r="EL31" i="69"/>
  <c r="EH31" i="69"/>
  <c r="EG31" i="69"/>
  <c r="EI31" i="69" s="1"/>
  <c r="DW31" i="69"/>
  <c r="DT31" i="69"/>
  <c r="DQ31" i="69"/>
  <c r="DN31" i="69"/>
  <c r="DK31" i="69"/>
  <c r="DH31" i="69"/>
  <c r="DE31" i="69"/>
  <c r="DB31" i="69"/>
  <c r="CY31" i="69"/>
  <c r="CV31" i="69"/>
  <c r="CS31" i="69"/>
  <c r="CP31" i="69"/>
  <c r="CM31" i="69"/>
  <c r="CJ31" i="69"/>
  <c r="CG31" i="69"/>
  <c r="CD31" i="69"/>
  <c r="CA31" i="69"/>
  <c r="BX31" i="69"/>
  <c r="BU31" i="69"/>
  <c r="BR31" i="69"/>
  <c r="BO31" i="69"/>
  <c r="BL31" i="69"/>
  <c r="BI31" i="69"/>
  <c r="BF31" i="69"/>
  <c r="BC31" i="69"/>
  <c r="AZ31" i="69"/>
  <c r="AW31" i="69"/>
  <c r="AT31" i="69"/>
  <c r="AO31" i="69"/>
  <c r="AN31" i="69"/>
  <c r="AI31" i="69"/>
  <c r="AK31" i="69" s="1"/>
  <c r="AB31" i="69"/>
  <c r="Y31" i="69"/>
  <c r="V31" i="69"/>
  <c r="S31" i="69"/>
  <c r="P31" i="69"/>
  <c r="M31" i="69"/>
  <c r="J31" i="69"/>
  <c r="G31" i="69"/>
  <c r="D31" i="69"/>
  <c r="EL30" i="69"/>
  <c r="EG30" i="69"/>
  <c r="EI30" i="69" s="1"/>
  <c r="DW30" i="69"/>
  <c r="DT30" i="69"/>
  <c r="DQ30" i="69"/>
  <c r="DN30" i="69"/>
  <c r="DK30" i="69"/>
  <c r="DH30" i="69"/>
  <c r="DE30" i="69"/>
  <c r="DB30" i="69"/>
  <c r="CY30" i="69"/>
  <c r="CV30" i="69"/>
  <c r="CS30" i="69"/>
  <c r="CP30" i="69"/>
  <c r="CM30" i="69"/>
  <c r="CJ30" i="69"/>
  <c r="CG30" i="69"/>
  <c r="CD30" i="69"/>
  <c r="CA30" i="69"/>
  <c r="BX30" i="69"/>
  <c r="BU30" i="69"/>
  <c r="BR30" i="69"/>
  <c r="BO30" i="69"/>
  <c r="BL30" i="69"/>
  <c r="BI30" i="69"/>
  <c r="BF30" i="69"/>
  <c r="BC30" i="69"/>
  <c r="AZ30" i="69"/>
  <c r="AW30" i="69"/>
  <c r="AT30" i="69"/>
  <c r="AQ30" i="69"/>
  <c r="AO30" i="69"/>
  <c r="AN30" i="69"/>
  <c r="AI30" i="69"/>
  <c r="AB30" i="69"/>
  <c r="Y30" i="69"/>
  <c r="V30" i="69"/>
  <c r="S30" i="69"/>
  <c r="P30" i="69"/>
  <c r="M30" i="69"/>
  <c r="J30" i="69"/>
  <c r="G30" i="69"/>
  <c r="D30" i="69"/>
  <c r="EL29" i="69"/>
  <c r="EG29" i="69"/>
  <c r="EI29" i="69" s="1"/>
  <c r="DW29" i="69"/>
  <c r="DT29" i="69"/>
  <c r="DQ29" i="69"/>
  <c r="DN29" i="69"/>
  <c r="DK29" i="69"/>
  <c r="DH29" i="69"/>
  <c r="DE29" i="69"/>
  <c r="DB29" i="69"/>
  <c r="CY29" i="69"/>
  <c r="CV29" i="69"/>
  <c r="CS29" i="69"/>
  <c r="CP29" i="69"/>
  <c r="CM29" i="69"/>
  <c r="CJ29" i="69"/>
  <c r="CG29" i="69"/>
  <c r="CD29" i="69"/>
  <c r="CA29" i="69"/>
  <c r="BX29" i="69"/>
  <c r="BU29" i="69"/>
  <c r="BR29" i="69"/>
  <c r="BO29" i="69"/>
  <c r="BL29" i="69"/>
  <c r="BI29" i="69"/>
  <c r="BF29" i="69"/>
  <c r="BC29" i="69"/>
  <c r="AZ29" i="69"/>
  <c r="AW29" i="69"/>
  <c r="AT29" i="69"/>
  <c r="AO29" i="69"/>
  <c r="AN29" i="69"/>
  <c r="AK29" i="69"/>
  <c r="AI29" i="69"/>
  <c r="AB29" i="69"/>
  <c r="Y29" i="69"/>
  <c r="V29" i="69"/>
  <c r="S29" i="69"/>
  <c r="P29" i="69"/>
  <c r="M29" i="69"/>
  <c r="J29" i="69"/>
  <c r="G29" i="69"/>
  <c r="D29" i="69"/>
  <c r="EL28" i="69"/>
  <c r="EG28" i="69"/>
  <c r="EI28" i="69" s="1"/>
  <c r="DW28" i="69"/>
  <c r="DT28" i="69"/>
  <c r="DQ28" i="69"/>
  <c r="DN28" i="69"/>
  <c r="DK28" i="69"/>
  <c r="DH28" i="69"/>
  <c r="DE28" i="69"/>
  <c r="DB28" i="69"/>
  <c r="CY28" i="69"/>
  <c r="CV28" i="69"/>
  <c r="CS28" i="69"/>
  <c r="CP28" i="69"/>
  <c r="CM28" i="69"/>
  <c r="CJ28" i="69"/>
  <c r="CG28" i="69"/>
  <c r="CD28" i="69"/>
  <c r="CA28" i="69"/>
  <c r="BX28" i="69"/>
  <c r="BU28" i="69"/>
  <c r="BR28" i="69"/>
  <c r="BO28" i="69"/>
  <c r="BL28" i="69"/>
  <c r="BI28" i="69"/>
  <c r="BF28" i="69"/>
  <c r="BC28" i="69"/>
  <c r="AZ28" i="69"/>
  <c r="AW28" i="69"/>
  <c r="AT28" i="69"/>
  <c r="AO28" i="69"/>
  <c r="EK28" i="69" s="1"/>
  <c r="AL28" i="69"/>
  <c r="AN28" i="69" s="1"/>
  <c r="AK28" i="69"/>
  <c r="AB28" i="69"/>
  <c r="EH28" i="69" s="1"/>
  <c r="Y28" i="69"/>
  <c r="V28" i="69"/>
  <c r="S28" i="69"/>
  <c r="P28" i="69"/>
  <c r="M28" i="69"/>
  <c r="M41" i="69" s="1"/>
  <c r="J28" i="69"/>
  <c r="J41" i="69" s="1"/>
  <c r="G28" i="69"/>
  <c r="D28" i="69"/>
  <c r="EL27" i="69"/>
  <c r="EG27" i="69"/>
  <c r="EI27" i="69" s="1"/>
  <c r="EB27" i="69"/>
  <c r="DW27" i="69"/>
  <c r="DT27" i="69"/>
  <c r="DQ27" i="69"/>
  <c r="DN27" i="69"/>
  <c r="DK27" i="69"/>
  <c r="DH27" i="69"/>
  <c r="DE27" i="69"/>
  <c r="DB27" i="69"/>
  <c r="CY27" i="69"/>
  <c r="CV27" i="69"/>
  <c r="CS27" i="69"/>
  <c r="CP27" i="69"/>
  <c r="CM27" i="69"/>
  <c r="CJ27" i="69"/>
  <c r="CG27" i="69"/>
  <c r="CD27" i="69"/>
  <c r="CA27" i="69"/>
  <c r="BX27" i="69"/>
  <c r="BU27" i="69"/>
  <c r="BR27" i="69"/>
  <c r="BO27" i="69"/>
  <c r="BL27" i="69"/>
  <c r="BI27" i="69"/>
  <c r="BF27" i="69"/>
  <c r="BC27" i="69"/>
  <c r="AZ27" i="69"/>
  <c r="AW27" i="69"/>
  <c r="AT27" i="69"/>
  <c r="AQ27" i="69"/>
  <c r="AO27" i="69"/>
  <c r="AL27" i="69"/>
  <c r="EK27" i="69" s="1"/>
  <c r="AK27" i="69"/>
  <c r="AI27" i="69"/>
  <c r="AB27" i="69"/>
  <c r="Y27" i="69"/>
  <c r="V27" i="69"/>
  <c r="S27" i="69"/>
  <c r="P27" i="69"/>
  <c r="M27" i="69"/>
  <c r="J27" i="69"/>
  <c r="G27" i="69"/>
  <c r="D27" i="69"/>
  <c r="EL26" i="69"/>
  <c r="EK26" i="69"/>
  <c r="EI26" i="69"/>
  <c r="EG26" i="69"/>
  <c r="DW26" i="69"/>
  <c r="DT26" i="69"/>
  <c r="DQ26" i="69"/>
  <c r="DN26" i="69"/>
  <c r="DK26" i="69"/>
  <c r="DH26" i="69"/>
  <c r="DE26" i="69"/>
  <c r="DB26" i="69"/>
  <c r="CY26" i="69"/>
  <c r="CV26" i="69"/>
  <c r="CS26" i="69"/>
  <c r="CP26" i="69"/>
  <c r="CM26" i="69"/>
  <c r="CJ26" i="69"/>
  <c r="CG26" i="69"/>
  <c r="CD26" i="69"/>
  <c r="CA26" i="69"/>
  <c r="BX26" i="69"/>
  <c r="BU26" i="69"/>
  <c r="BR26" i="69"/>
  <c r="BO26" i="69"/>
  <c r="BL26" i="69"/>
  <c r="BI26" i="69"/>
  <c r="BF26" i="69"/>
  <c r="BC26" i="69"/>
  <c r="AZ26" i="69"/>
  <c r="AW26" i="69"/>
  <c r="AT26" i="69"/>
  <c r="AO26" i="69"/>
  <c r="EB26" i="69" s="1"/>
  <c r="AN26" i="69"/>
  <c r="AL26" i="69"/>
  <c r="AI26" i="69"/>
  <c r="AK26" i="69" s="1"/>
  <c r="AB26" i="69"/>
  <c r="Y26" i="69"/>
  <c r="V26" i="69"/>
  <c r="S26" i="69"/>
  <c r="P26" i="69"/>
  <c r="M26" i="69"/>
  <c r="J26" i="69"/>
  <c r="G26" i="69"/>
  <c r="D26" i="69"/>
  <c r="EL25" i="69"/>
  <c r="EG25" i="69"/>
  <c r="EI25" i="69" s="1"/>
  <c r="DW25" i="69"/>
  <c r="DT25" i="69"/>
  <c r="DQ25" i="69"/>
  <c r="DN25" i="69"/>
  <c r="DK25" i="69"/>
  <c r="DH25" i="69"/>
  <c r="DE25" i="69"/>
  <c r="DB25" i="69"/>
  <c r="CY25" i="69"/>
  <c r="CV25" i="69"/>
  <c r="CS25" i="69"/>
  <c r="CP25" i="69"/>
  <c r="CM25" i="69"/>
  <c r="CJ25" i="69"/>
  <c r="CG25" i="69"/>
  <c r="CD25" i="69"/>
  <c r="CA25" i="69"/>
  <c r="BX25" i="69"/>
  <c r="BU25" i="69"/>
  <c r="BR25" i="69"/>
  <c r="BO25" i="69"/>
  <c r="BL25" i="69"/>
  <c r="BI25" i="69"/>
  <c r="BF25" i="69"/>
  <c r="BC25" i="69"/>
  <c r="AZ25" i="69"/>
  <c r="AW25" i="69"/>
  <c r="AT25" i="69"/>
  <c r="AO25" i="69"/>
  <c r="EK25" i="69" s="1"/>
  <c r="AL25" i="69"/>
  <c r="AI25" i="69"/>
  <c r="AK25" i="69" s="1"/>
  <c r="AB25" i="69"/>
  <c r="Y25" i="69"/>
  <c r="V25" i="69"/>
  <c r="S25" i="69"/>
  <c r="EH25" i="69" s="1"/>
  <c r="P25" i="69"/>
  <c r="M25" i="69"/>
  <c r="J25" i="69"/>
  <c r="G25" i="69"/>
  <c r="D25" i="69"/>
  <c r="EL24" i="69"/>
  <c r="EG24" i="69"/>
  <c r="EI24" i="69" s="1"/>
  <c r="EB24" i="69"/>
  <c r="DW24" i="69"/>
  <c r="DT24" i="69"/>
  <c r="DQ24" i="69"/>
  <c r="DN24" i="69"/>
  <c r="DK24" i="69"/>
  <c r="DH24" i="69"/>
  <c r="DE24" i="69"/>
  <c r="DB24" i="69"/>
  <c r="CY24" i="69"/>
  <c r="CV24" i="69"/>
  <c r="CS24" i="69"/>
  <c r="CP24" i="69"/>
  <c r="CM24" i="69"/>
  <c r="CJ24" i="69"/>
  <c r="CG24" i="69"/>
  <c r="CD24" i="69"/>
  <c r="CA24" i="69"/>
  <c r="BX24" i="69"/>
  <c r="BU24" i="69"/>
  <c r="BR24" i="69"/>
  <c r="BO24" i="69"/>
  <c r="BL24" i="69"/>
  <c r="BI24" i="69"/>
  <c r="BF24" i="69"/>
  <c r="BC24" i="69"/>
  <c r="AZ24" i="69"/>
  <c r="AW24" i="69"/>
  <c r="AT24" i="69"/>
  <c r="AQ24" i="69"/>
  <c r="AL24" i="69"/>
  <c r="AI24" i="69"/>
  <c r="AK24" i="69" s="1"/>
  <c r="AB24" i="69"/>
  <c r="EH24" i="69" s="1"/>
  <c r="Y24" i="69"/>
  <c r="V24" i="69"/>
  <c r="S24" i="69"/>
  <c r="P24" i="69"/>
  <c r="M24" i="69"/>
  <c r="J24" i="69"/>
  <c r="G24" i="69"/>
  <c r="D24" i="69"/>
  <c r="EL23" i="69"/>
  <c r="EG23" i="69"/>
  <c r="EI23" i="69" s="1"/>
  <c r="EB23" i="69"/>
  <c r="DW23" i="69"/>
  <c r="DT23" i="69"/>
  <c r="DQ23" i="69"/>
  <c r="DN23" i="69"/>
  <c r="EM23" i="69" s="1"/>
  <c r="EN23" i="69" s="1"/>
  <c r="DK23" i="69"/>
  <c r="DH23" i="69"/>
  <c r="DE23" i="69"/>
  <c r="DB23" i="69"/>
  <c r="CY23" i="69"/>
  <c r="CV23" i="69"/>
  <c r="CS23" i="69"/>
  <c r="CP23" i="69"/>
  <c r="CM23" i="69"/>
  <c r="CJ23" i="69"/>
  <c r="CG23" i="69"/>
  <c r="CD23" i="69"/>
  <c r="CA23" i="69"/>
  <c r="BX23" i="69"/>
  <c r="BU23" i="69"/>
  <c r="BR23" i="69"/>
  <c r="BO23" i="69"/>
  <c r="BL23" i="69"/>
  <c r="BI23" i="69"/>
  <c r="BF23" i="69"/>
  <c r="BC23" i="69"/>
  <c r="AZ23" i="69"/>
  <c r="AW23" i="69"/>
  <c r="AT23" i="69"/>
  <c r="AR23" i="69"/>
  <c r="EK23" i="69" s="1"/>
  <c r="AQ23" i="69"/>
  <c r="AL23" i="69"/>
  <c r="AN23" i="69" s="1"/>
  <c r="AI23" i="69"/>
  <c r="AK23" i="69" s="1"/>
  <c r="AB23" i="69"/>
  <c r="Y23" i="69"/>
  <c r="V23" i="69"/>
  <c r="S23" i="69"/>
  <c r="P23" i="69"/>
  <c r="M23" i="69"/>
  <c r="J23" i="69"/>
  <c r="G23" i="69"/>
  <c r="D23" i="69"/>
  <c r="EL22" i="69"/>
  <c r="EK22" i="69"/>
  <c r="EG22" i="69"/>
  <c r="EI22" i="69" s="1"/>
  <c r="DW22" i="69"/>
  <c r="DT22" i="69"/>
  <c r="DQ22" i="69"/>
  <c r="DN22" i="69"/>
  <c r="DK22" i="69"/>
  <c r="DH22" i="69"/>
  <c r="DE22" i="69"/>
  <c r="DB22" i="69"/>
  <c r="CY22" i="69"/>
  <c r="CV22" i="69"/>
  <c r="CS22" i="69"/>
  <c r="CP22" i="69"/>
  <c r="CM22" i="69"/>
  <c r="CJ22" i="69"/>
  <c r="CG22" i="69"/>
  <c r="CD22" i="69"/>
  <c r="CA22" i="69"/>
  <c r="BX22" i="69"/>
  <c r="BU22" i="69"/>
  <c r="BR22" i="69"/>
  <c r="BO22" i="69"/>
  <c r="BL22" i="69"/>
  <c r="BI22" i="69"/>
  <c r="BF22" i="69"/>
  <c r="BC22" i="69"/>
  <c r="AZ22" i="69"/>
  <c r="AW22" i="69"/>
  <c r="AT22" i="69"/>
  <c r="AR22" i="69"/>
  <c r="AQ22" i="69"/>
  <c r="AL22" i="69"/>
  <c r="AK22" i="69"/>
  <c r="AI22" i="69"/>
  <c r="AB22" i="69"/>
  <c r="Y22" i="69"/>
  <c r="V22" i="69"/>
  <c r="S22" i="69"/>
  <c r="P22" i="69"/>
  <c r="M22" i="69"/>
  <c r="J22" i="69"/>
  <c r="G22" i="69"/>
  <c r="D22" i="69"/>
  <c r="EL21" i="69"/>
  <c r="EG21" i="69"/>
  <c r="EI21" i="69" s="1"/>
  <c r="DW21" i="69"/>
  <c r="DT21" i="69"/>
  <c r="DQ21" i="69"/>
  <c r="DN21" i="69"/>
  <c r="DK21" i="69"/>
  <c r="DH21" i="69"/>
  <c r="DE21" i="69"/>
  <c r="DB21" i="69"/>
  <c r="CY21" i="69"/>
  <c r="CV21" i="69"/>
  <c r="CS21" i="69"/>
  <c r="CP21" i="69"/>
  <c r="CM21" i="69"/>
  <c r="CJ21" i="69"/>
  <c r="CG21" i="69"/>
  <c r="CD21" i="69"/>
  <c r="CD41" i="69" s="1"/>
  <c r="CA21" i="69"/>
  <c r="BX21" i="69"/>
  <c r="BU21" i="69"/>
  <c r="BR21" i="69"/>
  <c r="BO21" i="69"/>
  <c r="BL21" i="69"/>
  <c r="BI21" i="69"/>
  <c r="BF21" i="69"/>
  <c r="BC21" i="69"/>
  <c r="AZ21" i="69"/>
  <c r="AW21" i="69"/>
  <c r="AT21" i="69"/>
  <c r="AR21" i="69"/>
  <c r="AQ21" i="69"/>
  <c r="AL21" i="69"/>
  <c r="AI21" i="69"/>
  <c r="AK21" i="69" s="1"/>
  <c r="AB21" i="69"/>
  <c r="Y21" i="69"/>
  <c r="V21" i="69"/>
  <c r="S21" i="69"/>
  <c r="EH21" i="69" s="1"/>
  <c r="P21" i="69"/>
  <c r="M21" i="69"/>
  <c r="J21" i="69"/>
  <c r="G21" i="69"/>
  <c r="D21" i="69"/>
  <c r="EL20" i="69"/>
  <c r="EG20" i="69"/>
  <c r="EI20" i="69" s="1"/>
  <c r="DW20" i="69"/>
  <c r="DT20" i="69"/>
  <c r="DQ20" i="69"/>
  <c r="DN20" i="69"/>
  <c r="DK20" i="69"/>
  <c r="DH20" i="69"/>
  <c r="DE20" i="69"/>
  <c r="DB20" i="69"/>
  <c r="CY20" i="69"/>
  <c r="CV20" i="69"/>
  <c r="CS20" i="69"/>
  <c r="CP20" i="69"/>
  <c r="CM20" i="69"/>
  <c r="CJ20" i="69"/>
  <c r="CG20" i="69"/>
  <c r="CD20" i="69"/>
  <c r="CA20" i="69"/>
  <c r="BX20" i="69"/>
  <c r="BU20" i="69"/>
  <c r="BR20" i="69"/>
  <c r="BO20" i="69"/>
  <c r="BL20" i="69"/>
  <c r="BI20" i="69"/>
  <c r="BF20" i="69"/>
  <c r="BC20" i="69"/>
  <c r="AZ20" i="69"/>
  <c r="AW20" i="69"/>
  <c r="AR20" i="69"/>
  <c r="AT20" i="69" s="1"/>
  <c r="AQ20" i="69"/>
  <c r="AL20" i="69"/>
  <c r="AN20" i="69" s="1"/>
  <c r="AI20" i="69"/>
  <c r="AB20" i="69"/>
  <c r="Y20" i="69"/>
  <c r="EH20" i="69" s="1"/>
  <c r="V20" i="69"/>
  <c r="S20" i="69"/>
  <c r="P20" i="69"/>
  <c r="M20" i="69"/>
  <c r="J20" i="69"/>
  <c r="G20" i="69"/>
  <c r="D20" i="69"/>
  <c r="EL19" i="69"/>
  <c r="EG19" i="69"/>
  <c r="EI19" i="69" s="1"/>
  <c r="EB19" i="69"/>
  <c r="DW19" i="69"/>
  <c r="DT19" i="69"/>
  <c r="DQ19" i="69"/>
  <c r="DN19" i="69"/>
  <c r="DK19" i="69"/>
  <c r="DH19" i="69"/>
  <c r="DE19" i="69"/>
  <c r="DB19" i="69"/>
  <c r="CY19" i="69"/>
  <c r="CV19" i="69"/>
  <c r="CS19" i="69"/>
  <c r="CP19" i="69"/>
  <c r="CM19" i="69"/>
  <c r="CJ19" i="69"/>
  <c r="CG19" i="69"/>
  <c r="CD19" i="69"/>
  <c r="CA19" i="69"/>
  <c r="BX19" i="69"/>
  <c r="BU19" i="69"/>
  <c r="BR19" i="69"/>
  <c r="BO19" i="69"/>
  <c r="BL19" i="69"/>
  <c r="BI19" i="69"/>
  <c r="BF19" i="69"/>
  <c r="BC19" i="69"/>
  <c r="AZ19" i="69"/>
  <c r="AW19" i="69"/>
  <c r="AR19" i="69"/>
  <c r="EK19" i="69" s="1"/>
  <c r="AQ19" i="69"/>
  <c r="AL19" i="69"/>
  <c r="AN19" i="69" s="1"/>
  <c r="AI19" i="69"/>
  <c r="AK19" i="69" s="1"/>
  <c r="AB19" i="69"/>
  <c r="Y19" i="69"/>
  <c r="V19" i="69"/>
  <c r="S19" i="69"/>
  <c r="P19" i="69"/>
  <c r="M19" i="69"/>
  <c r="J19" i="69"/>
  <c r="G19" i="69"/>
  <c r="D19" i="69"/>
  <c r="EL18" i="69"/>
  <c r="EK18" i="69"/>
  <c r="EG18" i="69"/>
  <c r="EI18" i="69" s="1"/>
  <c r="DW18" i="69"/>
  <c r="DT18" i="69"/>
  <c r="DQ18" i="69"/>
  <c r="DN18" i="69"/>
  <c r="DK18" i="69"/>
  <c r="DH18" i="69"/>
  <c r="DE18" i="69"/>
  <c r="DB18" i="69"/>
  <c r="CY18" i="69"/>
  <c r="CV18" i="69"/>
  <c r="CS18" i="69"/>
  <c r="CP18" i="69"/>
  <c r="CM18" i="69"/>
  <c r="CJ18" i="69"/>
  <c r="CG18" i="69"/>
  <c r="CD18" i="69"/>
  <c r="CA18" i="69"/>
  <c r="BX18" i="69"/>
  <c r="BU18" i="69"/>
  <c r="BR18" i="69"/>
  <c r="BO18" i="69"/>
  <c r="BL18" i="69"/>
  <c r="BI18" i="69"/>
  <c r="BF18" i="69"/>
  <c r="BC18" i="69"/>
  <c r="AZ18" i="69"/>
  <c r="AW18" i="69"/>
  <c r="AR18" i="69"/>
  <c r="AT18" i="69" s="1"/>
  <c r="AQ18" i="69"/>
  <c r="AL18" i="69"/>
  <c r="EB18" i="69" s="1"/>
  <c r="AK18" i="69"/>
  <c r="AI18" i="69"/>
  <c r="AB18" i="69"/>
  <c r="Y18" i="69"/>
  <c r="V18" i="69"/>
  <c r="S18" i="69"/>
  <c r="P18" i="69"/>
  <c r="M18" i="69"/>
  <c r="J18" i="69"/>
  <c r="G18" i="69"/>
  <c r="D18" i="69"/>
  <c r="EL17" i="69"/>
  <c r="EG17" i="69"/>
  <c r="EI17" i="69" s="1"/>
  <c r="DW17" i="69"/>
  <c r="DT17" i="69"/>
  <c r="DQ17" i="69"/>
  <c r="DN17" i="69"/>
  <c r="DK17" i="69"/>
  <c r="DH17" i="69"/>
  <c r="DE17" i="69"/>
  <c r="DB17" i="69"/>
  <c r="CY17" i="69"/>
  <c r="CV17" i="69"/>
  <c r="CS17" i="69"/>
  <c r="CP17" i="69"/>
  <c r="CM17" i="69"/>
  <c r="CJ17" i="69"/>
  <c r="CG17" i="69"/>
  <c r="CD17" i="69"/>
  <c r="CA17" i="69"/>
  <c r="BX17" i="69"/>
  <c r="BU17" i="69"/>
  <c r="BR17" i="69"/>
  <c r="BO17" i="69"/>
  <c r="BL17" i="69"/>
  <c r="BI17" i="69"/>
  <c r="BF17" i="69"/>
  <c r="BC17" i="69"/>
  <c r="AZ17" i="69"/>
  <c r="AW17" i="69"/>
  <c r="AT17" i="69"/>
  <c r="AR17" i="69"/>
  <c r="AO17" i="69"/>
  <c r="AL17" i="69"/>
  <c r="EB17" i="69" s="1"/>
  <c r="AI17" i="69"/>
  <c r="AK17" i="69" s="1"/>
  <c r="AB17" i="69"/>
  <c r="Y17" i="69"/>
  <c r="V17" i="69"/>
  <c r="EH17" i="69" s="1"/>
  <c r="S17" i="69"/>
  <c r="P17" i="69"/>
  <c r="M17" i="69"/>
  <c r="J17" i="69"/>
  <c r="G17" i="69"/>
  <c r="D17" i="69"/>
  <c r="EL16" i="69"/>
  <c r="EH16" i="69"/>
  <c r="EG16" i="69"/>
  <c r="EI16" i="69" s="1"/>
  <c r="DW16" i="69"/>
  <c r="DT16" i="69"/>
  <c r="DQ16" i="69"/>
  <c r="DN16" i="69"/>
  <c r="DK16" i="69"/>
  <c r="DH16" i="69"/>
  <c r="DE16" i="69"/>
  <c r="DB16" i="69"/>
  <c r="CY16" i="69"/>
  <c r="CV16" i="69"/>
  <c r="CS16" i="69"/>
  <c r="CP16" i="69"/>
  <c r="CM16" i="69"/>
  <c r="CJ16" i="69"/>
  <c r="CG16" i="69"/>
  <c r="CD16" i="69"/>
  <c r="CA16" i="69"/>
  <c r="BX16" i="69"/>
  <c r="BU16" i="69"/>
  <c r="BR16" i="69"/>
  <c r="BO16" i="69"/>
  <c r="BL16" i="69"/>
  <c r="BI16" i="69"/>
  <c r="BF16" i="69"/>
  <c r="BC16" i="69"/>
  <c r="AZ16" i="69"/>
  <c r="AW16" i="69"/>
  <c r="AR16" i="69"/>
  <c r="AT16" i="69" s="1"/>
  <c r="AO16" i="69"/>
  <c r="AQ16" i="69" s="1"/>
  <c r="AL16" i="69"/>
  <c r="EB16" i="69" s="1"/>
  <c r="AK16" i="69"/>
  <c r="AI16" i="69"/>
  <c r="AB16" i="69"/>
  <c r="Y16" i="69"/>
  <c r="V16" i="69"/>
  <c r="S16" i="69"/>
  <c r="P16" i="69"/>
  <c r="M16" i="69"/>
  <c r="J16" i="69"/>
  <c r="G16" i="69"/>
  <c r="D16" i="69"/>
  <c r="EL15" i="69"/>
  <c r="EG15" i="69"/>
  <c r="EI15" i="69" s="1"/>
  <c r="EB15" i="69"/>
  <c r="DW15" i="69"/>
  <c r="DT15" i="69"/>
  <c r="DQ15" i="69"/>
  <c r="DN15" i="69"/>
  <c r="DK15" i="69"/>
  <c r="DH15" i="69"/>
  <c r="DE15" i="69"/>
  <c r="DB15" i="69"/>
  <c r="CY15" i="69"/>
  <c r="CV15" i="69"/>
  <c r="CS15" i="69"/>
  <c r="CP15" i="69"/>
  <c r="CM15" i="69"/>
  <c r="CJ15" i="69"/>
  <c r="CG15" i="69"/>
  <c r="CD15" i="69"/>
  <c r="CA15" i="69"/>
  <c r="BX15" i="69"/>
  <c r="BU15" i="69"/>
  <c r="BR15" i="69"/>
  <c r="BO15" i="69"/>
  <c r="BL15" i="69"/>
  <c r="BI15" i="69"/>
  <c r="BF15" i="69"/>
  <c r="BC15" i="69"/>
  <c r="AZ15" i="69"/>
  <c r="AW15" i="69"/>
  <c r="AT15" i="69"/>
  <c r="AR15" i="69"/>
  <c r="AO15" i="69"/>
  <c r="AQ15" i="69" s="1"/>
  <c r="AL15" i="69"/>
  <c r="AN15" i="69" s="1"/>
  <c r="AI15" i="69"/>
  <c r="AK15" i="69" s="1"/>
  <c r="AB15" i="69"/>
  <c r="Y15" i="69"/>
  <c r="EH15" i="69" s="1"/>
  <c r="V15" i="69"/>
  <c r="S15" i="69"/>
  <c r="P15" i="69"/>
  <c r="M15" i="69"/>
  <c r="J15" i="69"/>
  <c r="G15" i="69"/>
  <c r="D15" i="69"/>
  <c r="EL14" i="69"/>
  <c r="EK14" i="69"/>
  <c r="EG14" i="69"/>
  <c r="EI14" i="69" s="1"/>
  <c r="DW14" i="69"/>
  <c r="DT14" i="69"/>
  <c r="DQ14" i="69"/>
  <c r="DN14" i="69"/>
  <c r="DK14" i="69"/>
  <c r="DH14" i="69"/>
  <c r="DE14" i="69"/>
  <c r="DB14" i="69"/>
  <c r="CY14" i="69"/>
  <c r="CV14" i="69"/>
  <c r="CS14" i="69"/>
  <c r="CP14" i="69"/>
  <c r="CM14" i="69"/>
  <c r="CJ14" i="69"/>
  <c r="CG14" i="69"/>
  <c r="CD14" i="69"/>
  <c r="CA14" i="69"/>
  <c r="BX14" i="69"/>
  <c r="BU14" i="69"/>
  <c r="BR14" i="69"/>
  <c r="BO14" i="69"/>
  <c r="BL14" i="69"/>
  <c r="BI14" i="69"/>
  <c r="BF14" i="69"/>
  <c r="BC14" i="69"/>
  <c r="AZ14" i="69"/>
  <c r="AW14" i="69"/>
  <c r="AT14" i="69"/>
  <c r="AQ14" i="69"/>
  <c r="AO14" i="69"/>
  <c r="AL14" i="69"/>
  <c r="AN14" i="69" s="1"/>
  <c r="AI14" i="69"/>
  <c r="AB14" i="69"/>
  <c r="Y14" i="69"/>
  <c r="V14" i="69"/>
  <c r="S14" i="69"/>
  <c r="EH14" i="69" s="1"/>
  <c r="P14" i="69"/>
  <c r="M14" i="69"/>
  <c r="J14" i="69"/>
  <c r="G14" i="69"/>
  <c r="D14" i="69"/>
  <c r="EL13" i="69"/>
  <c r="EI13" i="69"/>
  <c r="EG13" i="69"/>
  <c r="DW13" i="69"/>
  <c r="DT13" i="69"/>
  <c r="DQ13" i="69"/>
  <c r="DN13" i="69"/>
  <c r="DK13" i="69"/>
  <c r="DH13" i="69"/>
  <c r="DE13" i="69"/>
  <c r="DB13" i="69"/>
  <c r="CY13" i="69"/>
  <c r="CV13" i="69"/>
  <c r="CS13" i="69"/>
  <c r="CP13" i="69"/>
  <c r="CM13" i="69"/>
  <c r="CJ13" i="69"/>
  <c r="CG13" i="69"/>
  <c r="CD13" i="69"/>
  <c r="CA13" i="69"/>
  <c r="BX13" i="69"/>
  <c r="BU13" i="69"/>
  <c r="BR13" i="69"/>
  <c r="BO13" i="69"/>
  <c r="BL13" i="69"/>
  <c r="BI13" i="69"/>
  <c r="BF13" i="69"/>
  <c r="BC13" i="69"/>
  <c r="AZ13" i="69"/>
  <c r="AW13" i="69"/>
  <c r="AT13" i="69"/>
  <c r="AO13" i="69"/>
  <c r="EK13" i="69" s="1"/>
  <c r="AL13" i="69"/>
  <c r="AK13" i="69"/>
  <c r="AI13" i="69"/>
  <c r="AB13" i="69"/>
  <c r="Y13" i="69"/>
  <c r="V13" i="69"/>
  <c r="S13" i="69"/>
  <c r="P13" i="69"/>
  <c r="M13" i="69"/>
  <c r="J13" i="69"/>
  <c r="G13" i="69"/>
  <c r="D13" i="69"/>
  <c r="EL12" i="69"/>
  <c r="EG12" i="69"/>
  <c r="EI12" i="69" s="1"/>
  <c r="DW12" i="69"/>
  <c r="DT12" i="69"/>
  <c r="DQ12" i="69"/>
  <c r="DN12" i="69"/>
  <c r="DK12" i="69"/>
  <c r="DH12" i="69"/>
  <c r="DH41" i="69" s="1"/>
  <c r="DE12" i="69"/>
  <c r="DB12" i="69"/>
  <c r="CY12" i="69"/>
  <c r="CV12" i="69"/>
  <c r="CS12" i="69"/>
  <c r="CP12" i="69"/>
  <c r="CM12" i="69"/>
  <c r="CJ12" i="69"/>
  <c r="CG12" i="69"/>
  <c r="CD12" i="69"/>
  <c r="CA12" i="69"/>
  <c r="CA41" i="69" s="1"/>
  <c r="BX12" i="69"/>
  <c r="BX41" i="69" s="1"/>
  <c r="BU12" i="69"/>
  <c r="BR12" i="69"/>
  <c r="BO12" i="69"/>
  <c r="BL12" i="69"/>
  <c r="BI12" i="69"/>
  <c r="BF12" i="69"/>
  <c r="BC12" i="69"/>
  <c r="AZ12" i="69"/>
  <c r="AW12" i="69"/>
  <c r="AT12" i="69"/>
  <c r="AO12" i="69"/>
  <c r="AQ12" i="69" s="1"/>
  <c r="AL12" i="69"/>
  <c r="AI12" i="69"/>
  <c r="EK12" i="69" s="1"/>
  <c r="AB12" i="69"/>
  <c r="Y12" i="69"/>
  <c r="V12" i="69"/>
  <c r="S12" i="69"/>
  <c r="P12" i="69"/>
  <c r="M12" i="69"/>
  <c r="J12" i="69"/>
  <c r="G12" i="69"/>
  <c r="D12" i="69"/>
  <c r="A12" i="69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EL11" i="69"/>
  <c r="EH11" i="69"/>
  <c r="EG11" i="69"/>
  <c r="EI11" i="69" s="1"/>
  <c r="DW11" i="69"/>
  <c r="DT11" i="69"/>
  <c r="DQ11" i="69"/>
  <c r="DN11" i="69"/>
  <c r="DK11" i="69"/>
  <c r="DH11" i="69"/>
  <c r="DE11" i="69"/>
  <c r="DE41" i="69" s="1"/>
  <c r="DB11" i="69"/>
  <c r="CY11" i="69"/>
  <c r="CY41" i="69" s="1"/>
  <c r="CV11" i="69"/>
  <c r="CS11" i="69"/>
  <c r="CP11" i="69"/>
  <c r="CM11" i="69"/>
  <c r="CJ11" i="69"/>
  <c r="CG11" i="69"/>
  <c r="CD11" i="69"/>
  <c r="CA11" i="69"/>
  <c r="BX11" i="69"/>
  <c r="BU11" i="69"/>
  <c r="BU41" i="69" s="1"/>
  <c r="BR11" i="69"/>
  <c r="BO11" i="69"/>
  <c r="BO41" i="69" s="1"/>
  <c r="BL11" i="69"/>
  <c r="BI11" i="69"/>
  <c r="BF11" i="69"/>
  <c r="BC11" i="69"/>
  <c r="AZ11" i="69"/>
  <c r="AW11" i="69"/>
  <c r="AT11" i="69"/>
  <c r="AO11" i="69"/>
  <c r="AL11" i="69"/>
  <c r="EB11" i="69" s="1"/>
  <c r="AI11" i="69"/>
  <c r="AK11" i="69" s="1"/>
  <c r="AB11" i="69"/>
  <c r="Y11" i="69"/>
  <c r="V11" i="69"/>
  <c r="S11" i="69"/>
  <c r="P11" i="69"/>
  <c r="M11" i="69"/>
  <c r="J11" i="69"/>
  <c r="G11" i="69"/>
  <c r="D11" i="69"/>
  <c r="EI5" i="69"/>
  <c r="EI2" i="69"/>
  <c r="AE41" i="69" l="1"/>
  <c r="EH29" i="69"/>
  <c r="EH38" i="69"/>
  <c r="EH13" i="69"/>
  <c r="EH41" i="69" s="1"/>
  <c r="EH22" i="69"/>
  <c r="EH32" i="69"/>
  <c r="EH27" i="69"/>
  <c r="EH26" i="69"/>
  <c r="EE4" i="70"/>
  <c r="G6" i="70" s="1"/>
  <c r="G5" i="70"/>
  <c r="EC11" i="69"/>
  <c r="EM32" i="69"/>
  <c r="EM18" i="69"/>
  <c r="ED19" i="69"/>
  <c r="EE19" i="69" s="1"/>
  <c r="EN18" i="69"/>
  <c r="EM25" i="69"/>
  <c r="EN28" i="69"/>
  <c r="EM14" i="69"/>
  <c r="EN14" i="69" s="1"/>
  <c r="DB41" i="69"/>
  <c r="EM20" i="69"/>
  <c r="EC26" i="69"/>
  <c r="AQ28" i="69"/>
  <c r="EK30" i="69"/>
  <c r="AK30" i="69"/>
  <c r="EB30" i="69"/>
  <c r="AQ25" i="69"/>
  <c r="ED38" i="69"/>
  <c r="AN11" i="69"/>
  <c r="EC15" i="69"/>
  <c r="EB32" i="69"/>
  <c r="AQ32" i="69"/>
  <c r="EK32" i="69"/>
  <c r="EB38" i="69"/>
  <c r="EK38" i="69"/>
  <c r="AN38" i="69"/>
  <c r="EM38" i="69" s="1"/>
  <c r="ED39" i="69"/>
  <c r="EM27" i="69"/>
  <c r="EN27" i="69" s="1"/>
  <c r="EM29" i="69"/>
  <c r="EM35" i="69"/>
  <c r="ED16" i="69"/>
  <c r="EE16" i="69" s="1"/>
  <c r="EH36" i="69"/>
  <c r="EC16" i="69"/>
  <c r="EC18" i="69"/>
  <c r="P41" i="69"/>
  <c r="DN41" i="69"/>
  <c r="ED15" i="69"/>
  <c r="EE15" i="69" s="1"/>
  <c r="AN17" i="69"/>
  <c r="CP41" i="69"/>
  <c r="EH12" i="69"/>
  <c r="AQ13" i="69"/>
  <c r="EM13" i="69" s="1"/>
  <c r="EN13" i="69" s="1"/>
  <c r="EK17" i="69"/>
  <c r="EN17" i="69" s="1"/>
  <c r="EI3" i="69"/>
  <c r="EI4" i="69" s="1"/>
  <c r="EB21" i="69"/>
  <c r="EK21" i="69"/>
  <c r="AN21" i="69"/>
  <c r="EM21" i="69" s="1"/>
  <c r="EH37" i="69"/>
  <c r="EM16" i="69"/>
  <c r="EM17" i="69"/>
  <c r="EM19" i="69"/>
  <c r="EN19" i="69" s="1"/>
  <c r="BR41" i="69"/>
  <c r="EM15" i="69"/>
  <c r="ED23" i="69"/>
  <c r="EE23" i="69" s="1"/>
  <c r="EN25" i="69"/>
  <c r="D41" i="69"/>
  <c r="AH41" i="69"/>
  <c r="EB29" i="69"/>
  <c r="EK29" i="69"/>
  <c r="EK34" i="69"/>
  <c r="AQ34" i="69"/>
  <c r="EM34" i="69" s="1"/>
  <c r="EC19" i="69"/>
  <c r="AQ29" i="69"/>
  <c r="ED29" i="69" s="1"/>
  <c r="EB31" i="69"/>
  <c r="EK31" i="69"/>
  <c r="AQ31" i="69"/>
  <c r="ED31" i="69" s="1"/>
  <c r="EK11" i="69"/>
  <c r="AK12" i="69"/>
  <c r="EB39" i="69"/>
  <c r="AQ39" i="69"/>
  <c r="EM39" i="69" s="1"/>
  <c r="EK39" i="69"/>
  <c r="EN39" i="69" s="1"/>
  <c r="EC23" i="69"/>
  <c r="ED18" i="69"/>
  <c r="EE18" i="69" s="1"/>
  <c r="EB28" i="69"/>
  <c r="ED30" i="69"/>
  <c r="DK41" i="69"/>
  <c r="AK14" i="69"/>
  <c r="ED14" i="69" s="1"/>
  <c r="EB14" i="69"/>
  <c r="EC27" i="69"/>
  <c r="EH30" i="69"/>
  <c r="EM30" i="69"/>
  <c r="EB34" i="69"/>
  <c r="EM40" i="69"/>
  <c r="AN16" i="69"/>
  <c r="AN18" i="69"/>
  <c r="AK20" i="69"/>
  <c r="ED20" i="69" s="1"/>
  <c r="EB20" i="69"/>
  <c r="EH40" i="69"/>
  <c r="ED40" i="69"/>
  <c r="EE40" i="69" s="1"/>
  <c r="BF41" i="69"/>
  <c r="AB41" i="69"/>
  <c r="BI41" i="69"/>
  <c r="CS41" i="69"/>
  <c r="AT19" i="69"/>
  <c r="AT41" i="69" s="1"/>
  <c r="ED28" i="69"/>
  <c r="AW41" i="69"/>
  <c r="CG41" i="69"/>
  <c r="DQ41" i="69"/>
  <c r="EH18" i="69"/>
  <c r="EB22" i="69"/>
  <c r="AN22" i="69"/>
  <c r="ED22" i="69" s="1"/>
  <c r="ED27" i="69"/>
  <c r="EE27" i="69" s="1"/>
  <c r="EN35" i="69"/>
  <c r="ED35" i="69"/>
  <c r="EE2" i="69"/>
  <c r="EQ2" i="69" s="1"/>
  <c r="G4" i="69" s="1"/>
  <c r="AZ41" i="69"/>
  <c r="CJ41" i="69"/>
  <c r="DT41" i="69"/>
  <c r="EB12" i="69"/>
  <c r="EH23" i="69"/>
  <c r="EK24" i="69"/>
  <c r="AQ26" i="69"/>
  <c r="EM26" i="69" s="1"/>
  <c r="EN26" i="69" s="1"/>
  <c r="EM28" i="69"/>
  <c r="Y41" i="69"/>
  <c r="BC41" i="69"/>
  <c r="CM41" i="69"/>
  <c r="DW41" i="69"/>
  <c r="AN12" i="69"/>
  <c r="AN24" i="69"/>
  <c r="EM24" i="69" s="1"/>
  <c r="ED32" i="69"/>
  <c r="EE35" i="69"/>
  <c r="EC35" i="69"/>
  <c r="EB37" i="69"/>
  <c r="BL41" i="69"/>
  <c r="CV41" i="69"/>
  <c r="S41" i="69"/>
  <c r="ED13" i="69"/>
  <c r="EK33" i="69"/>
  <c r="AK33" i="69"/>
  <c r="ED33" i="69" s="1"/>
  <c r="EE33" i="69" s="1"/>
  <c r="V41" i="69"/>
  <c r="EM12" i="69"/>
  <c r="EN12" i="69" s="1"/>
  <c r="EB13" i="69"/>
  <c r="EK15" i="69"/>
  <c r="AQ17" i="69"/>
  <c r="ED17" i="69" s="1"/>
  <c r="EE17" i="69" s="1"/>
  <c r="EH19" i="69"/>
  <c r="EB25" i="69"/>
  <c r="AN13" i="69"/>
  <c r="AN25" i="69"/>
  <c r="ED25" i="69" s="1"/>
  <c r="EK40" i="69"/>
  <c r="AK36" i="69"/>
  <c r="EM36" i="69" s="1"/>
  <c r="EN36" i="69" s="1"/>
  <c r="AQ37" i="69"/>
  <c r="ED37" i="69" s="1"/>
  <c r="AQ11" i="69"/>
  <c r="EK20" i="69"/>
  <c r="EN20" i="69" s="1"/>
  <c r="EK16" i="69"/>
  <c r="AN27" i="69"/>
  <c r="AQ40" i="69"/>
  <c r="EE13" i="69" l="1"/>
  <c r="EC13" i="69"/>
  <c r="ED26" i="69"/>
  <c r="EE26" i="69" s="1"/>
  <c r="AQ41" i="69"/>
  <c r="EM31" i="69"/>
  <c r="EN31" i="69" s="1"/>
  <c r="EN24" i="69"/>
  <c r="EC34" i="69"/>
  <c r="EE28" i="69"/>
  <c r="EC28" i="69"/>
  <c r="EN21" i="69"/>
  <c r="EC31" i="69"/>
  <c r="EE31" i="69"/>
  <c r="EC21" i="69"/>
  <c r="ED24" i="69"/>
  <c r="EE24" i="69" s="1"/>
  <c r="ED21" i="69"/>
  <c r="EE21" i="69" s="1"/>
  <c r="AN41" i="69"/>
  <c r="EC12" i="69"/>
  <c r="ED11" i="69"/>
  <c r="EN2" i="69"/>
  <c r="EP2" i="69" s="1"/>
  <c r="EN40" i="69"/>
  <c r="EE22" i="69"/>
  <c r="EC22" i="69"/>
  <c r="EC33" i="69"/>
  <c r="AK41" i="69"/>
  <c r="EM11" i="69"/>
  <c r="EM41" i="69" s="1"/>
  <c r="ED34" i="69"/>
  <c r="EE34" i="69" s="1"/>
  <c r="EC17" i="69"/>
  <c r="EC39" i="69"/>
  <c r="EE39" i="69"/>
  <c r="EN34" i="69"/>
  <c r="EE3" i="69"/>
  <c r="EC25" i="69"/>
  <c r="EE25" i="69"/>
  <c r="EC20" i="69"/>
  <c r="EE20" i="69"/>
  <c r="EN29" i="69"/>
  <c r="EN38" i="69"/>
  <c r="EC40" i="69"/>
  <c r="EE14" i="69"/>
  <c r="EC14" i="69"/>
  <c r="EM22" i="69"/>
  <c r="EN22" i="69" s="1"/>
  <c r="EE29" i="69"/>
  <c r="EC29" i="69"/>
  <c r="ED36" i="69"/>
  <c r="EE36" i="69" s="1"/>
  <c r="EC38" i="69"/>
  <c r="EE38" i="69"/>
  <c r="EC30" i="69"/>
  <c r="EE30" i="69"/>
  <c r="EE5" i="69"/>
  <c r="G7" i="69" s="1"/>
  <c r="EE37" i="69"/>
  <c r="EC37" i="69"/>
  <c r="EN32" i="69"/>
  <c r="EM37" i="69"/>
  <c r="EN37" i="69" s="1"/>
  <c r="ED12" i="69"/>
  <c r="EE12" i="69" s="1"/>
  <c r="EN30" i="69"/>
  <c r="EN16" i="69"/>
  <c r="EN15" i="69"/>
  <c r="EM33" i="69"/>
  <c r="EN33" i="69" s="1"/>
  <c r="EN3" i="69"/>
  <c r="EN5" i="69"/>
  <c r="EN11" i="69"/>
  <c r="EE32" i="69"/>
  <c r="EC32" i="69"/>
  <c r="EC24" i="69"/>
  <c r="EN4" i="69" l="1"/>
  <c r="G5" i="69"/>
  <c r="EE4" i="69"/>
  <c r="G6" i="69" s="1"/>
  <c r="ED41" i="69"/>
  <c r="EE11" i="69"/>
  <c r="BF42" i="68"/>
  <c r="EL41" i="68"/>
  <c r="EG41" i="68"/>
  <c r="EI41" i="68" s="1"/>
  <c r="EB41" i="68"/>
  <c r="DW41" i="68"/>
  <c r="DT41" i="68"/>
  <c r="DQ41" i="68"/>
  <c r="DN41" i="68"/>
  <c r="DK41" i="68"/>
  <c r="DH41" i="68"/>
  <c r="DE41" i="68"/>
  <c r="DB41" i="68"/>
  <c r="CY41" i="68"/>
  <c r="CV41" i="68"/>
  <c r="CS41" i="68"/>
  <c r="CP41" i="68"/>
  <c r="CM41" i="68"/>
  <c r="CJ41" i="68"/>
  <c r="CG41" i="68"/>
  <c r="CD41" i="68"/>
  <c r="CA41" i="68"/>
  <c r="BX41" i="68"/>
  <c r="BU41" i="68"/>
  <c r="BR41" i="68"/>
  <c r="BO41" i="68"/>
  <c r="BL41" i="68"/>
  <c r="BI41" i="68"/>
  <c r="BF41" i="68"/>
  <c r="BC41" i="68"/>
  <c r="AZ41" i="68"/>
  <c r="AW41" i="68"/>
  <c r="AT41" i="68"/>
  <c r="AO41" i="68"/>
  <c r="EK41" i="68" s="1"/>
  <c r="EN2" i="68" s="1"/>
  <c r="AN41" i="68"/>
  <c r="AK41" i="68"/>
  <c r="AI41" i="68"/>
  <c r="EH41" i="68"/>
  <c r="AB41" i="68"/>
  <c r="Y41" i="68"/>
  <c r="V41" i="68"/>
  <c r="S41" i="68"/>
  <c r="P41" i="68"/>
  <c r="M41" i="68"/>
  <c r="J41" i="68"/>
  <c r="G41" i="68"/>
  <c r="D41" i="68"/>
  <c r="EL40" i="68"/>
  <c r="EK40" i="68"/>
  <c r="EI40" i="68"/>
  <c r="EG40" i="68"/>
  <c r="EI2" i="68" s="1"/>
  <c r="DW40" i="68"/>
  <c r="DT40" i="68"/>
  <c r="DQ40" i="68"/>
  <c r="DN40" i="68"/>
  <c r="DK40" i="68"/>
  <c r="DH40" i="68"/>
  <c r="DE40" i="68"/>
  <c r="DB40" i="68"/>
  <c r="CY40" i="68"/>
  <c r="CV40" i="68"/>
  <c r="CS40" i="68"/>
  <c r="CP40" i="68"/>
  <c r="CM40" i="68"/>
  <c r="CJ40" i="68"/>
  <c r="CG40" i="68"/>
  <c r="CD40" i="68"/>
  <c r="CA40" i="68"/>
  <c r="BX40" i="68"/>
  <c r="BU40" i="68"/>
  <c r="BR40" i="68"/>
  <c r="BO40" i="68"/>
  <c r="BL40" i="68"/>
  <c r="BI40" i="68"/>
  <c r="BF40" i="68"/>
  <c r="BC40" i="68"/>
  <c r="AZ40" i="68"/>
  <c r="AW40" i="68"/>
  <c r="AT40" i="68"/>
  <c r="AO40" i="68"/>
  <c r="EB40" i="68" s="1"/>
  <c r="AN40" i="68"/>
  <c r="AK40" i="68"/>
  <c r="AI40" i="68"/>
  <c r="AB40" i="68"/>
  <c r="EH40" i="68" s="1"/>
  <c r="Y40" i="68"/>
  <c r="V40" i="68"/>
  <c r="S40" i="68"/>
  <c r="P40" i="68"/>
  <c r="M40" i="68"/>
  <c r="J40" i="68"/>
  <c r="G40" i="68"/>
  <c r="D40" i="68"/>
  <c r="EL39" i="68"/>
  <c r="EG39" i="68"/>
  <c r="EI39" i="68" s="1"/>
  <c r="DW39" i="68"/>
  <c r="DT39" i="68"/>
  <c r="DQ39" i="68"/>
  <c r="DN39" i="68"/>
  <c r="DK39" i="68"/>
  <c r="DH39" i="68"/>
  <c r="DE39" i="68"/>
  <c r="DB39" i="68"/>
  <c r="CY39" i="68"/>
  <c r="CV39" i="68"/>
  <c r="CS39" i="68"/>
  <c r="CP39" i="68"/>
  <c r="CM39" i="68"/>
  <c r="CJ39" i="68"/>
  <c r="CG39" i="68"/>
  <c r="CD39" i="68"/>
  <c r="CA39" i="68"/>
  <c r="BX39" i="68"/>
  <c r="BU39" i="68"/>
  <c r="BR39" i="68"/>
  <c r="BO39" i="68"/>
  <c r="BL39" i="68"/>
  <c r="BI39" i="68"/>
  <c r="BF39" i="68"/>
  <c r="BC39" i="68"/>
  <c r="AZ39" i="68"/>
  <c r="AW39" i="68"/>
  <c r="AT39" i="68"/>
  <c r="AO39" i="68"/>
  <c r="EK39" i="68" s="1"/>
  <c r="AN39" i="68"/>
  <c r="AI39" i="68"/>
  <c r="AK39" i="68" s="1"/>
  <c r="AB39" i="68"/>
  <c r="Y39" i="68"/>
  <c r="V39" i="68"/>
  <c r="S39" i="68"/>
  <c r="P39" i="68"/>
  <c r="M39" i="68"/>
  <c r="J39" i="68"/>
  <c r="G39" i="68"/>
  <c r="D39" i="68"/>
  <c r="EL38" i="68"/>
  <c r="EG38" i="68"/>
  <c r="EI38" i="68" s="1"/>
  <c r="EB38" i="68"/>
  <c r="DW38" i="68"/>
  <c r="DT38" i="68"/>
  <c r="DQ38" i="68"/>
  <c r="DN38" i="68"/>
  <c r="DK38" i="68"/>
  <c r="DH38" i="68"/>
  <c r="DE38" i="68"/>
  <c r="DB38" i="68"/>
  <c r="CY38" i="68"/>
  <c r="CV38" i="68"/>
  <c r="CS38" i="68"/>
  <c r="CP38" i="68"/>
  <c r="CM38" i="68"/>
  <c r="CJ38" i="68"/>
  <c r="CG38" i="68"/>
  <c r="CD38" i="68"/>
  <c r="CA38" i="68"/>
  <c r="BX38" i="68"/>
  <c r="BU38" i="68"/>
  <c r="BR38" i="68"/>
  <c r="BO38" i="68"/>
  <c r="BL38" i="68"/>
  <c r="BI38" i="68"/>
  <c r="BF38" i="68"/>
  <c r="BC38" i="68"/>
  <c r="AZ38" i="68"/>
  <c r="AW38" i="68"/>
  <c r="AT38" i="68"/>
  <c r="AO38" i="68"/>
  <c r="EK38" i="68" s="1"/>
  <c r="AN38" i="68"/>
  <c r="AK38" i="68"/>
  <c r="AI38" i="68"/>
  <c r="AB38" i="68"/>
  <c r="Y38" i="68"/>
  <c r="V38" i="68"/>
  <c r="S38" i="68"/>
  <c r="P38" i="68"/>
  <c r="M38" i="68"/>
  <c r="J38" i="68"/>
  <c r="G38" i="68"/>
  <c r="D38" i="68"/>
  <c r="EL37" i="68"/>
  <c r="EG37" i="68"/>
  <c r="EI37" i="68" s="1"/>
  <c r="EB37" i="68"/>
  <c r="DW37" i="68"/>
  <c r="DT37" i="68"/>
  <c r="DQ37" i="68"/>
  <c r="DN37" i="68"/>
  <c r="DK37" i="68"/>
  <c r="DH37" i="68"/>
  <c r="DE37" i="68"/>
  <c r="DB37" i="68"/>
  <c r="CY37" i="68"/>
  <c r="CV37" i="68"/>
  <c r="CS37" i="68"/>
  <c r="CP37" i="68"/>
  <c r="CM37" i="68"/>
  <c r="CJ37" i="68"/>
  <c r="CG37" i="68"/>
  <c r="CD37" i="68"/>
  <c r="CA37" i="68"/>
  <c r="BX37" i="68"/>
  <c r="BU37" i="68"/>
  <c r="BR37" i="68"/>
  <c r="BO37" i="68"/>
  <c r="BL37" i="68"/>
  <c r="BI37" i="68"/>
  <c r="BF37" i="68"/>
  <c r="BC37" i="68"/>
  <c r="AZ37" i="68"/>
  <c r="AW37" i="68"/>
  <c r="AT37" i="68"/>
  <c r="AO37" i="68"/>
  <c r="AQ37" i="68" s="1"/>
  <c r="AN37" i="68"/>
  <c r="AK37" i="68"/>
  <c r="AI37" i="68"/>
  <c r="AB37" i="68"/>
  <c r="EH37" i="68" s="1"/>
  <c r="Y37" i="68"/>
  <c r="V37" i="68"/>
  <c r="S37" i="68"/>
  <c r="P37" i="68"/>
  <c r="M37" i="68"/>
  <c r="J37" i="68"/>
  <c r="G37" i="68"/>
  <c r="D37" i="68"/>
  <c r="EL36" i="68"/>
  <c r="EG36" i="68"/>
  <c r="EI36" i="68" s="1"/>
  <c r="DW36" i="68"/>
  <c r="DT36" i="68"/>
  <c r="DQ36" i="68"/>
  <c r="DN36" i="68"/>
  <c r="DK36" i="68"/>
  <c r="DH36" i="68"/>
  <c r="DE36" i="68"/>
  <c r="DB36" i="68"/>
  <c r="CY36" i="68"/>
  <c r="CV36" i="68"/>
  <c r="CS36" i="68"/>
  <c r="CP36" i="68"/>
  <c r="CM36" i="68"/>
  <c r="CJ36" i="68"/>
  <c r="CG36" i="68"/>
  <c r="CD36" i="68"/>
  <c r="CA36" i="68"/>
  <c r="BX36" i="68"/>
  <c r="BU36" i="68"/>
  <c r="BR36" i="68"/>
  <c r="BO36" i="68"/>
  <c r="BL36" i="68"/>
  <c r="BI36" i="68"/>
  <c r="BF36" i="68"/>
  <c r="BC36" i="68"/>
  <c r="AZ36" i="68"/>
  <c r="AW36" i="68"/>
  <c r="AT36" i="68"/>
  <c r="AO36" i="68"/>
  <c r="AN36" i="68"/>
  <c r="AI36" i="68"/>
  <c r="AK36" i="68" s="1"/>
  <c r="AB36" i="68"/>
  <c r="Y36" i="68"/>
  <c r="V36" i="68"/>
  <c r="S36" i="68"/>
  <c r="P36" i="68"/>
  <c r="M36" i="68"/>
  <c r="J36" i="68"/>
  <c r="G36" i="68"/>
  <c r="D36" i="68"/>
  <c r="EL35" i="68"/>
  <c r="EG35" i="68"/>
  <c r="EI35" i="68" s="1"/>
  <c r="EB35" i="68"/>
  <c r="DW35" i="68"/>
  <c r="DT35" i="68"/>
  <c r="DQ35" i="68"/>
  <c r="DN35" i="68"/>
  <c r="DK35" i="68"/>
  <c r="DH35" i="68"/>
  <c r="DE35" i="68"/>
  <c r="DB35" i="68"/>
  <c r="CY35" i="68"/>
  <c r="CV35" i="68"/>
  <c r="CS35" i="68"/>
  <c r="CP35" i="68"/>
  <c r="CM35" i="68"/>
  <c r="CJ35" i="68"/>
  <c r="CG35" i="68"/>
  <c r="CD35" i="68"/>
  <c r="CA35" i="68"/>
  <c r="BX35" i="68"/>
  <c r="BU35" i="68"/>
  <c r="BR35" i="68"/>
  <c r="BO35" i="68"/>
  <c r="BL35" i="68"/>
  <c r="BI35" i="68"/>
  <c r="BF35" i="68"/>
  <c r="BC35" i="68"/>
  <c r="AZ35" i="68"/>
  <c r="AW35" i="68"/>
  <c r="AT35" i="68"/>
  <c r="AO35" i="68"/>
  <c r="EK35" i="68" s="1"/>
  <c r="AN35" i="68"/>
  <c r="AK35" i="68"/>
  <c r="AI35" i="68"/>
  <c r="EH35" i="68"/>
  <c r="AB35" i="68"/>
  <c r="Y35" i="68"/>
  <c r="V35" i="68"/>
  <c r="S35" i="68"/>
  <c r="P35" i="68"/>
  <c r="M35" i="68"/>
  <c r="J35" i="68"/>
  <c r="G35" i="68"/>
  <c r="D35" i="68"/>
  <c r="EL34" i="68"/>
  <c r="EK34" i="68"/>
  <c r="EI34" i="68"/>
  <c r="EG34" i="68"/>
  <c r="DW34" i="68"/>
  <c r="DT34" i="68"/>
  <c r="DQ34" i="68"/>
  <c r="DN34" i="68"/>
  <c r="DK34" i="68"/>
  <c r="DH34" i="68"/>
  <c r="DE34" i="68"/>
  <c r="DB34" i="68"/>
  <c r="CY34" i="68"/>
  <c r="CV34" i="68"/>
  <c r="CS34" i="68"/>
  <c r="CP34" i="68"/>
  <c r="CM34" i="68"/>
  <c r="CJ34" i="68"/>
  <c r="CG34" i="68"/>
  <c r="CD34" i="68"/>
  <c r="CA34" i="68"/>
  <c r="BX34" i="68"/>
  <c r="BU34" i="68"/>
  <c r="BR34" i="68"/>
  <c r="BO34" i="68"/>
  <c r="BL34" i="68"/>
  <c r="BI34" i="68"/>
  <c r="BF34" i="68"/>
  <c r="BC34" i="68"/>
  <c r="AZ34" i="68"/>
  <c r="AW34" i="68"/>
  <c r="AT34" i="68"/>
  <c r="AO34" i="68"/>
  <c r="EB34" i="68" s="1"/>
  <c r="AN34" i="68"/>
  <c r="AK34" i="68"/>
  <c r="AI34" i="68"/>
  <c r="AB34" i="68"/>
  <c r="EH34" i="68" s="1"/>
  <c r="Y34" i="68"/>
  <c r="V34" i="68"/>
  <c r="S34" i="68"/>
  <c r="P34" i="68"/>
  <c r="M34" i="68"/>
  <c r="J34" i="68"/>
  <c r="G34" i="68"/>
  <c r="D34" i="68"/>
  <c r="EL33" i="68"/>
  <c r="EG33" i="68"/>
  <c r="EI33" i="68" s="1"/>
  <c r="DW33" i="68"/>
  <c r="DT33" i="68"/>
  <c r="DQ33" i="68"/>
  <c r="EM33" i="68" s="1"/>
  <c r="DN33" i="68"/>
  <c r="DK33" i="68"/>
  <c r="DH33" i="68"/>
  <c r="DE33" i="68"/>
  <c r="DB33" i="68"/>
  <c r="CY33" i="68"/>
  <c r="CV33" i="68"/>
  <c r="CS33" i="68"/>
  <c r="CP33" i="68"/>
  <c r="CM33" i="68"/>
  <c r="CJ33" i="68"/>
  <c r="CG33" i="68"/>
  <c r="CD33" i="68"/>
  <c r="CA33" i="68"/>
  <c r="BX33" i="68"/>
  <c r="BU33" i="68"/>
  <c r="BR33" i="68"/>
  <c r="BO33" i="68"/>
  <c r="BL33" i="68"/>
  <c r="BI33" i="68"/>
  <c r="BF33" i="68"/>
  <c r="BC33" i="68"/>
  <c r="AZ33" i="68"/>
  <c r="AW33" i="68"/>
  <c r="AT33" i="68"/>
  <c r="AQ33" i="68"/>
  <c r="AO33" i="68"/>
  <c r="AN33" i="68"/>
  <c r="AI33" i="68"/>
  <c r="AK33" i="68" s="1"/>
  <c r="AB33" i="68"/>
  <c r="Y33" i="68"/>
  <c r="V33" i="68"/>
  <c r="S33" i="68"/>
  <c r="P33" i="68"/>
  <c r="ED33" i="68" s="1"/>
  <c r="M33" i="68"/>
  <c r="J33" i="68"/>
  <c r="G33" i="68"/>
  <c r="D33" i="68"/>
  <c r="EL32" i="68"/>
  <c r="EG32" i="68"/>
  <c r="EI32" i="68" s="1"/>
  <c r="DW32" i="68"/>
  <c r="DT32" i="68"/>
  <c r="DQ32" i="68"/>
  <c r="DN32" i="68"/>
  <c r="DK32" i="68"/>
  <c r="DH32" i="68"/>
  <c r="DE32" i="68"/>
  <c r="DB32" i="68"/>
  <c r="CY32" i="68"/>
  <c r="CV32" i="68"/>
  <c r="CS32" i="68"/>
  <c r="CP32" i="68"/>
  <c r="CM32" i="68"/>
  <c r="CJ32" i="68"/>
  <c r="CG32" i="68"/>
  <c r="CD32" i="68"/>
  <c r="CA32" i="68"/>
  <c r="BX32" i="68"/>
  <c r="BU32" i="68"/>
  <c r="BR32" i="68"/>
  <c r="BO32" i="68"/>
  <c r="BL32" i="68"/>
  <c r="BI32" i="68"/>
  <c r="BF32" i="68"/>
  <c r="BC32" i="68"/>
  <c r="AZ32" i="68"/>
  <c r="AW32" i="68"/>
  <c r="AT32" i="68"/>
  <c r="AQ32" i="68"/>
  <c r="AL32" i="68"/>
  <c r="AK32" i="68"/>
  <c r="AI32" i="68"/>
  <c r="AB32" i="68"/>
  <c r="Y32" i="68"/>
  <c r="V32" i="68"/>
  <c r="S32" i="68"/>
  <c r="P32" i="68"/>
  <c r="M32" i="68"/>
  <c r="J32" i="68"/>
  <c r="G32" i="68"/>
  <c r="D32" i="68"/>
  <c r="EL31" i="68"/>
  <c r="EG31" i="68"/>
  <c r="EI31" i="68" s="1"/>
  <c r="EB31" i="68"/>
  <c r="DW31" i="68"/>
  <c r="DT31" i="68"/>
  <c r="DQ31" i="68"/>
  <c r="DN31" i="68"/>
  <c r="DK31" i="68"/>
  <c r="DH31" i="68"/>
  <c r="DE31" i="68"/>
  <c r="DB31" i="68"/>
  <c r="CY31" i="68"/>
  <c r="CV31" i="68"/>
  <c r="CS31" i="68"/>
  <c r="CP31" i="68"/>
  <c r="CM31" i="68"/>
  <c r="CJ31" i="68"/>
  <c r="CG31" i="68"/>
  <c r="CD31" i="68"/>
  <c r="CA31" i="68"/>
  <c r="BX31" i="68"/>
  <c r="BU31" i="68"/>
  <c r="BR31" i="68"/>
  <c r="BO31" i="68"/>
  <c r="BL31" i="68"/>
  <c r="BI31" i="68"/>
  <c r="BF31" i="68"/>
  <c r="BC31" i="68"/>
  <c r="AZ31" i="68"/>
  <c r="AW31" i="68"/>
  <c r="AT31" i="68"/>
  <c r="AO31" i="68"/>
  <c r="AQ31" i="68" s="1"/>
  <c r="AN31" i="68"/>
  <c r="AL31" i="68"/>
  <c r="AI31" i="68"/>
  <c r="AK31" i="68" s="1"/>
  <c r="EH31" i="68"/>
  <c r="AB31" i="68"/>
  <c r="Y31" i="68"/>
  <c r="V31" i="68"/>
  <c r="S31" i="68"/>
  <c r="P31" i="68"/>
  <c r="M31" i="68"/>
  <c r="J31" i="68"/>
  <c r="G31" i="68"/>
  <c r="D31" i="68"/>
  <c r="EL30" i="68"/>
  <c r="EG30" i="68"/>
  <c r="EI30" i="68" s="1"/>
  <c r="DW30" i="68"/>
  <c r="DT30" i="68"/>
  <c r="DQ30" i="68"/>
  <c r="DN30" i="68"/>
  <c r="DK30" i="68"/>
  <c r="DH30" i="68"/>
  <c r="DE30" i="68"/>
  <c r="DB30" i="68"/>
  <c r="CY30" i="68"/>
  <c r="CV30" i="68"/>
  <c r="CS30" i="68"/>
  <c r="CP30" i="68"/>
  <c r="CM30" i="68"/>
  <c r="CJ30" i="68"/>
  <c r="CG30" i="68"/>
  <c r="CD30" i="68"/>
  <c r="CA30" i="68"/>
  <c r="BX30" i="68"/>
  <c r="BU30" i="68"/>
  <c r="BR30" i="68"/>
  <c r="BO30" i="68"/>
  <c r="BL30" i="68"/>
  <c r="BI30" i="68"/>
  <c r="BF30" i="68"/>
  <c r="BC30" i="68"/>
  <c r="AZ30" i="68"/>
  <c r="AW30" i="68"/>
  <c r="AT30" i="68"/>
  <c r="AO30" i="68"/>
  <c r="AL30" i="68"/>
  <c r="AI30" i="68"/>
  <c r="AK30" i="68" s="1"/>
  <c r="AB30" i="68"/>
  <c r="Y30" i="68"/>
  <c r="V30" i="68"/>
  <c r="S30" i="68"/>
  <c r="P30" i="68"/>
  <c r="M30" i="68"/>
  <c r="J30" i="68"/>
  <c r="G30" i="68"/>
  <c r="D30" i="68"/>
  <c r="EL29" i="68"/>
  <c r="EK29" i="68"/>
  <c r="EI29" i="68"/>
  <c r="EG29" i="68"/>
  <c r="DW29" i="68"/>
  <c r="DT29" i="68"/>
  <c r="DQ29" i="68"/>
  <c r="DN29" i="68"/>
  <c r="DK29" i="68"/>
  <c r="DH29" i="68"/>
  <c r="DE29" i="68"/>
  <c r="DB29" i="68"/>
  <c r="CY29" i="68"/>
  <c r="CV29" i="68"/>
  <c r="CS29" i="68"/>
  <c r="CP29" i="68"/>
  <c r="CM29" i="68"/>
  <c r="CJ29" i="68"/>
  <c r="CG29" i="68"/>
  <c r="CD29" i="68"/>
  <c r="CA29" i="68"/>
  <c r="BX29" i="68"/>
  <c r="BU29" i="68"/>
  <c r="BR29" i="68"/>
  <c r="BO29" i="68"/>
  <c r="BL29" i="68"/>
  <c r="BI29" i="68"/>
  <c r="BF29" i="68"/>
  <c r="BC29" i="68"/>
  <c r="AZ29" i="68"/>
  <c r="AW29" i="68"/>
  <c r="AT29" i="68"/>
  <c r="AO29" i="68"/>
  <c r="EB29" i="68" s="1"/>
  <c r="AN29" i="68"/>
  <c r="AL29" i="68"/>
  <c r="AI29" i="68"/>
  <c r="AK29" i="68" s="1"/>
  <c r="AB29" i="68"/>
  <c r="Y29" i="68"/>
  <c r="V29" i="68"/>
  <c r="S29" i="68"/>
  <c r="P29" i="68"/>
  <c r="M29" i="68"/>
  <c r="J29" i="68"/>
  <c r="G29" i="68"/>
  <c r="D29" i="68"/>
  <c r="EL28" i="68"/>
  <c r="EK28" i="68"/>
  <c r="EG28" i="68"/>
  <c r="EI28" i="68" s="1"/>
  <c r="DW28" i="68"/>
  <c r="DT28" i="68"/>
  <c r="DQ28" i="68"/>
  <c r="DN28" i="68"/>
  <c r="DK28" i="68"/>
  <c r="DH28" i="68"/>
  <c r="DE28" i="68"/>
  <c r="DB28" i="68"/>
  <c r="CY28" i="68"/>
  <c r="CV28" i="68"/>
  <c r="CS28" i="68"/>
  <c r="CP28" i="68"/>
  <c r="CM28" i="68"/>
  <c r="CJ28" i="68"/>
  <c r="CG28" i="68"/>
  <c r="CD28" i="68"/>
  <c r="CA28" i="68"/>
  <c r="BX28" i="68"/>
  <c r="BU28" i="68"/>
  <c r="BR28" i="68"/>
  <c r="BO28" i="68"/>
  <c r="BL28" i="68"/>
  <c r="BI28" i="68"/>
  <c r="BF28" i="68"/>
  <c r="BC28" i="68"/>
  <c r="AZ28" i="68"/>
  <c r="AW28" i="68"/>
  <c r="AT28" i="68"/>
  <c r="AQ28" i="68"/>
  <c r="AO28" i="68"/>
  <c r="AL28" i="68"/>
  <c r="AK28" i="68"/>
  <c r="AI28" i="68"/>
  <c r="AB28" i="68"/>
  <c r="Y28" i="68"/>
  <c r="V28" i="68"/>
  <c r="S28" i="68"/>
  <c r="EH28" i="68" s="1"/>
  <c r="P28" i="68"/>
  <c r="M28" i="68"/>
  <c r="J28" i="68"/>
  <c r="G28" i="68"/>
  <c r="D28" i="68"/>
  <c r="EL27" i="68"/>
  <c r="EG27" i="68"/>
  <c r="EI27" i="68" s="1"/>
  <c r="DW27" i="68"/>
  <c r="DT27" i="68"/>
  <c r="DQ27" i="68"/>
  <c r="DN27" i="68"/>
  <c r="DK27" i="68"/>
  <c r="DH27" i="68"/>
  <c r="DE27" i="68"/>
  <c r="DB27" i="68"/>
  <c r="CY27" i="68"/>
  <c r="CV27" i="68"/>
  <c r="CS27" i="68"/>
  <c r="CP27" i="68"/>
  <c r="CM27" i="68"/>
  <c r="CJ27" i="68"/>
  <c r="CG27" i="68"/>
  <c r="CD27" i="68"/>
  <c r="CA27" i="68"/>
  <c r="BX27" i="68"/>
  <c r="BU27" i="68"/>
  <c r="BR27" i="68"/>
  <c r="BO27" i="68"/>
  <c r="BL27" i="68"/>
  <c r="BI27" i="68"/>
  <c r="BF27" i="68"/>
  <c r="BC27" i="68"/>
  <c r="AZ27" i="68"/>
  <c r="AW27" i="68"/>
  <c r="AT27" i="68"/>
  <c r="AQ27" i="68"/>
  <c r="AL27" i="68"/>
  <c r="AN27" i="68" s="1"/>
  <c r="AK27" i="68"/>
  <c r="AB27" i="68"/>
  <c r="Y27" i="68"/>
  <c r="V27" i="68"/>
  <c r="S27" i="68"/>
  <c r="P27" i="68"/>
  <c r="M27" i="68"/>
  <c r="J27" i="68"/>
  <c r="G27" i="68"/>
  <c r="D27" i="68"/>
  <c r="EL26" i="68"/>
  <c r="EK26" i="68"/>
  <c r="EG26" i="68"/>
  <c r="EI26" i="68" s="1"/>
  <c r="EB26" i="68"/>
  <c r="EC26" i="68" s="1"/>
  <c r="DW26" i="68"/>
  <c r="DT26" i="68"/>
  <c r="DQ26" i="68"/>
  <c r="DN26" i="68"/>
  <c r="DK26" i="68"/>
  <c r="DH26" i="68"/>
  <c r="DE26" i="68"/>
  <c r="DB26" i="68"/>
  <c r="CY26" i="68"/>
  <c r="CV26" i="68"/>
  <c r="CS26" i="68"/>
  <c r="CP26" i="68"/>
  <c r="CM26" i="68"/>
  <c r="CJ26" i="68"/>
  <c r="CG26" i="68"/>
  <c r="CD26" i="68"/>
  <c r="CA26" i="68"/>
  <c r="BX26" i="68"/>
  <c r="BU26" i="68"/>
  <c r="BR26" i="68"/>
  <c r="BO26" i="68"/>
  <c r="BL26" i="68"/>
  <c r="BI26" i="68"/>
  <c r="BF26" i="68"/>
  <c r="BC26" i="68"/>
  <c r="AZ26" i="68"/>
  <c r="AW26" i="68"/>
  <c r="AT26" i="68"/>
  <c r="AQ26" i="68"/>
  <c r="AO26" i="68"/>
  <c r="AL26" i="68"/>
  <c r="AN26" i="68" s="1"/>
  <c r="AK26" i="68"/>
  <c r="AB26" i="68"/>
  <c r="Y26" i="68"/>
  <c r="ED26" i="68" s="1"/>
  <c r="V26" i="68"/>
  <c r="S26" i="68"/>
  <c r="P26" i="68"/>
  <c r="M26" i="68"/>
  <c r="J26" i="68"/>
  <c r="G26" i="68"/>
  <c r="D26" i="68"/>
  <c r="EL25" i="68"/>
  <c r="EK25" i="68"/>
  <c r="EG25" i="68"/>
  <c r="EI25" i="68" s="1"/>
  <c r="DW25" i="68"/>
  <c r="DT25" i="68"/>
  <c r="DQ25" i="68"/>
  <c r="DN25" i="68"/>
  <c r="DK25" i="68"/>
  <c r="DH25" i="68"/>
  <c r="DE25" i="68"/>
  <c r="DB25" i="68"/>
  <c r="CY25" i="68"/>
  <c r="CV25" i="68"/>
  <c r="CS25" i="68"/>
  <c r="CP25" i="68"/>
  <c r="CM25" i="68"/>
  <c r="CJ25" i="68"/>
  <c r="CG25" i="68"/>
  <c r="CD25" i="68"/>
  <c r="CA25" i="68"/>
  <c r="BX25" i="68"/>
  <c r="BU25" i="68"/>
  <c r="BR25" i="68"/>
  <c r="BO25" i="68"/>
  <c r="BL25" i="68"/>
  <c r="BI25" i="68"/>
  <c r="BF25" i="68"/>
  <c r="BC25" i="68"/>
  <c r="AZ25" i="68"/>
  <c r="AW25" i="68"/>
  <c r="AT25" i="68"/>
  <c r="AQ25" i="68"/>
  <c r="AO25" i="68"/>
  <c r="AL25" i="68"/>
  <c r="AK25" i="68"/>
  <c r="AB25" i="68"/>
  <c r="Y25" i="68"/>
  <c r="V25" i="68"/>
  <c r="S25" i="68"/>
  <c r="EH25" i="68" s="1"/>
  <c r="P25" i="68"/>
  <c r="M25" i="68"/>
  <c r="J25" i="68"/>
  <c r="G25" i="68"/>
  <c r="D25" i="68"/>
  <c r="EL24" i="68"/>
  <c r="EH24" i="68"/>
  <c r="EG24" i="68"/>
  <c r="EI24" i="68" s="1"/>
  <c r="DW24" i="68"/>
  <c r="DT24" i="68"/>
  <c r="DQ24" i="68"/>
  <c r="DN24" i="68"/>
  <c r="DK24" i="68"/>
  <c r="DH24" i="68"/>
  <c r="DE24" i="68"/>
  <c r="DB24" i="68"/>
  <c r="CY24" i="68"/>
  <c r="CV24" i="68"/>
  <c r="CS24" i="68"/>
  <c r="CP24" i="68"/>
  <c r="CM24" i="68"/>
  <c r="CJ24" i="68"/>
  <c r="CG24" i="68"/>
  <c r="CD24" i="68"/>
  <c r="CA24" i="68"/>
  <c r="BX24" i="68"/>
  <c r="BU24" i="68"/>
  <c r="BR24" i="68"/>
  <c r="BO24" i="68"/>
  <c r="BL24" i="68"/>
  <c r="BI24" i="68"/>
  <c r="BF24" i="68"/>
  <c r="BC24" i="68"/>
  <c r="AZ24" i="68"/>
  <c r="AW24" i="68"/>
  <c r="AT24" i="68"/>
  <c r="AO24" i="68"/>
  <c r="AL24" i="68"/>
  <c r="EB24" i="68" s="1"/>
  <c r="AK24" i="68"/>
  <c r="AB24" i="68"/>
  <c r="Y24" i="68"/>
  <c r="V24" i="68"/>
  <c r="S24" i="68"/>
  <c r="P24" i="68"/>
  <c r="M24" i="68"/>
  <c r="J24" i="68"/>
  <c r="G24" i="68"/>
  <c r="D24" i="68"/>
  <c r="EL23" i="68"/>
  <c r="EK23" i="68"/>
  <c r="EG23" i="68"/>
  <c r="EI23" i="68" s="1"/>
  <c r="EB23" i="68"/>
  <c r="DW23" i="68"/>
  <c r="DT23" i="68"/>
  <c r="DQ23" i="68"/>
  <c r="DN23" i="68"/>
  <c r="DK23" i="68"/>
  <c r="DH23" i="68"/>
  <c r="DE23" i="68"/>
  <c r="DB23" i="68"/>
  <c r="CY23" i="68"/>
  <c r="CV23" i="68"/>
  <c r="CS23" i="68"/>
  <c r="CP23" i="68"/>
  <c r="CM23" i="68"/>
  <c r="CJ23" i="68"/>
  <c r="CG23" i="68"/>
  <c r="CD23" i="68"/>
  <c r="CA23" i="68"/>
  <c r="BX23" i="68"/>
  <c r="BU23" i="68"/>
  <c r="BR23" i="68"/>
  <c r="BO23" i="68"/>
  <c r="BL23" i="68"/>
  <c r="BI23" i="68"/>
  <c r="BF23" i="68"/>
  <c r="BC23" i="68"/>
  <c r="AZ23" i="68"/>
  <c r="AW23" i="68"/>
  <c r="AT23" i="68"/>
  <c r="AQ23" i="68"/>
  <c r="AO23" i="68"/>
  <c r="AL23" i="68"/>
  <c r="AN23" i="68" s="1"/>
  <c r="AK23" i="68"/>
  <c r="AB23" i="68"/>
  <c r="Y23" i="68"/>
  <c r="V23" i="68"/>
  <c r="S23" i="68"/>
  <c r="P23" i="68"/>
  <c r="M23" i="68"/>
  <c r="ED23" i="68" s="1"/>
  <c r="J23" i="68"/>
  <c r="G23" i="68"/>
  <c r="D23" i="68"/>
  <c r="EL22" i="68"/>
  <c r="EG22" i="68"/>
  <c r="EI22" i="68" s="1"/>
  <c r="DW22" i="68"/>
  <c r="DT22" i="68"/>
  <c r="DQ22" i="68"/>
  <c r="DN22" i="68"/>
  <c r="DK22" i="68"/>
  <c r="DH22" i="68"/>
  <c r="DE22" i="68"/>
  <c r="DB22" i="68"/>
  <c r="CY22" i="68"/>
  <c r="CV22" i="68"/>
  <c r="CS22" i="68"/>
  <c r="CP22" i="68"/>
  <c r="CM22" i="68"/>
  <c r="CJ22" i="68"/>
  <c r="CG22" i="68"/>
  <c r="CD22" i="68"/>
  <c r="CA22" i="68"/>
  <c r="BX22" i="68"/>
  <c r="BU22" i="68"/>
  <c r="BR22" i="68"/>
  <c r="BO22" i="68"/>
  <c r="BL22" i="68"/>
  <c r="BI22" i="68"/>
  <c r="BF22" i="68"/>
  <c r="BC22" i="68"/>
  <c r="AZ22" i="68"/>
  <c r="AW22" i="68"/>
  <c r="AT22" i="68"/>
  <c r="AQ22" i="68"/>
  <c r="AO22" i="68"/>
  <c r="AL22" i="68"/>
  <c r="AK22" i="68"/>
  <c r="AB22" i="68"/>
  <c r="Y22" i="68"/>
  <c r="V22" i="68"/>
  <c r="S22" i="68"/>
  <c r="P22" i="68"/>
  <c r="M22" i="68"/>
  <c r="J22" i="68"/>
  <c r="G22" i="68"/>
  <c r="D22" i="68"/>
  <c r="EL21" i="68"/>
  <c r="EI21" i="68"/>
  <c r="EG21" i="68"/>
  <c r="DW21" i="68"/>
  <c r="DT21" i="68"/>
  <c r="DQ21" i="68"/>
  <c r="DN21" i="68"/>
  <c r="DK21" i="68"/>
  <c r="DH21" i="68"/>
  <c r="DE21" i="68"/>
  <c r="DB21" i="68"/>
  <c r="CY21" i="68"/>
  <c r="CV21" i="68"/>
  <c r="CS21" i="68"/>
  <c r="CP21" i="68"/>
  <c r="CM21" i="68"/>
  <c r="CJ21" i="68"/>
  <c r="CG21" i="68"/>
  <c r="CD21" i="68"/>
  <c r="CA21" i="68"/>
  <c r="BX21" i="68"/>
  <c r="BU21" i="68"/>
  <c r="BR21" i="68"/>
  <c r="BO21" i="68"/>
  <c r="BL21" i="68"/>
  <c r="BI21" i="68"/>
  <c r="BF21" i="68"/>
  <c r="BC21" i="68"/>
  <c r="AZ21" i="68"/>
  <c r="AW21" i="68"/>
  <c r="AT21" i="68"/>
  <c r="AO21" i="68"/>
  <c r="AL21" i="68"/>
  <c r="AN21" i="68" s="1"/>
  <c r="AK21" i="68"/>
  <c r="EH21" i="68"/>
  <c r="AB21" i="68"/>
  <c r="Y21" i="68"/>
  <c r="V21" i="68"/>
  <c r="S21" i="68"/>
  <c r="P21" i="68"/>
  <c r="M21" i="68"/>
  <c r="J21" i="68"/>
  <c r="G21" i="68"/>
  <c r="D21" i="68"/>
  <c r="EL20" i="68"/>
  <c r="EK20" i="68"/>
  <c r="EG20" i="68"/>
  <c r="EI20" i="68" s="1"/>
  <c r="EB20" i="68"/>
  <c r="DW20" i="68"/>
  <c r="DT20" i="68"/>
  <c r="DQ20" i="68"/>
  <c r="EM20" i="68" s="1"/>
  <c r="DN20" i="68"/>
  <c r="DK20" i="68"/>
  <c r="DH20" i="68"/>
  <c r="DE20" i="68"/>
  <c r="DB20" i="68"/>
  <c r="CY20" i="68"/>
  <c r="CV20" i="68"/>
  <c r="CS20" i="68"/>
  <c r="CP20" i="68"/>
  <c r="CM20" i="68"/>
  <c r="CJ20" i="68"/>
  <c r="CG20" i="68"/>
  <c r="CD20" i="68"/>
  <c r="CA20" i="68"/>
  <c r="BX20" i="68"/>
  <c r="BU20" i="68"/>
  <c r="BR20" i="68"/>
  <c r="BO20" i="68"/>
  <c r="BL20" i="68"/>
  <c r="BI20" i="68"/>
  <c r="BF20" i="68"/>
  <c r="BC20" i="68"/>
  <c r="AZ20" i="68"/>
  <c r="AW20" i="68"/>
  <c r="AT20" i="68"/>
  <c r="AQ20" i="68"/>
  <c r="AO20" i="68"/>
  <c r="AL20" i="68"/>
  <c r="AN20" i="68" s="1"/>
  <c r="AK20" i="68"/>
  <c r="AB20" i="68"/>
  <c r="Y20" i="68"/>
  <c r="V20" i="68"/>
  <c r="S20" i="68"/>
  <c r="P20" i="68"/>
  <c r="M20" i="68"/>
  <c r="J20" i="68"/>
  <c r="G20" i="68"/>
  <c r="D20" i="68"/>
  <c r="EL19" i="68"/>
  <c r="EK19" i="68"/>
  <c r="EG19" i="68"/>
  <c r="EI19" i="68" s="1"/>
  <c r="DW19" i="68"/>
  <c r="DT19" i="68"/>
  <c r="DQ19" i="68"/>
  <c r="DN19" i="68"/>
  <c r="DK19" i="68"/>
  <c r="DH19" i="68"/>
  <c r="DE19" i="68"/>
  <c r="DB19" i="68"/>
  <c r="CY19" i="68"/>
  <c r="CV19" i="68"/>
  <c r="CS19" i="68"/>
  <c r="CP19" i="68"/>
  <c r="CM19" i="68"/>
  <c r="CJ19" i="68"/>
  <c r="CG19" i="68"/>
  <c r="CD19" i="68"/>
  <c r="CA19" i="68"/>
  <c r="BX19" i="68"/>
  <c r="BU19" i="68"/>
  <c r="BR19" i="68"/>
  <c r="BO19" i="68"/>
  <c r="BL19" i="68"/>
  <c r="BI19" i="68"/>
  <c r="BF19" i="68"/>
  <c r="BC19" i="68"/>
  <c r="AZ19" i="68"/>
  <c r="AW19" i="68"/>
  <c r="AT19" i="68"/>
  <c r="AQ19" i="68"/>
  <c r="AO19" i="68"/>
  <c r="AL19" i="68"/>
  <c r="AK19" i="68"/>
  <c r="AB19" i="68"/>
  <c r="Y19" i="68"/>
  <c r="V19" i="68"/>
  <c r="S19" i="68"/>
  <c r="P19" i="68"/>
  <c r="M19" i="68"/>
  <c r="J19" i="68"/>
  <c r="G19" i="68"/>
  <c r="D19" i="68"/>
  <c r="EL18" i="68"/>
  <c r="EH18" i="68"/>
  <c r="EG18" i="68"/>
  <c r="EI18" i="68" s="1"/>
  <c r="DW18" i="68"/>
  <c r="DT18" i="68"/>
  <c r="DQ18" i="68"/>
  <c r="DN18" i="68"/>
  <c r="DK18" i="68"/>
  <c r="DH18" i="68"/>
  <c r="DE18" i="68"/>
  <c r="DB18" i="68"/>
  <c r="CY18" i="68"/>
  <c r="CV18" i="68"/>
  <c r="CS18" i="68"/>
  <c r="CP18" i="68"/>
  <c r="CM18" i="68"/>
  <c r="CJ18" i="68"/>
  <c r="CG18" i="68"/>
  <c r="CD18" i="68"/>
  <c r="CA18" i="68"/>
  <c r="BX18" i="68"/>
  <c r="BU18" i="68"/>
  <c r="BR18" i="68"/>
  <c r="BO18" i="68"/>
  <c r="BL18" i="68"/>
  <c r="BI18" i="68"/>
  <c r="BF18" i="68"/>
  <c r="BC18" i="68"/>
  <c r="AZ18" i="68"/>
  <c r="AW18" i="68"/>
  <c r="AT18" i="68"/>
  <c r="AO18" i="68"/>
  <c r="AQ18" i="68" s="1"/>
  <c r="AL18" i="68"/>
  <c r="EB18" i="68" s="1"/>
  <c r="AK18" i="68"/>
  <c r="AB18" i="68"/>
  <c r="Y18" i="68"/>
  <c r="V18" i="68"/>
  <c r="S18" i="68"/>
  <c r="P18" i="68"/>
  <c r="M18" i="68"/>
  <c r="J18" i="68"/>
  <c r="G18" i="68"/>
  <c r="D18" i="68"/>
  <c r="EL17" i="68"/>
  <c r="EC17" i="68" s="1"/>
  <c r="EK17" i="68"/>
  <c r="EG17" i="68"/>
  <c r="EI17" i="68" s="1"/>
  <c r="EB17" i="68"/>
  <c r="DW17" i="68"/>
  <c r="DT17" i="68"/>
  <c r="DQ17" i="68"/>
  <c r="DN17" i="68"/>
  <c r="DK17" i="68"/>
  <c r="DH17" i="68"/>
  <c r="DE17" i="68"/>
  <c r="DB17" i="68"/>
  <c r="CY17" i="68"/>
  <c r="CV17" i="68"/>
  <c r="CS17" i="68"/>
  <c r="CP17" i="68"/>
  <c r="CM17" i="68"/>
  <c r="CJ17" i="68"/>
  <c r="CG17" i="68"/>
  <c r="CD17" i="68"/>
  <c r="CA17" i="68"/>
  <c r="BX17" i="68"/>
  <c r="BU17" i="68"/>
  <c r="BR17" i="68"/>
  <c r="BO17" i="68"/>
  <c r="BL17" i="68"/>
  <c r="BI17" i="68"/>
  <c r="BF17" i="68"/>
  <c r="BC17" i="68"/>
  <c r="AZ17" i="68"/>
  <c r="AW17" i="68"/>
  <c r="AT17" i="68"/>
  <c r="AQ17" i="68"/>
  <c r="AO17" i="68"/>
  <c r="AL17" i="68"/>
  <c r="AN17" i="68" s="1"/>
  <c r="AK17" i="68"/>
  <c r="AB17" i="68"/>
  <c r="Y17" i="68"/>
  <c r="V17" i="68"/>
  <c r="S17" i="68"/>
  <c r="P17" i="68"/>
  <c r="M17" i="68"/>
  <c r="ED17" i="68" s="1"/>
  <c r="EE17" i="68" s="1"/>
  <c r="J17" i="68"/>
  <c r="G17" i="68"/>
  <c r="D17" i="68"/>
  <c r="EL16" i="68"/>
  <c r="EG16" i="68"/>
  <c r="EI16" i="68" s="1"/>
  <c r="DW16" i="68"/>
  <c r="DT16" i="68"/>
  <c r="DQ16" i="68"/>
  <c r="DN16" i="68"/>
  <c r="DK16" i="68"/>
  <c r="DH16" i="68"/>
  <c r="DE16" i="68"/>
  <c r="DB16" i="68"/>
  <c r="CY16" i="68"/>
  <c r="CV16" i="68"/>
  <c r="CS16" i="68"/>
  <c r="CP16" i="68"/>
  <c r="CM16" i="68"/>
  <c r="CJ16" i="68"/>
  <c r="CG16" i="68"/>
  <c r="CD16" i="68"/>
  <c r="CA16" i="68"/>
  <c r="BX16" i="68"/>
  <c r="BU16" i="68"/>
  <c r="BR16" i="68"/>
  <c r="BO16" i="68"/>
  <c r="BL16" i="68"/>
  <c r="BI16" i="68"/>
  <c r="BF16" i="68"/>
  <c r="BC16" i="68"/>
  <c r="AZ16" i="68"/>
  <c r="AW16" i="68"/>
  <c r="AT16" i="68"/>
  <c r="AQ16" i="68"/>
  <c r="AO16" i="68"/>
  <c r="AL16" i="68"/>
  <c r="EK16" i="68" s="1"/>
  <c r="AK16" i="68"/>
  <c r="AI16" i="68"/>
  <c r="AB16" i="68"/>
  <c r="Y16" i="68"/>
  <c r="V16" i="68"/>
  <c r="S16" i="68"/>
  <c r="EH16" i="68" s="1"/>
  <c r="P16" i="68"/>
  <c r="M16" i="68"/>
  <c r="J16" i="68"/>
  <c r="G16" i="68"/>
  <c r="D16" i="68"/>
  <c r="EL15" i="68"/>
  <c r="EG15" i="68"/>
  <c r="EI15" i="68" s="1"/>
  <c r="EB15" i="68"/>
  <c r="EC15" i="68" s="1"/>
  <c r="DW15" i="68"/>
  <c r="DT15" i="68"/>
  <c r="DQ15" i="68"/>
  <c r="DN15" i="68"/>
  <c r="DK15" i="68"/>
  <c r="DH15" i="68"/>
  <c r="DE15" i="68"/>
  <c r="DB15" i="68"/>
  <c r="CY15" i="68"/>
  <c r="CV15" i="68"/>
  <c r="CS15" i="68"/>
  <c r="CP15" i="68"/>
  <c r="CM15" i="68"/>
  <c r="CJ15" i="68"/>
  <c r="CG15" i="68"/>
  <c r="CD15" i="68"/>
  <c r="CA15" i="68"/>
  <c r="BX15" i="68"/>
  <c r="BU15" i="68"/>
  <c r="BR15" i="68"/>
  <c r="BO15" i="68"/>
  <c r="BL15" i="68"/>
  <c r="BI15" i="68"/>
  <c r="BF15" i="68"/>
  <c r="BC15" i="68"/>
  <c r="AZ15" i="68"/>
  <c r="AW15" i="68"/>
  <c r="AT15" i="68"/>
  <c r="AQ15" i="68"/>
  <c r="AO15" i="68"/>
  <c r="EK15" i="68" s="1"/>
  <c r="AL15" i="68"/>
  <c r="AN15" i="68" s="1"/>
  <c r="AI15" i="68"/>
  <c r="AK15" i="68" s="1"/>
  <c r="EH15" i="68"/>
  <c r="AB15" i="68"/>
  <c r="Y15" i="68"/>
  <c r="V15" i="68"/>
  <c r="S15" i="68"/>
  <c r="P15" i="68"/>
  <c r="M15" i="68"/>
  <c r="J15" i="68"/>
  <c r="G15" i="68"/>
  <c r="D15" i="68"/>
  <c r="EL14" i="68"/>
  <c r="EH14" i="68"/>
  <c r="EG14" i="68"/>
  <c r="EI14" i="68" s="1"/>
  <c r="DW14" i="68"/>
  <c r="DT14" i="68"/>
  <c r="DQ14" i="68"/>
  <c r="DN14" i="68"/>
  <c r="DK14" i="68"/>
  <c r="DH14" i="68"/>
  <c r="DE14" i="68"/>
  <c r="DB14" i="68"/>
  <c r="CY14" i="68"/>
  <c r="CV14" i="68"/>
  <c r="CS14" i="68"/>
  <c r="CP14" i="68"/>
  <c r="CM14" i="68"/>
  <c r="CJ14" i="68"/>
  <c r="CG14" i="68"/>
  <c r="CD14" i="68"/>
  <c r="CA14" i="68"/>
  <c r="BX14" i="68"/>
  <c r="BU14" i="68"/>
  <c r="BR14" i="68"/>
  <c r="BO14" i="68"/>
  <c r="BO42" i="68" s="1"/>
  <c r="BL14" i="68"/>
  <c r="BI14" i="68"/>
  <c r="BF14" i="68"/>
  <c r="BC14" i="68"/>
  <c r="AZ14" i="68"/>
  <c r="AW14" i="68"/>
  <c r="AT14" i="68"/>
  <c r="AO14" i="68"/>
  <c r="AL14" i="68"/>
  <c r="AI14" i="68"/>
  <c r="AK14" i="68" s="1"/>
  <c r="AB14" i="68"/>
  <c r="Y14" i="68"/>
  <c r="V14" i="68"/>
  <c r="S14" i="68"/>
  <c r="P14" i="68"/>
  <c r="M14" i="68"/>
  <c r="J14" i="68"/>
  <c r="G14" i="68"/>
  <c r="D14" i="68"/>
  <c r="A14" i="68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EL13" i="68"/>
  <c r="EK13" i="68"/>
  <c r="EI13" i="68"/>
  <c r="EG13" i="68"/>
  <c r="EB13" i="68"/>
  <c r="EC13" i="68" s="1"/>
  <c r="DW13" i="68"/>
  <c r="DT13" i="68"/>
  <c r="DQ13" i="68"/>
  <c r="DN13" i="68"/>
  <c r="DK13" i="68"/>
  <c r="DH13" i="68"/>
  <c r="DE13" i="68"/>
  <c r="DB13" i="68"/>
  <c r="CY13" i="68"/>
  <c r="CV13" i="68"/>
  <c r="CS13" i="68"/>
  <c r="CP13" i="68"/>
  <c r="CM13" i="68"/>
  <c r="CJ13" i="68"/>
  <c r="CG13" i="68"/>
  <c r="CD13" i="68"/>
  <c r="CA13" i="68"/>
  <c r="BX13" i="68"/>
  <c r="BU13" i="68"/>
  <c r="BR13" i="68"/>
  <c r="BO13" i="68"/>
  <c r="BL13" i="68"/>
  <c r="BI13" i="68"/>
  <c r="BF13" i="68"/>
  <c r="BC13" i="68"/>
  <c r="AZ13" i="68"/>
  <c r="AW13" i="68"/>
  <c r="AT13" i="68"/>
  <c r="AO13" i="68"/>
  <c r="AQ13" i="68" s="1"/>
  <c r="AN13" i="68"/>
  <c r="AL13" i="68"/>
  <c r="AI13" i="68"/>
  <c r="AK13" i="68" s="1"/>
  <c r="AB13" i="68"/>
  <c r="Y13" i="68"/>
  <c r="V13" i="68"/>
  <c r="S13" i="68"/>
  <c r="P13" i="68"/>
  <c r="M13" i="68"/>
  <c r="J13" i="68"/>
  <c r="G13" i="68"/>
  <c r="D13" i="68"/>
  <c r="A13" i="68"/>
  <c r="EL12" i="68"/>
  <c r="EK12" i="68"/>
  <c r="EG12" i="68"/>
  <c r="EI12" i="68" s="1"/>
  <c r="DW12" i="68"/>
  <c r="DW42" i="68" s="1"/>
  <c r="DT12" i="68"/>
  <c r="DQ12" i="68"/>
  <c r="DN12" i="68"/>
  <c r="DK12" i="68"/>
  <c r="DH12" i="68"/>
  <c r="DE12" i="68"/>
  <c r="DB12" i="68"/>
  <c r="CY12" i="68"/>
  <c r="CY42" i="68" s="1"/>
  <c r="CV12" i="68"/>
  <c r="CS12" i="68"/>
  <c r="CP12" i="68"/>
  <c r="CM12" i="68"/>
  <c r="CM42" i="68" s="1"/>
  <c r="CJ12" i="68"/>
  <c r="CG12" i="68"/>
  <c r="CD12" i="68"/>
  <c r="CA12" i="68"/>
  <c r="BX12" i="68"/>
  <c r="BU12" i="68"/>
  <c r="BR12" i="68"/>
  <c r="BO12" i="68"/>
  <c r="BL12" i="68"/>
  <c r="BI12" i="68"/>
  <c r="BF12" i="68"/>
  <c r="BC12" i="68"/>
  <c r="BC42" i="68" s="1"/>
  <c r="AZ12" i="68"/>
  <c r="AW12" i="68"/>
  <c r="AT12" i="68"/>
  <c r="AQ12" i="68"/>
  <c r="AO12" i="68"/>
  <c r="AL12" i="68"/>
  <c r="AK12" i="68"/>
  <c r="AI12" i="68"/>
  <c r="AB12" i="68"/>
  <c r="Y12" i="68"/>
  <c r="Y42" i="68" s="1"/>
  <c r="V12" i="68"/>
  <c r="V42" i="68" s="1"/>
  <c r="S12" i="68"/>
  <c r="S42" i="68" s="1"/>
  <c r="P12" i="68"/>
  <c r="M12" i="68"/>
  <c r="J12" i="68"/>
  <c r="G12" i="68"/>
  <c r="D12" i="68"/>
  <c r="A12" i="68"/>
  <c r="EL11" i="68"/>
  <c r="EI11" i="68"/>
  <c r="EH11" i="68"/>
  <c r="EG11" i="68"/>
  <c r="DW11" i="68"/>
  <c r="DT11" i="68"/>
  <c r="DQ11" i="68"/>
  <c r="DN11" i="68"/>
  <c r="DK11" i="68"/>
  <c r="DH11" i="68"/>
  <c r="DH42" i="68" s="1"/>
  <c r="DE11" i="68"/>
  <c r="DE42" i="68" s="1"/>
  <c r="DB11" i="68"/>
  <c r="DB42" i="68" s="1"/>
  <c r="CY11" i="68"/>
  <c r="CV11" i="68"/>
  <c r="CS11" i="68"/>
  <c r="CP11" i="68"/>
  <c r="CP42" i="68" s="1"/>
  <c r="CM11" i="68"/>
  <c r="CJ11" i="68"/>
  <c r="CG11" i="68"/>
  <c r="CD11" i="68"/>
  <c r="CA11" i="68"/>
  <c r="BX11" i="68"/>
  <c r="BX42" i="68" s="1"/>
  <c r="BU11" i="68"/>
  <c r="BU42" i="68" s="1"/>
  <c r="BR11" i="68"/>
  <c r="BR42" i="68" s="1"/>
  <c r="BO11" i="68"/>
  <c r="BL11" i="68"/>
  <c r="BI11" i="68"/>
  <c r="BF11" i="68"/>
  <c r="BC11" i="68"/>
  <c r="AZ11" i="68"/>
  <c r="AW11" i="68"/>
  <c r="AT11" i="68"/>
  <c r="AO11" i="68"/>
  <c r="AQ11" i="68" s="1"/>
  <c r="AL11" i="68"/>
  <c r="EB11" i="68" s="1"/>
  <c r="AI11" i="68"/>
  <c r="AK11" i="68" s="1"/>
  <c r="AB11" i="68"/>
  <c r="Y11" i="68"/>
  <c r="V11" i="68"/>
  <c r="S11" i="68"/>
  <c r="P11" i="68"/>
  <c r="M11" i="68"/>
  <c r="J11" i="68"/>
  <c r="G11" i="68"/>
  <c r="D11" i="68"/>
  <c r="EP2" i="68"/>
  <c r="AE42" i="68" l="1"/>
  <c r="EH22" i="68"/>
  <c r="EH38" i="68"/>
  <c r="AH42" i="68"/>
  <c r="ED20" i="68"/>
  <c r="EH32" i="68"/>
  <c r="EH13" i="68"/>
  <c r="EH20" i="68"/>
  <c r="EH27" i="68"/>
  <c r="ED13" i="68"/>
  <c r="EE13" i="68" s="1"/>
  <c r="EC40" i="68"/>
  <c r="EM19" i="68"/>
  <c r="EN19" i="68" s="1"/>
  <c r="EM25" i="68"/>
  <c r="EN25" i="68" s="1"/>
  <c r="EM36" i="68"/>
  <c r="EC34" i="68"/>
  <c r="EC29" i="68"/>
  <c r="EM38" i="68"/>
  <c r="EN38" i="68" s="1"/>
  <c r="EM35" i="68"/>
  <c r="EN35" i="68" s="1"/>
  <c r="EC24" i="68"/>
  <c r="EM39" i="68"/>
  <c r="ED39" i="68"/>
  <c r="AK42" i="68"/>
  <c r="EM14" i="68"/>
  <c r="EC11" i="68"/>
  <c r="EN23" i="68"/>
  <c r="EN39" i="68"/>
  <c r="ED11" i="68"/>
  <c r="G42" i="68"/>
  <c r="EM13" i="68"/>
  <c r="EN13" i="68" s="1"/>
  <c r="EE37" i="68"/>
  <c r="J42" i="68"/>
  <c r="EM17" i="68"/>
  <c r="AN18" i="68"/>
  <c r="EK18" i="68"/>
  <c r="EN18" i="68" s="1"/>
  <c r="AQ29" i="68"/>
  <c r="ED35" i="68"/>
  <c r="EE35" i="68" s="1"/>
  <c r="M42" i="68"/>
  <c r="CA42" i="68"/>
  <c r="DK42" i="68"/>
  <c r="EK14" i="68"/>
  <c r="EH17" i="68"/>
  <c r="D42" i="68"/>
  <c r="P42" i="68"/>
  <c r="CD42" i="68"/>
  <c r="DN42" i="68"/>
  <c r="EB21" i="68"/>
  <c r="EB30" i="68"/>
  <c r="AN30" i="68"/>
  <c r="ED30" i="68" s="1"/>
  <c r="AW42" i="68"/>
  <c r="CG42" i="68"/>
  <c r="DQ42" i="68"/>
  <c r="AN12" i="68"/>
  <c r="EM12" i="68" s="1"/>
  <c r="EN12" i="68" s="1"/>
  <c r="EB12" i="68"/>
  <c r="ED15" i="68"/>
  <c r="AN19" i="68"/>
  <c r="ED19" i="68" s="1"/>
  <c r="EB19" i="68"/>
  <c r="EH23" i="68"/>
  <c r="EM29" i="68"/>
  <c r="EN29" i="68" s="1"/>
  <c r="EK30" i="68"/>
  <c r="EK36" i="68"/>
  <c r="EN36" i="68" s="1"/>
  <c r="ED37" i="68"/>
  <c r="ED34" i="68"/>
  <c r="EE34" i="68" s="1"/>
  <c r="AN11" i="68"/>
  <c r="EK11" i="68"/>
  <c r="EB14" i="68"/>
  <c r="ED18" i="68"/>
  <c r="EE18" i="68" s="1"/>
  <c r="AN14" i="68"/>
  <c r="ED14" i="68" s="1"/>
  <c r="EE20" i="68"/>
  <c r="EB27" i="68"/>
  <c r="ED29" i="68"/>
  <c r="EE29" i="68" s="1"/>
  <c r="EC31" i="68"/>
  <c r="EH33" i="68"/>
  <c r="AQ34" i="68"/>
  <c r="AQ40" i="68"/>
  <c r="EM40" i="68" s="1"/>
  <c r="EN40" i="68" s="1"/>
  <c r="ED41" i="68"/>
  <c r="EE41" i="68" s="1"/>
  <c r="EC20" i="68"/>
  <c r="AN24" i="68"/>
  <c r="ED24" i="68" s="1"/>
  <c r="EE24" i="68" s="1"/>
  <c r="EH39" i="68"/>
  <c r="AT42" i="68"/>
  <c r="ED12" i="68"/>
  <c r="EM23" i="68"/>
  <c r="EK24" i="68"/>
  <c r="AQ24" i="68"/>
  <c r="AN25" i="68"/>
  <c r="ED25" i="68" s="1"/>
  <c r="EB25" i="68"/>
  <c r="EH29" i="68"/>
  <c r="EB33" i="68"/>
  <c r="EM34" i="68"/>
  <c r="EN34" i="68" s="1"/>
  <c r="EB39" i="68"/>
  <c r="AZ42" i="68"/>
  <c r="CJ42" i="68"/>
  <c r="DT42" i="68"/>
  <c r="EN20" i="68"/>
  <c r="ED31" i="68"/>
  <c r="EE31" i="68" s="1"/>
  <c r="EK31" i="68"/>
  <c r="EN31" i="68" s="1"/>
  <c r="EK37" i="68"/>
  <c r="EN37" i="68" s="1"/>
  <c r="EK21" i="68"/>
  <c r="AQ21" i="68"/>
  <c r="EM21" i="68" s="1"/>
  <c r="AN22" i="68"/>
  <c r="EM22" i="68" s="1"/>
  <c r="EB22" i="68"/>
  <c r="EE15" i="68"/>
  <c r="EE26" i="68"/>
  <c r="EM18" i="68"/>
  <c r="EE23" i="68"/>
  <c r="ED27" i="68"/>
  <c r="EK27" i="68"/>
  <c r="EN27" i="68" s="1"/>
  <c r="AB42" i="68"/>
  <c r="AN16" i="68"/>
  <c r="EM16" i="68" s="1"/>
  <c r="EN16" i="68" s="1"/>
  <c r="EB16" i="68"/>
  <c r="EK22" i="68"/>
  <c r="EC23" i="68"/>
  <c r="ED32" i="68"/>
  <c r="ED38" i="68"/>
  <c r="EE38" i="68" s="1"/>
  <c r="BI42" i="68"/>
  <c r="CS42" i="68"/>
  <c r="EH12" i="68"/>
  <c r="EM15" i="68"/>
  <c r="EN15" i="68" s="1"/>
  <c r="EM26" i="68"/>
  <c r="EN26" i="68" s="1"/>
  <c r="ED28" i="68"/>
  <c r="EH30" i="68"/>
  <c r="EK32" i="68"/>
  <c r="AN32" i="68"/>
  <c r="EM32" i="68" s="1"/>
  <c r="EB32" i="68"/>
  <c r="EH36" i="68"/>
  <c r="BL42" i="68"/>
  <c r="CV42" i="68"/>
  <c r="EI3" i="68"/>
  <c r="EI4" i="68" s="1"/>
  <c r="EI5" i="68"/>
  <c r="EN17" i="68"/>
  <c r="EH19" i="68"/>
  <c r="EH26" i="68"/>
  <c r="EM27" i="68"/>
  <c r="AN28" i="68"/>
  <c r="EM28" i="68" s="1"/>
  <c r="EN28" i="68" s="1"/>
  <c r="EB28" i="68"/>
  <c r="EM31" i="68"/>
  <c r="EK33" i="68"/>
  <c r="EN33" i="68" s="1"/>
  <c r="EB36" i="68"/>
  <c r="EM37" i="68"/>
  <c r="EM11" i="68"/>
  <c r="EC35" i="68"/>
  <c r="EC38" i="68"/>
  <c r="EC41" i="68"/>
  <c r="AQ14" i="68"/>
  <c r="AQ30" i="68"/>
  <c r="EM30" i="68" s="1"/>
  <c r="EE2" i="68"/>
  <c r="EQ2" i="68" s="1"/>
  <c r="G4" i="68" s="1"/>
  <c r="AQ36" i="68"/>
  <c r="ED36" i="68" s="1"/>
  <c r="AQ39" i="68"/>
  <c r="AQ35" i="68"/>
  <c r="AQ38" i="68"/>
  <c r="AQ41" i="68"/>
  <c r="EM41" i="68" s="1"/>
  <c r="EN41" i="68" s="1"/>
  <c r="EH42" i="68" l="1"/>
  <c r="EE33" i="68"/>
  <c r="EC33" i="68"/>
  <c r="EM42" i="68"/>
  <c r="EN11" i="68"/>
  <c r="EN5" i="68"/>
  <c r="EN3" i="68"/>
  <c r="AQ42" i="68"/>
  <c r="EM24" i="68"/>
  <c r="EN24" i="68" s="1"/>
  <c r="EC37" i="68"/>
  <c r="EC18" i="68"/>
  <c r="EC16" i="68"/>
  <c r="EN30" i="68"/>
  <c r="EN21" i="68"/>
  <c r="EC30" i="68"/>
  <c r="EE30" i="68"/>
  <c r="ED21" i="68"/>
  <c r="EE21" i="68" s="1"/>
  <c r="EC25" i="68"/>
  <c r="EE25" i="68"/>
  <c r="EE14" i="68"/>
  <c r="EC14" i="68"/>
  <c r="EC19" i="68"/>
  <c r="EE19" i="68"/>
  <c r="EC36" i="68"/>
  <c r="EE36" i="68"/>
  <c r="AN42" i="68"/>
  <c r="EC21" i="68"/>
  <c r="ED40" i="68"/>
  <c r="EE40" i="68" s="1"/>
  <c r="EC28" i="68"/>
  <c r="EE28" i="68"/>
  <c r="ED16" i="68"/>
  <c r="EE16" i="68" s="1"/>
  <c r="EC12" i="68"/>
  <c r="EE12" i="68"/>
  <c r="EE32" i="68"/>
  <c r="EC32" i="68"/>
  <c r="ED22" i="68"/>
  <c r="ED42" i="68" s="1"/>
  <c r="EE5" i="68"/>
  <c r="G7" i="68" s="1"/>
  <c r="EE27" i="68"/>
  <c r="EC27" i="68"/>
  <c r="EE3" i="68"/>
  <c r="EN32" i="68"/>
  <c r="EN22" i="68"/>
  <c r="EC22" i="68"/>
  <c r="EE39" i="68"/>
  <c r="EC39" i="68"/>
  <c r="EN14" i="68"/>
  <c r="EE11" i="68"/>
  <c r="EE22" i="68" l="1"/>
  <c r="G5" i="68"/>
  <c r="EE4" i="68"/>
  <c r="G6" i="68" s="1"/>
  <c r="EN4" i="68"/>
  <c r="O3" i="10" l="1"/>
  <c r="O4" i="10"/>
  <c r="O5" i="10"/>
  <c r="O6" i="10"/>
  <c r="O7" i="10"/>
  <c r="O8" i="10"/>
  <c r="O9" i="10"/>
  <c r="O10" i="10"/>
  <c r="O11" i="10"/>
  <c r="O12" i="10"/>
  <c r="O13" i="10"/>
  <c r="O2" i="10"/>
  <c r="C18" i="2" l="1"/>
  <c r="H31" i="62"/>
  <c r="B13" i="32" l="1"/>
  <c r="I39" i="83" l="1"/>
  <c r="I25" i="83" s="1"/>
  <c r="C20" i="83"/>
  <c r="E16" i="83" s="1"/>
  <c r="I16" i="83" s="1"/>
  <c r="E18" i="83" l="1"/>
  <c r="I18" i="83" s="1"/>
  <c r="I26" i="83" s="1"/>
  <c r="I27" i="83" s="1"/>
  <c r="E12" i="83"/>
  <c r="E14" i="83"/>
  <c r="I14" i="83" s="1"/>
  <c r="E20" i="83" l="1"/>
  <c r="I12" i="83"/>
  <c r="I28" i="83" s="1"/>
  <c r="I30" i="83" s="1"/>
  <c r="I20" i="83" l="1"/>
  <c r="B11" i="9"/>
  <c r="B10" i="9"/>
  <c r="B9" i="9"/>
  <c r="B8" i="9"/>
  <c r="C36" i="80"/>
  <c r="D35" i="80"/>
  <c r="D34" i="80"/>
  <c r="D33" i="80"/>
  <c r="C27" i="80"/>
  <c r="D25" i="80"/>
  <c r="D24" i="80"/>
  <c r="C20" i="80"/>
  <c r="D19" i="80"/>
  <c r="D20" i="80" s="1"/>
  <c r="C16" i="80"/>
  <c r="B48" i="80"/>
  <c r="D14" i="80"/>
  <c r="D13" i="80"/>
  <c r="I25" i="63"/>
  <c r="I26" i="63" s="1"/>
  <c r="J25" i="63"/>
  <c r="J26" i="63" s="1"/>
  <c r="K25" i="63"/>
  <c r="K26" i="63" s="1"/>
  <c r="L25" i="63"/>
  <c r="L26" i="63" s="1"/>
  <c r="M25" i="63"/>
  <c r="M26" i="63" s="1"/>
  <c r="N25" i="63"/>
  <c r="H25" i="63"/>
  <c r="H26" i="63" s="1"/>
  <c r="G8" i="32"/>
  <c r="B47" i="80" l="1"/>
  <c r="B45" i="80"/>
  <c r="C8" i="9" s="1"/>
  <c r="D8" i="9" s="1"/>
  <c r="B50" i="80"/>
  <c r="D11" i="80"/>
  <c r="D32" i="80"/>
  <c r="B55" i="80"/>
  <c r="C55" i="80" s="1"/>
  <c r="C39" i="80"/>
  <c r="C48" i="80"/>
  <c r="B36" i="80"/>
  <c r="B20" i="80"/>
  <c r="B16" i="80"/>
  <c r="D26" i="80"/>
  <c r="D10" i="80"/>
  <c r="D15" i="80"/>
  <c r="B49" i="80"/>
  <c r="C49" i="80" s="1"/>
  <c r="B27" i="80"/>
  <c r="C50" i="80"/>
  <c r="D12" i="80"/>
  <c r="D23" i="80"/>
  <c r="B46" i="80"/>
  <c r="B54" i="80"/>
  <c r="D31" i="80"/>
  <c r="D36" i="80" l="1"/>
  <c r="C47" i="80"/>
  <c r="C10" i="9"/>
  <c r="D10" i="9" s="1"/>
  <c r="C46" i="80"/>
  <c r="C9" i="9"/>
  <c r="D9" i="9" s="1"/>
  <c r="C11" i="9"/>
  <c r="D11" i="9" s="1"/>
  <c r="D27" i="80"/>
  <c r="D16" i="80"/>
  <c r="B39" i="80"/>
  <c r="B56" i="80"/>
  <c r="C54" i="80"/>
  <c r="C56" i="80" s="1"/>
  <c r="C45" i="80"/>
  <c r="B51" i="80"/>
  <c r="B19" i="32"/>
  <c r="B18" i="32"/>
  <c r="B17" i="32"/>
  <c r="B16" i="32"/>
  <c r="B15" i="32"/>
  <c r="B14" i="32"/>
  <c r="B12" i="32"/>
  <c r="B11" i="32"/>
  <c r="B10" i="32"/>
  <c r="B9" i="32"/>
  <c r="B8" i="32"/>
  <c r="C51" i="80" l="1"/>
  <c r="C24" i="67" s="1"/>
  <c r="D39" i="80"/>
  <c r="N25" i="62"/>
  <c r="N26" i="62" s="1"/>
  <c r="J25" i="62"/>
  <c r="J26" i="62" s="1"/>
  <c r="K25" i="62"/>
  <c r="K26" i="62" s="1"/>
  <c r="L25" i="62"/>
  <c r="L26" i="62" s="1"/>
  <c r="M25" i="62"/>
  <c r="M26" i="62" s="1"/>
  <c r="I25" i="62"/>
  <c r="I26" i="62" s="1"/>
  <c r="G24" i="67" l="1"/>
  <c r="D24" i="67"/>
  <c r="F24" i="67"/>
  <c r="E24" i="67"/>
  <c r="L24" i="67"/>
  <c r="K24" i="67"/>
  <c r="J24" i="67"/>
  <c r="H24" i="67"/>
  <c r="M24" i="67"/>
  <c r="B24" i="67"/>
  <c r="I24" i="67"/>
  <c r="N28" i="63"/>
  <c r="N28" i="62"/>
  <c r="M28" i="67"/>
  <c r="M28" i="63" l="1"/>
  <c r="M28" i="62"/>
  <c r="L28" i="67"/>
  <c r="L28" i="63" l="1"/>
  <c r="L28" i="62"/>
  <c r="K28" i="67"/>
  <c r="K28" i="63" l="1"/>
  <c r="K28" i="62"/>
  <c r="J28" i="67"/>
  <c r="J28" i="63" l="1"/>
  <c r="J28" i="62"/>
  <c r="I28" i="67"/>
  <c r="I28" i="63" l="1"/>
  <c r="H28" i="67"/>
  <c r="I28" i="62"/>
  <c r="H28" i="63" l="1"/>
  <c r="G28" i="67"/>
  <c r="H28" i="62"/>
  <c r="G28" i="63" l="1"/>
  <c r="F28" i="67"/>
  <c r="G28" i="62"/>
  <c r="F28" i="63" l="1"/>
  <c r="E28" i="67"/>
  <c r="F28" i="62"/>
  <c r="E28" i="63" l="1"/>
  <c r="D28" i="67"/>
  <c r="E28" i="62"/>
  <c r="D28" i="62" l="1"/>
  <c r="D28" i="63"/>
  <c r="C28" i="67"/>
  <c r="C28" i="62" l="1"/>
  <c r="C28" i="63"/>
  <c r="B28" i="67"/>
  <c r="G25" i="67"/>
  <c r="F25" i="67"/>
  <c r="E25" i="67"/>
  <c r="D25" i="67"/>
  <c r="C25" i="67"/>
  <c r="B25" i="67"/>
  <c r="M20" i="67"/>
  <c r="L20" i="67"/>
  <c r="K20" i="67"/>
  <c r="J20" i="67"/>
  <c r="I20" i="67"/>
  <c r="H20" i="67"/>
  <c r="G20" i="67"/>
  <c r="F20" i="67"/>
  <c r="E20" i="67"/>
  <c r="D20" i="67"/>
  <c r="C20" i="67"/>
  <c r="B20" i="67"/>
  <c r="E26" i="67" l="1"/>
  <c r="C9" i="2"/>
  <c r="G26" i="67"/>
  <c r="F26" i="67"/>
  <c r="C26" i="67"/>
  <c r="B26" i="67"/>
  <c r="B29" i="67" s="1"/>
  <c r="B31" i="67" s="1"/>
  <c r="D26" i="67"/>
  <c r="C29" i="67" l="1"/>
  <c r="C31" i="67" s="1"/>
  <c r="D29" i="67" s="1"/>
  <c r="D31" i="67" s="1"/>
  <c r="E29" i="67" s="1"/>
  <c r="E31" i="67" s="1"/>
  <c r="F29" i="67" s="1"/>
  <c r="F31" i="67" s="1"/>
  <c r="G29" i="67" s="1"/>
  <c r="G31" i="67" s="1"/>
  <c r="C12" i="9" l="1"/>
  <c r="B12" i="9" l="1"/>
  <c r="G25" i="63" l="1"/>
  <c r="F25" i="63"/>
  <c r="E25" i="63"/>
  <c r="D25" i="63"/>
  <c r="C25" i="63"/>
  <c r="N20" i="63"/>
  <c r="G20" i="63"/>
  <c r="F20" i="63"/>
  <c r="E20" i="63"/>
  <c r="D20" i="63"/>
  <c r="C20" i="63"/>
  <c r="C26" i="63" l="1"/>
  <c r="C29" i="63" s="1"/>
  <c r="C33" i="63" s="1"/>
  <c r="D26" i="63"/>
  <c r="E26" i="63"/>
  <c r="F26" i="63"/>
  <c r="G26" i="63"/>
  <c r="N26" i="63"/>
  <c r="D29" i="63" l="1"/>
  <c r="D33" i="63" s="1"/>
  <c r="E29" i="63" s="1"/>
  <c r="E33" i="63" s="1"/>
  <c r="F29" i="63" s="1"/>
  <c r="F33" i="63" s="1"/>
  <c r="G29" i="63" s="1"/>
  <c r="G33" i="63" s="1"/>
  <c r="H29" i="63" s="1"/>
  <c r="H33" i="63" s="1"/>
  <c r="I29" i="63" s="1"/>
  <c r="I33" i="63" s="1"/>
  <c r="J29" i="63" s="1"/>
  <c r="J33" i="63" s="1"/>
  <c r="K29" i="63" s="1"/>
  <c r="K33" i="63" s="1"/>
  <c r="L29" i="63" s="1"/>
  <c r="L33" i="63" s="1"/>
  <c r="M29" i="63" s="1"/>
  <c r="M33" i="63" s="1"/>
  <c r="N29" i="63" s="1"/>
  <c r="N33" i="63" s="1"/>
  <c r="H25" i="62"/>
  <c r="G25" i="62"/>
  <c r="F25" i="62"/>
  <c r="E25" i="62"/>
  <c r="D25" i="62"/>
  <c r="C25" i="62"/>
  <c r="N20" i="62"/>
  <c r="M20" i="62"/>
  <c r="L20" i="62"/>
  <c r="K20" i="62"/>
  <c r="J20" i="62"/>
  <c r="I20" i="62"/>
  <c r="H20" i="62"/>
  <c r="G20" i="62"/>
  <c r="F20" i="62"/>
  <c r="F26" i="62" s="1"/>
  <c r="E20" i="62"/>
  <c r="E26" i="62" s="1"/>
  <c r="D20" i="62"/>
  <c r="D26" i="62" s="1"/>
  <c r="C20" i="62"/>
  <c r="G26" i="62" l="1"/>
  <c r="H26" i="62"/>
  <c r="C26" i="62"/>
  <c r="G7" i="48" l="1"/>
  <c r="F7" i="48"/>
  <c r="E7" i="48"/>
  <c r="D7" i="48"/>
  <c r="C7" i="48"/>
  <c r="C14" i="48" s="1"/>
  <c r="B7" i="48"/>
  <c r="B14" i="48" s="1"/>
  <c r="M7" i="48"/>
  <c r="M14" i="48" s="1"/>
  <c r="L7" i="48"/>
  <c r="L14" i="48" s="1"/>
  <c r="K7" i="48"/>
  <c r="K14" i="48" s="1"/>
  <c r="J7" i="48"/>
  <c r="J14" i="48" s="1"/>
  <c r="I7" i="48"/>
  <c r="I14" i="48" s="1"/>
  <c r="H7" i="48"/>
  <c r="H14" i="48" s="1"/>
  <c r="D14" i="48" l="1"/>
  <c r="D17" i="48" s="1"/>
  <c r="E10" i="48"/>
  <c r="E14" i="48"/>
  <c r="E17" i="48" s="1"/>
  <c r="F10" i="48"/>
  <c r="F14" i="48"/>
  <c r="G10" i="48"/>
  <c r="G14" i="48"/>
  <c r="G17" i="48" s="1"/>
  <c r="F17" i="48"/>
  <c r="J17" i="48"/>
  <c r="J10" i="48"/>
  <c r="K10" i="48"/>
  <c r="K17" i="48"/>
  <c r="M10" i="48"/>
  <c r="M17" i="48"/>
  <c r="B17" i="48"/>
  <c r="B10" i="48"/>
  <c r="L10" i="48"/>
  <c r="L17" i="48"/>
  <c r="C17" i="48"/>
  <c r="C10" i="48"/>
  <c r="H10" i="48"/>
  <c r="H17" i="48"/>
  <c r="I17" i="48"/>
  <c r="I10" i="48"/>
  <c r="D10" i="48"/>
  <c r="G9" i="32" l="1"/>
  <c r="G10" i="32"/>
  <c r="G11" i="32"/>
  <c r="G12" i="32"/>
  <c r="G13" i="32"/>
  <c r="B27" i="32" l="1"/>
  <c r="H13" i="32"/>
  <c r="H11" i="32"/>
  <c r="H9" i="32"/>
  <c r="H8" i="32"/>
  <c r="H12" i="32" l="1"/>
  <c r="H10" i="32"/>
  <c r="D27" i="32" l="1"/>
  <c r="D12" i="9" l="1"/>
  <c r="C14" i="2" s="1"/>
  <c r="G14" i="32" l="1"/>
  <c r="E25" i="32"/>
  <c r="E24" i="32"/>
  <c r="E23" i="32"/>
  <c r="E22" i="32"/>
  <c r="E21" i="32"/>
  <c r="E20" i="32"/>
  <c r="C20" i="32" s="1"/>
  <c r="E19" i="32"/>
  <c r="G19" i="32" s="1"/>
  <c r="H19" i="32" s="1"/>
  <c r="E18" i="32"/>
  <c r="G18" i="32" s="1"/>
  <c r="H18" i="32" s="1"/>
  <c r="E17" i="32"/>
  <c r="G17" i="32" s="1"/>
  <c r="H17" i="32" s="1"/>
  <c r="E16" i="32"/>
  <c r="G16" i="32" s="1"/>
  <c r="H16" i="32" s="1"/>
  <c r="E15" i="32"/>
  <c r="G15" i="32" s="1"/>
  <c r="H15" i="32" s="1"/>
  <c r="G20" i="32" l="1"/>
  <c r="H20" i="32" s="1"/>
  <c r="G21" i="32"/>
  <c r="C21" i="32"/>
  <c r="G22" i="32"/>
  <c r="C22" i="32"/>
  <c r="G23" i="32"/>
  <c r="C23" i="32"/>
  <c r="G24" i="32"/>
  <c r="C24" i="32"/>
  <c r="G25" i="32"/>
  <c r="C25" i="32"/>
  <c r="H14" i="32"/>
  <c r="H25" i="32" l="1"/>
  <c r="H24" i="32"/>
  <c r="H23" i="32"/>
  <c r="H22" i="32"/>
  <c r="H21" i="32"/>
  <c r="C27" i="32"/>
  <c r="G27" i="32"/>
  <c r="H27" i="32" l="1"/>
  <c r="C15" i="2" s="1"/>
  <c r="M25" i="67"/>
  <c r="M26" i="67" s="1"/>
  <c r="I25" i="67"/>
  <c r="I26" i="67" s="1"/>
  <c r="J25" i="67"/>
  <c r="J26" i="67" s="1"/>
  <c r="K25" i="67"/>
  <c r="K26" i="67" s="1"/>
  <c r="L25" i="67"/>
  <c r="L26" i="67" s="1"/>
  <c r="H25" i="67"/>
  <c r="C10" i="2" l="1"/>
  <c r="C13" i="2" s="1"/>
  <c r="H26" i="67"/>
  <c r="H29" i="67" s="1"/>
  <c r="H31" i="67" l="1"/>
  <c r="I29" i="67" s="1"/>
  <c r="I31" i="67" s="1"/>
  <c r="J29" i="67" s="1"/>
  <c r="J31" i="67" s="1"/>
  <c r="K29" i="67" s="1"/>
  <c r="K31" i="67" s="1"/>
  <c r="L29" i="67" s="1"/>
  <c r="L31" i="67" s="1"/>
  <c r="M29" i="67" s="1"/>
  <c r="M31" i="67" s="1"/>
  <c r="C29" i="62" l="1"/>
  <c r="C33" i="62" l="1"/>
  <c r="D29" i="62" s="1"/>
  <c r="D33" i="62" s="1"/>
  <c r="E29" i="62" s="1"/>
  <c r="E33" i="62" s="1"/>
  <c r="F29" i="62" s="1"/>
  <c r="F33" i="62" s="1"/>
  <c r="G29" i="62" s="1"/>
  <c r="G33" i="62" s="1"/>
  <c r="H29" i="62" s="1"/>
  <c r="H33" i="62" s="1"/>
  <c r="I29" i="62" s="1"/>
  <c r="I33" i="62" s="1"/>
  <c r="J29" i="62" s="1"/>
  <c r="J33" i="62" s="1"/>
  <c r="K29" i="62" s="1"/>
  <c r="K33" i="62" s="1"/>
  <c r="L29" i="62" s="1"/>
  <c r="L33" i="62" s="1"/>
  <c r="M29" i="62" s="1"/>
  <c r="M33" i="62" s="1"/>
  <c r="N29" i="62" s="1"/>
  <c r="N33" i="62" s="1"/>
  <c r="C12" i="2" l="1"/>
  <c r="C11" i="2" s="1"/>
  <c r="C17" i="2" s="1"/>
  <c r="C19" i="2" s="1"/>
  <c r="C21" i="2" s="1"/>
</calcChain>
</file>

<file path=xl/sharedStrings.xml><?xml version="1.0" encoding="utf-8"?>
<sst xmlns="http://schemas.openxmlformats.org/spreadsheetml/2006/main" count="3358" uniqueCount="286">
  <si>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</si>
  <si>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</si>
  <si>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</si>
  <si>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</si>
  <si>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</si>
  <si>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</si>
  <si>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</si>
  <si>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</si>
  <si>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</si>
  <si>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</si>
  <si>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</si>
  <si>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</si>
  <si>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</si>
  <si>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</si>
  <si>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</si>
  <si>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Rider RESRAM</t>
  </si>
  <si>
    <t>Interest</t>
  </si>
  <si>
    <t>(Over)/Under Recovered Costs</t>
  </si>
  <si>
    <t>Required Offset Amount</t>
  </si>
  <si>
    <t>RESRAM Rate</t>
  </si>
  <si>
    <t>Actual RES Costs (ARC)</t>
  </si>
  <si>
    <t>RESRAM Base Amount (RBA)</t>
  </si>
  <si>
    <t>Monthly Base Amount (MBA)</t>
  </si>
  <si>
    <t>RCR (RES Costs Recovered)</t>
  </si>
  <si>
    <t>REC Costs</t>
  </si>
  <si>
    <t>Solar Rebates</t>
  </si>
  <si>
    <t>Year</t>
  </si>
  <si>
    <t>Month</t>
  </si>
  <si>
    <t>RES</t>
  </si>
  <si>
    <t>COMSGS</t>
  </si>
  <si>
    <t>COMLGS</t>
  </si>
  <si>
    <t>COMSPS</t>
  </si>
  <si>
    <t>COMLPS</t>
  </si>
  <si>
    <t>INDSGS</t>
  </si>
  <si>
    <t>INDLGS</t>
  </si>
  <si>
    <t>INDSPS</t>
  </si>
  <si>
    <t>INDLPS</t>
  </si>
  <si>
    <t>LIGHTING</t>
  </si>
  <si>
    <t>TOTAL Retail</t>
  </si>
  <si>
    <t>Total</t>
  </si>
  <si>
    <t>Total RESRAM Recoveries (TRR)</t>
  </si>
  <si>
    <r>
      <t>Estimated Recovery Period Sales (kWh) (S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>)</t>
    </r>
  </si>
  <si>
    <t>Total (PAR CP)</t>
  </si>
  <si>
    <t>Revolver</t>
  </si>
  <si>
    <t>PAR CP</t>
  </si>
  <si>
    <t>ACCRUED AFTER REPORT PERIOD</t>
  </si>
  <si>
    <t>CP BALANCE</t>
  </si>
  <si>
    <t>TOTAL ST BALANCE</t>
  </si>
  <si>
    <t>MONTHLY SHORT-TERM BORROWING ANALYSIS</t>
  </si>
  <si>
    <t>Amount Outstanding</t>
  </si>
  <si>
    <t>TOTAL FOR MONTH</t>
  </si>
  <si>
    <t>Avg Daily Borrowing</t>
  </si>
  <si>
    <t>ST Balance on GL</t>
  </si>
  <si>
    <t>Weighted Average Rate</t>
  </si>
  <si>
    <t>From BNP Paribas Monthly Accrued Interest Report</t>
  </si>
  <si>
    <t>Peak Borrowing</t>
  </si>
  <si>
    <t>Total Borrowings</t>
  </si>
  <si>
    <t>Total Revolver Borrowings</t>
  </si>
  <si>
    <t>Total Commercial Paper Borrowings</t>
  </si>
  <si>
    <t>PAR AMT USED FOR RATE CALC ONLY</t>
  </si>
  <si>
    <t>Weighted</t>
  </si>
  <si>
    <t>PAR</t>
  </si>
  <si>
    <t>NET</t>
  </si>
  <si>
    <t>CP</t>
  </si>
  <si>
    <t>Regulated Money Pool</t>
  </si>
  <si>
    <t>Non-Regulated Money Pool</t>
  </si>
  <si>
    <t>AMC Direct Loan</t>
  </si>
  <si>
    <t>AMC Subordinated Loan</t>
  </si>
  <si>
    <t>AMC Direct Loan (Notes Backed)</t>
  </si>
  <si>
    <t>Revolver Loan 1</t>
  </si>
  <si>
    <t>Revolver Loan 2</t>
  </si>
  <si>
    <t>Revolver Loan 3</t>
  </si>
  <si>
    <t>Revolver Loan 4</t>
  </si>
  <si>
    <t>Revolver Loan 5 (ABR 365)</t>
  </si>
  <si>
    <t>Revolver Loan 6 (ABR 365)</t>
  </si>
  <si>
    <t>Commercial Paper 1</t>
  </si>
  <si>
    <t>Commercial Paper 2</t>
  </si>
  <si>
    <t>Commercial Paper 3</t>
  </si>
  <si>
    <t>Commercial Paper 4</t>
  </si>
  <si>
    <t>Commercial Paper 5</t>
  </si>
  <si>
    <t>Commercial Paper 6</t>
  </si>
  <si>
    <t>Commercial Paper 7</t>
  </si>
  <si>
    <t>Commercial Paper 8</t>
  </si>
  <si>
    <t>Commercial Paper 9</t>
  </si>
  <si>
    <t>Commercial Paper 10</t>
  </si>
  <si>
    <t>Commercial Paper 11</t>
  </si>
  <si>
    <t>Commercial Paper 12</t>
  </si>
  <si>
    <t>Commercial Paper 13</t>
  </si>
  <si>
    <t>Commercial Paper 14</t>
  </si>
  <si>
    <t>Commercial Paper 15</t>
  </si>
  <si>
    <t>Commercial Paper 16</t>
  </si>
  <si>
    <t>Commercial Paper 17</t>
  </si>
  <si>
    <t>Commercial Paper 18</t>
  </si>
  <si>
    <t>Commercial Paper 19</t>
  </si>
  <si>
    <t>Commercial Paper 20</t>
  </si>
  <si>
    <t>Commercial Paper 21</t>
  </si>
  <si>
    <t>Commercial Paper 22</t>
  </si>
  <si>
    <t>Commercial Paper 23</t>
  </si>
  <si>
    <t>Commercial Paper 24</t>
  </si>
  <si>
    <t>Commercial Paper 25</t>
  </si>
  <si>
    <t>Commercial Paper 26</t>
  </si>
  <si>
    <t>Commercial Paper 27</t>
  </si>
  <si>
    <t>Commercial Paper 28</t>
  </si>
  <si>
    <t>Commercial Paper 29</t>
  </si>
  <si>
    <t>Commercial Paper 30</t>
  </si>
  <si>
    <t>Future Use 1 - Term Loan</t>
  </si>
  <si>
    <t>TOTAL NET CP PROCEEDS</t>
  </si>
  <si>
    <t>(PAR CP)</t>
  </si>
  <si>
    <t>(NET CP)</t>
  </si>
  <si>
    <t>Daily</t>
  </si>
  <si>
    <t>Average</t>
  </si>
  <si>
    <t>Revolvers</t>
  </si>
  <si>
    <t>Date</t>
  </si>
  <si>
    <t>Amount</t>
  </si>
  <si>
    <t>Rate</t>
  </si>
  <si>
    <t>Outstanding</t>
  </si>
  <si>
    <t>Projected RESRAM Billed kWh</t>
  </si>
  <si>
    <t>Calculated Projected RESRAM Revenues</t>
  </si>
  <si>
    <t>Revenue Authorized for Collection</t>
  </si>
  <si>
    <t>True-Up Calculation</t>
  </si>
  <si>
    <t>Annual Total</t>
  </si>
  <si>
    <t>557/509BLH - Wind REC Costs</t>
  </si>
  <si>
    <t>557/509CSR - Solar REC Costs</t>
  </si>
  <si>
    <t>557/5090BM - Biomass REC Costs</t>
  </si>
  <si>
    <t>557/509H20 - Hydro REC Costs</t>
  </si>
  <si>
    <t>557/509PSR - Non Customer Solar REC Costs</t>
  </si>
  <si>
    <t>(Over)/Under Difference between Billed/Authorized and Projected</t>
  </si>
  <si>
    <t>ROUR+True-Up Amortization</t>
  </si>
  <si>
    <t>Interconnection Expenses</t>
  </si>
  <si>
    <t>Billed RESRAM ROUR &amp; True-Up Revenues</t>
  </si>
  <si>
    <t>Final ROUR &amp; True-Up RESRAM Rate</t>
  </si>
  <si>
    <t>Capital Investments</t>
  </si>
  <si>
    <t>PLANT IN-SERVICE ACCOUNTING</t>
  </si>
  <si>
    <t>Electric plant placed in-service</t>
  </si>
  <si>
    <t>Less: New Business</t>
  </si>
  <si>
    <t>Total qualifying electric plant</t>
  </si>
  <si>
    <t>Less: Assets depreciated to clearing accounts</t>
  </si>
  <si>
    <t>Less:  Retirements of plant related to in-service additions</t>
  </si>
  <si>
    <t>Total Plant for Deferred Depreciation</t>
  </si>
  <si>
    <t>Incremental rate base</t>
  </si>
  <si>
    <t>Total qualifying electric plant (from above)</t>
  </si>
  <si>
    <t>Less: Change in accumulated depreciation</t>
  </si>
  <si>
    <t>Less: Marginal increase in ADIT</t>
  </si>
  <si>
    <t>Qualifying electric plant rate base for cost of capital return</t>
  </si>
  <si>
    <t xml:space="preserve">            1 - Tax Rate</t>
  </si>
  <si>
    <t>(1) Tax Rate</t>
  </si>
  <si>
    <t>Weighted Cost of Debt</t>
  </si>
  <si>
    <t>Tax weighted Cost of Equity (Including Preferred Stock)</t>
  </si>
  <si>
    <t>Tax Multiplier (1/1-tax rate) (1)</t>
  </si>
  <si>
    <t>Tax Weighted Rate of Return</t>
  </si>
  <si>
    <t>TOTAL</t>
  </si>
  <si>
    <t>Common Equity</t>
  </si>
  <si>
    <t>Preferred Stock</t>
  </si>
  <si>
    <t>Short Term Debt</t>
  </si>
  <si>
    <t>Long Term Debt</t>
  </si>
  <si>
    <t>Cost</t>
  </si>
  <si>
    <t>Each Type</t>
  </si>
  <si>
    <t>of Total</t>
  </si>
  <si>
    <t>Type of Capital</t>
  </si>
  <si>
    <t xml:space="preserve">Cost of </t>
  </si>
  <si>
    <t>Proportion</t>
  </si>
  <si>
    <t>Pro Forma</t>
  </si>
  <si>
    <t>input 08/02/05</t>
  </si>
  <si>
    <t>CONFIDENTIAL</t>
  </si>
  <si>
    <t>PRO FORMA</t>
  </si>
  <si>
    <t>COST OF CAPITAL SUMMARY</t>
  </si>
  <si>
    <t>AMEREN MISSOURI</t>
  </si>
  <si>
    <t>RESRAM-eligible capital investments</t>
  </si>
  <si>
    <t>Qualifying electric plant</t>
  </si>
  <si>
    <t>Cumulative Depreciation</t>
  </si>
  <si>
    <t>Accumulation Period 4</t>
  </si>
  <si>
    <t>OSSR</t>
  </si>
  <si>
    <t>4074RR</t>
  </si>
  <si>
    <t>MBA pieces</t>
  </si>
  <si>
    <t>Monthly Total</t>
  </si>
  <si>
    <t>Under-recovery</t>
  </si>
  <si>
    <t>Under FSLI</t>
  </si>
  <si>
    <t>Over-recovery</t>
  </si>
  <si>
    <t>Over FSLI</t>
  </si>
  <si>
    <t>4074RM</t>
  </si>
  <si>
    <t>Purchased Power</t>
  </si>
  <si>
    <t>4073RV</t>
  </si>
  <si>
    <t>Other Misc Electric Revenues</t>
  </si>
  <si>
    <t>O&amp;M Expense</t>
  </si>
  <si>
    <t>Other Interchange and Wholesale Billed Revenue</t>
  </si>
  <si>
    <t>Return on Plant</t>
  </si>
  <si>
    <t>Return-Debt</t>
  </si>
  <si>
    <t>431RRM</t>
  </si>
  <si>
    <t>Interest Charges</t>
  </si>
  <si>
    <t>Return-Equity</t>
  </si>
  <si>
    <t>Remaining Plant</t>
  </si>
  <si>
    <t>4074RE</t>
  </si>
  <si>
    <t>Depreciation &amp; Amortization</t>
  </si>
  <si>
    <t>Weighter Cost of Equity and Preferred Stock</t>
  </si>
  <si>
    <t xml:space="preserve">        Total Current Income Tax</t>
  </si>
  <si>
    <t xml:space="preserve">        Divide by Net Taxable Income</t>
  </si>
  <si>
    <t>÷</t>
  </si>
  <si>
    <t xml:space="preserve">            Tax Rate</t>
  </si>
  <si>
    <t>Accumulation Period 5</t>
  </si>
  <si>
    <t>ER-2022-0337</t>
  </si>
  <si>
    <t>Renewable Energy Standard Rate Adjustment Mechanism Base Cost (RESRAM)</t>
  </si>
  <si>
    <t>12 Months Ended March 31, 2022 With True-Up Through December 31, 2022 Compared to ER-2021-0240</t>
  </si>
  <si>
    <t>ER-2021-0240</t>
  </si>
  <si>
    <t>Difference</t>
  </si>
  <si>
    <t>Costs &amp; Expenses</t>
  </si>
  <si>
    <t xml:space="preserve">  Plant Related Costs</t>
  </si>
  <si>
    <t xml:space="preserve">     Depreciation High Prairie &amp; Atchison - Acct 403</t>
  </si>
  <si>
    <t xml:space="preserve">     Property Taxes - Acct 408</t>
  </si>
  <si>
    <t xml:space="preserve">     Non-Labor O&amp;M High Prairie - Acct 546-554</t>
  </si>
  <si>
    <t xml:space="preserve">     Non-Labor O&amp;M Atchison - Acct 546-554</t>
  </si>
  <si>
    <t xml:space="preserve">     Property Insurance - Acct 924</t>
  </si>
  <si>
    <t xml:space="preserve">     Return on Plant</t>
  </si>
  <si>
    <t xml:space="preserve">  Total Plant Related Costs</t>
  </si>
  <si>
    <t xml:space="preserve">  Transmission Related Costs</t>
  </si>
  <si>
    <t xml:space="preserve">     FSA Agreements - Acct 565</t>
  </si>
  <si>
    <t xml:space="preserve">  Total Transmission Related Costs</t>
  </si>
  <si>
    <t xml:space="preserve">  Other Costs</t>
  </si>
  <si>
    <t xml:space="preserve">     REC Costs Acct 509/557</t>
  </si>
  <si>
    <t xml:space="preserve">     Ancillary Expenses Acct 555</t>
  </si>
  <si>
    <t xml:space="preserve">     MISO &amp; SPP Day 2 Expenses - Acct 555</t>
  </si>
  <si>
    <t xml:space="preserve">     Solar Rebates - Acct 908</t>
  </si>
  <si>
    <t xml:space="preserve">  Total Other Costs</t>
  </si>
  <si>
    <t>Revenues &amp; Credits</t>
  </si>
  <si>
    <t xml:space="preserve">     Production Tax Credits - Acct 409</t>
  </si>
  <si>
    <t xml:space="preserve">     Off System Energy Sales - Acct 447</t>
  </si>
  <si>
    <t xml:space="preserve">     Capacity Sales - Acct 447</t>
  </si>
  <si>
    <t xml:space="preserve">     Ancillary Services Revenue - Acct 447</t>
  </si>
  <si>
    <t xml:space="preserve">     MISO &amp; SPP Day 2 Revenue - Acct 447</t>
  </si>
  <si>
    <t>Total Revenues &amp; Credits</t>
  </si>
  <si>
    <t>Net Base RESRAM Costs</t>
  </si>
  <si>
    <t>Allocations for RESRAM entry</t>
  </si>
  <si>
    <t>4074RO</t>
  </si>
  <si>
    <t>4073RO</t>
  </si>
  <si>
    <t>182RQx</t>
  </si>
  <si>
    <t>Regulatory Asset</t>
  </si>
  <si>
    <t>254RQ4</t>
  </si>
  <si>
    <t>Regulatory Liability</t>
  </si>
  <si>
    <t>Depreciation for Plant Additions In-Service as of 12/31/2022</t>
  </si>
  <si>
    <t>ADJ04</t>
  </si>
  <si>
    <t>Statutory Rate</t>
  </si>
  <si>
    <t>Calculated RRR</t>
  </si>
  <si>
    <t>Annual ARC Total</t>
  </si>
  <si>
    <t>Total KWh</t>
  </si>
  <si>
    <t>RES Over/Under Recovery (ROUR)</t>
  </si>
  <si>
    <t>RES Revenue Requirement (RRR)</t>
  </si>
  <si>
    <t>True-Up (T)</t>
  </si>
  <si>
    <t>Ordered Adjustment (OA)</t>
  </si>
  <si>
    <t>Wind REC Costs - 509RWD/557RWD</t>
  </si>
  <si>
    <t>Solar REC Costs - 509RCS/557RCS</t>
  </si>
  <si>
    <t>Biomass REC Costs - 509RBM/557RBM</t>
  </si>
  <si>
    <t>Hydro REC Costs - 509RH2/557RH2</t>
  </si>
  <si>
    <t>Non Customer Solar REC Costs - 509RPS/557RPS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</si>
  <si>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</si>
  <si>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</si>
  <si>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</si>
  <si>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</si>
  <si>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Actual RES Costs Incurred in Accumulation Period (ARC)</t>
  </si>
  <si>
    <t>RES Expenses Recovered in Accumulation Period (RCR)</t>
  </si>
  <si>
    <r>
      <t>Net base RESRAM Costs</t>
    </r>
    <r>
      <rPr>
        <vertAlign val="superscript"/>
        <sz val="11"/>
        <color theme="1"/>
        <rFont val="Calibri"/>
        <family val="2"/>
      </rPr>
      <t>1</t>
    </r>
  </si>
  <si>
    <t>AUG 2023</t>
  </si>
  <si>
    <t>SEPTEMBER 2023</t>
  </si>
  <si>
    <t>NOVEMBER 2023</t>
  </si>
  <si>
    <t>BNP DEC 1-19</t>
  </si>
  <si>
    <t>SPANS DEC 20-31</t>
  </si>
  <si>
    <t>From US Bank Monthly Accrued Interest Report</t>
  </si>
  <si>
    <t>Negative Number</t>
  </si>
  <si>
    <t>MARCH 2024</t>
  </si>
  <si>
    <t>APRIL 2024</t>
  </si>
  <si>
    <r>
      <rPr>
        <vertAlign val="superscript"/>
        <sz val="11"/>
        <rFont val="Calibri"/>
        <family val="2"/>
      </rPr>
      <t xml:space="preserve">1 </t>
    </r>
    <r>
      <rPr>
        <sz val="11"/>
        <rFont val="Calibri"/>
        <family val="2"/>
        <scheme val="minor"/>
      </rPr>
      <t>Taken from the "ER-2022-0337" tab detailing the RESRAM Base Amount/MBA.</t>
    </r>
  </si>
  <si>
    <t>Accumulation Period 6</t>
  </si>
  <si>
    <t>RESRAM Revenue Requirement (RRR) for Recovery Period 6</t>
  </si>
  <si>
    <t>RRR for RP 6</t>
  </si>
  <si>
    <t>Rate Calcuation for Recovery Period 6</t>
  </si>
  <si>
    <t>August 2023 - July 2024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</si>
  <si>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This rate is calculated by taking Factors ROUR and T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4 filing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</si>
  <si>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This rate is calculated by taking Factors ROUR and T divided by Factor S</t>
    </r>
    <r>
      <rPr>
        <vertAlign val="subscript"/>
        <sz val="11"/>
        <color theme="1"/>
        <rFont val="Calibri"/>
        <family val="2"/>
        <scheme val="minor"/>
      </rPr>
      <t>RP</t>
    </r>
    <r>
      <rPr>
        <sz val="11"/>
        <color theme="1"/>
        <rFont val="Calibri"/>
        <family val="2"/>
        <scheme val="minor"/>
      </rPr>
      <t xml:space="preserve"> from the AP 5 filing </t>
    </r>
  </si>
  <si>
    <t>Reclass AP4 to AP5</t>
  </si>
  <si>
    <t>DECEMBER 2023</t>
  </si>
  <si>
    <t>FEBRUARY 2024</t>
  </si>
  <si>
    <t>JANUARY 2024</t>
  </si>
  <si>
    <t>JULY 2024</t>
  </si>
  <si>
    <t>JUNE 2024</t>
  </si>
  <si>
    <t>MAY 2024</t>
  </si>
  <si>
    <t>OCTOBER 2023</t>
  </si>
  <si>
    <t>* Note: This WACC was in effect from August 1, 2023-July 31, 2024</t>
  </si>
  <si>
    <t>TRR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</si>
</sst>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[$-409]mmm\-yy;@"/>
    <numFmt numFmtId="166" formatCode="0.0000%"/>
    <numFmt numFmtId="167" formatCode="_(* #,##0_);_(* \(#,##0\);_(* &quot;-&quot;??_);_(@_)"/>
    <numFmt numFmtId="168" formatCode="#,##0;\-#,##0"/>
    <numFmt numFmtId="169" formatCode="_(* #,##0.00000_);_(* \(#,##0.00000\);_(* &quot;-&quot;??_);_(@_)"/>
    <numFmt numFmtId="170" formatCode="&quot;$&quot;#,##0"/>
    <numFmt numFmtId="171" formatCode="0.000000%"/>
    <numFmt numFmtId="172" formatCode="[$-409]mmmm\ yyyy;@"/>
    <numFmt numFmtId="173" formatCode="_(&quot;$&quot;* #,##0_);_(&quot;$&quot;* \(#,##0\);_(&quot;$&quot;* &quot;-&quot;??_);_(@_)"/>
    <numFmt numFmtId="174" formatCode="_(&quot;$&quot;* #,##0.00000_);_(&quot;$&quot;* \(#,##0.00000\);_(&quot;$&quot;* &quot;-&quot;??_);_(@_)"/>
    <numFmt numFmtId="175" formatCode="0.000%"/>
    <numFmt numFmtId="176" formatCode="mm/dd/yy"/>
    <numFmt numFmtId="177" formatCode="0_);[Red]\(0\)"/>
    <numFmt numFmtId="178" formatCode="&quot;$&quot;#,##0.00"/>
    <numFmt numFmtId="179" formatCode="_(* #,##0.0000_);_(* \(#,##0.000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i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  <font>
      <sz val="8"/>
      <name val="Trebuchet MS"/>
      <family val="2"/>
    </font>
    <font>
      <b/>
      <sz val="9"/>
      <name val="Calibri"/>
      <family val="2"/>
    </font>
    <font>
      <sz val="11"/>
      <name val="Calibri"/>
      <family val="2"/>
    </font>
    <font>
      <sz val="10"/>
      <color rgb="FF0000FF"/>
      <name val="Arial"/>
      <family val="2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2" fillId="0" borderId="0"/>
    <xf numFmtId="0" fontId="20" fillId="0" borderId="0"/>
    <xf numFmtId="0" fontId="29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35" fillId="0" borderId="0"/>
  </cellStyleXfs>
  <cellXfs count="222">
    <xf numFmtId="0" fontId="0" fillId="0" borderId="0" xfId="0"/>
    <xf numFmtId="0" fontId="3" fillId="0" borderId="0" xfId="4" applyFont="1" applyAlignment="1">
      <alignment horizontal="center" wrapText="1"/>
    </xf>
    <xf numFmtId="0" fontId="3" fillId="0" borderId="0" xfId="4" applyFont="1" applyAlignment="1">
      <alignment wrapText="1"/>
    </xf>
    <xf numFmtId="0" fontId="0" fillId="0" borderId="0" xfId="0" applyAlignment="1">
      <alignment horizontal="left" indent="2"/>
    </xf>
    <xf numFmtId="43" fontId="0" fillId="0" borderId="0" xfId="0" applyNumberFormat="1"/>
    <xf numFmtId="0" fontId="3" fillId="2" borderId="1" xfId="4" applyFont="1" applyFill="1" applyBorder="1" applyAlignment="1">
      <alignment wrapText="1"/>
    </xf>
    <xf numFmtId="166" fontId="0" fillId="0" borderId="3" xfId="3" applyNumberFormat="1" applyFont="1" applyFill="1" applyBorder="1"/>
    <xf numFmtId="0" fontId="3" fillId="0" borderId="0" xfId="4" applyFont="1" applyAlignment="1">
      <alignment horizontal="left" wrapText="1" indent="2"/>
    </xf>
    <xf numFmtId="0" fontId="0" fillId="0" borderId="0" xfId="0" applyAlignment="1">
      <alignment horizontal="left" indent="3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right"/>
    </xf>
    <xf numFmtId="164" fontId="3" fillId="0" borderId="9" xfId="4" applyNumberFormat="1" applyFont="1" applyBorder="1" applyAlignment="1">
      <alignment horizontal="center"/>
    </xf>
    <xf numFmtId="165" fontId="3" fillId="0" borderId="0" xfId="4" quotePrefix="1" applyNumberFormat="1" applyFont="1" applyAlignment="1">
      <alignment horizontal="center"/>
    </xf>
    <xf numFmtId="0" fontId="4" fillId="0" borderId="9" xfId="4" applyFont="1" applyBorder="1"/>
    <xf numFmtId="43" fontId="1" fillId="0" borderId="0" xfId="5" applyFont="1" applyBorder="1"/>
    <xf numFmtId="43" fontId="0" fillId="0" borderId="9" xfId="0" applyNumberFormat="1" applyBorder="1"/>
    <xf numFmtId="43" fontId="4" fillId="0" borderId="9" xfId="1" applyFont="1" applyBorder="1"/>
    <xf numFmtId="166" fontId="0" fillId="0" borderId="12" xfId="3" applyNumberFormat="1" applyFont="1" applyFill="1" applyBorder="1"/>
    <xf numFmtId="14" fontId="0" fillId="0" borderId="0" xfId="0" applyNumberFormat="1"/>
    <xf numFmtId="3" fontId="0" fillId="0" borderId="0" xfId="0" applyNumberFormat="1"/>
    <xf numFmtId="168" fontId="0" fillId="0" borderId="0" xfId="0" applyNumberFormat="1"/>
    <xf numFmtId="0" fontId="11" fillId="0" borderId="0" xfId="0" applyFont="1"/>
    <xf numFmtId="8" fontId="12" fillId="0" borderId="0" xfId="0" applyNumberFormat="1" applyFont="1"/>
    <xf numFmtId="171" fontId="12" fillId="0" borderId="0" xfId="0" applyNumberFormat="1" applyFont="1"/>
    <xf numFmtId="0" fontId="12" fillId="0" borderId="0" xfId="0" applyFont="1"/>
    <xf numFmtId="8" fontId="13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8" fontId="11" fillId="0" borderId="0" xfId="0" applyNumberFormat="1" applyFont="1"/>
    <xf numFmtId="8" fontId="0" fillId="0" borderId="0" xfId="0" applyNumberFormat="1"/>
    <xf numFmtId="17" fontId="11" fillId="0" borderId="0" xfId="0" applyNumberFormat="1" applyFont="1"/>
    <xf numFmtId="171" fontId="0" fillId="0" borderId="0" xfId="0" applyNumberFormat="1"/>
    <xf numFmtId="8" fontId="13" fillId="0" borderId="17" xfId="0" applyNumberFormat="1" applyFont="1" applyBorder="1"/>
    <xf numFmtId="171" fontId="0" fillId="0" borderId="18" xfId="0" applyNumberFormat="1" applyBorder="1"/>
    <xf numFmtId="0" fontId="0" fillId="0" borderId="19" xfId="0" applyBorder="1"/>
    <xf numFmtId="0" fontId="0" fillId="0" borderId="20" xfId="0" applyBorder="1"/>
    <xf numFmtId="8" fontId="0" fillId="0" borderId="21" xfId="0" applyNumberFormat="1" applyBorder="1"/>
    <xf numFmtId="0" fontId="13" fillId="0" borderId="0" xfId="0" applyFont="1"/>
    <xf numFmtId="0" fontId="2" fillId="0" borderId="0" xfId="0" applyFont="1"/>
    <xf numFmtId="0" fontId="13" fillId="0" borderId="0" xfId="0" applyFont="1" applyAlignment="1">
      <alignment horizontal="center"/>
    </xf>
    <xf numFmtId="8" fontId="11" fillId="0" borderId="0" xfId="0" applyNumberFormat="1" applyFont="1" applyAlignment="1">
      <alignment horizontal="center"/>
    </xf>
    <xf numFmtId="171" fontId="0" fillId="0" borderId="21" xfId="0" applyNumberFormat="1" applyBorder="1"/>
    <xf numFmtId="0" fontId="0" fillId="0" borderId="22" xfId="0" applyBorder="1"/>
    <xf numFmtId="8" fontId="0" fillId="0" borderId="23" xfId="0" applyNumberFormat="1" applyBorder="1"/>
    <xf numFmtId="8" fontId="0" fillId="0" borderId="24" xfId="0" applyNumberFormat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8" fontId="0" fillId="0" borderId="2" xfId="0" applyNumberFormat="1" applyBorder="1" applyAlignment="1">
      <alignment horizontal="centerContinuous"/>
    </xf>
    <xf numFmtId="171" fontId="0" fillId="0" borderId="2" xfId="0" applyNumberFormat="1" applyBorder="1" applyAlignment="1">
      <alignment horizontal="centerContinuous"/>
    </xf>
    <xf numFmtId="8" fontId="2" fillId="0" borderId="2" xfId="0" applyNumberFormat="1" applyFont="1" applyBorder="1" applyAlignment="1">
      <alignment horizontal="centerContinuous"/>
    </xf>
    <xf numFmtId="8" fontId="13" fillId="0" borderId="2" xfId="0" applyNumberFormat="1" applyFont="1" applyBorder="1" applyAlignment="1">
      <alignment horizontal="centerContinuous"/>
    </xf>
    <xf numFmtId="8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70" fontId="0" fillId="0" borderId="0" xfId="0" applyNumberFormat="1" applyProtection="1">
      <protection locked="0"/>
    </xf>
    <xf numFmtId="171" fontId="0" fillId="0" borderId="0" xfId="0" applyNumberFormat="1" applyProtection="1">
      <protection locked="0"/>
    </xf>
    <xf numFmtId="8" fontId="2" fillId="0" borderId="0" xfId="0" applyNumberFormat="1" applyFont="1"/>
    <xf numFmtId="0" fontId="13" fillId="0" borderId="0" xfId="0" applyFont="1" applyAlignment="1">
      <alignment horizontal="right"/>
    </xf>
    <xf numFmtId="8" fontId="0" fillId="0" borderId="4" xfId="0" applyNumberFormat="1" applyBorder="1"/>
    <xf numFmtId="4" fontId="0" fillId="0" borderId="0" xfId="0" applyNumberFormat="1"/>
    <xf numFmtId="166" fontId="0" fillId="0" borderId="0" xfId="0" applyNumberFormat="1"/>
    <xf numFmtId="43" fontId="0" fillId="0" borderId="0" xfId="1" applyFont="1"/>
    <xf numFmtId="172" fontId="13" fillId="0" borderId="0" xfId="0" quotePrefix="1" applyNumberFormat="1" applyFont="1" applyAlignment="1">
      <alignment horizontal="left"/>
    </xf>
    <xf numFmtId="0" fontId="16" fillId="5" borderId="25" xfId="7" applyFont="1" applyFill="1" applyBorder="1" applyAlignment="1">
      <alignment horizontal="center" wrapText="1"/>
    </xf>
    <xf numFmtId="173" fontId="17" fillId="0" borderId="0" xfId="2" applyNumberFormat="1" applyFont="1" applyFill="1" applyBorder="1" applyAlignment="1"/>
    <xf numFmtId="167" fontId="17" fillId="0" borderId="0" xfId="1" applyNumberFormat="1" applyFont="1" applyFill="1" applyBorder="1" applyAlignment="1"/>
    <xf numFmtId="173" fontId="0" fillId="0" borderId="0" xfId="2" applyNumberFormat="1" applyFont="1" applyFill="1"/>
    <xf numFmtId="0" fontId="16" fillId="0" borderId="5" xfId="0" applyFont="1" applyBorder="1"/>
    <xf numFmtId="173" fontId="17" fillId="0" borderId="5" xfId="2" applyNumberFormat="1" applyFont="1" applyFill="1" applyBorder="1" applyAlignment="1"/>
    <xf numFmtId="167" fontId="17" fillId="0" borderId="5" xfId="1" applyNumberFormat="1" applyFont="1" applyFill="1" applyBorder="1" applyAlignment="1"/>
    <xf numFmtId="42" fontId="17" fillId="0" borderId="5" xfId="0" applyNumberFormat="1" applyFont="1" applyBorder="1"/>
    <xf numFmtId="42" fontId="0" fillId="0" borderId="0" xfId="0" applyNumberFormat="1"/>
    <xf numFmtId="164" fontId="17" fillId="0" borderId="0" xfId="0" applyNumberFormat="1" applyFont="1" applyAlignment="1">
      <alignment horizontal="left"/>
    </xf>
    <xf numFmtId="165" fontId="3" fillId="0" borderId="27" xfId="4" quotePrefix="1" applyNumberFormat="1" applyFont="1" applyBorder="1" applyAlignment="1">
      <alignment horizontal="center"/>
    </xf>
    <xf numFmtId="43" fontId="1" fillId="0" borderId="28" xfId="5" applyFont="1" applyBorder="1"/>
    <xf numFmtId="166" fontId="0" fillId="0" borderId="29" xfId="3" applyNumberFormat="1" applyFont="1" applyFill="1" applyBorder="1"/>
    <xf numFmtId="173" fontId="1" fillId="0" borderId="0" xfId="2" quotePrefix="1" applyNumberFormat="1" applyFont="1" applyFill="1" applyBorder="1"/>
    <xf numFmtId="173" fontId="0" fillId="0" borderId="0" xfId="2" applyNumberFormat="1" applyFont="1" applyBorder="1"/>
    <xf numFmtId="173" fontId="1" fillId="2" borderId="1" xfId="2" applyNumberFormat="1" applyFont="1" applyFill="1" applyBorder="1"/>
    <xf numFmtId="173" fontId="1" fillId="2" borderId="16" xfId="2" applyNumberFormat="1" applyFont="1" applyFill="1" applyBorder="1"/>
    <xf numFmtId="167" fontId="0" fillId="0" borderId="0" xfId="1" applyNumberFormat="1" applyFont="1" applyBorder="1"/>
    <xf numFmtId="167" fontId="0" fillId="0" borderId="9" xfId="1" applyNumberFormat="1" applyFont="1" applyBorder="1"/>
    <xf numFmtId="167" fontId="0" fillId="0" borderId="28" xfId="1" applyNumberFormat="1" applyFont="1" applyBorder="1"/>
    <xf numFmtId="167" fontId="0" fillId="0" borderId="0" xfId="0" applyNumberFormat="1"/>
    <xf numFmtId="167" fontId="0" fillId="0" borderId="9" xfId="0" applyNumberFormat="1" applyBorder="1"/>
    <xf numFmtId="167" fontId="0" fillId="0" borderId="28" xfId="0" applyNumberFormat="1" applyBorder="1"/>
    <xf numFmtId="173" fontId="0" fillId="0" borderId="9" xfId="2" applyNumberFormat="1" applyFont="1" applyBorder="1"/>
    <xf numFmtId="173" fontId="0" fillId="0" borderId="0" xfId="2" applyNumberFormat="1" applyFont="1" applyFill="1" applyBorder="1"/>
    <xf numFmtId="173" fontId="0" fillId="0" borderId="28" xfId="2" applyNumberFormat="1" applyFont="1" applyFill="1" applyBorder="1"/>
    <xf numFmtId="173" fontId="1" fillId="0" borderId="11" xfId="2" applyNumberFormat="1" applyBorder="1"/>
    <xf numFmtId="173" fontId="1" fillId="0" borderId="1" xfId="2" applyNumberFormat="1" applyBorder="1"/>
    <xf numFmtId="173" fontId="1" fillId="0" borderId="16" xfId="2" applyNumberFormat="1" applyBorder="1"/>
    <xf numFmtId="173" fontId="4" fillId="0" borderId="9" xfId="4" applyNumberFormat="1" applyFont="1" applyBorder="1"/>
    <xf numFmtId="173" fontId="1" fillId="0" borderId="0" xfId="5" quotePrefix="1" applyNumberFormat="1" applyFont="1" applyBorder="1"/>
    <xf numFmtId="173" fontId="1" fillId="0" borderId="28" xfId="5" quotePrefix="1" applyNumberFormat="1" applyFont="1" applyBorder="1"/>
    <xf numFmtId="173" fontId="1" fillId="0" borderId="9" xfId="2" quotePrefix="1" applyNumberFormat="1" applyFont="1" applyBorder="1"/>
    <xf numFmtId="173" fontId="1" fillId="0" borderId="28" xfId="2" quotePrefix="1" applyNumberFormat="1" applyFont="1" applyFill="1" applyBorder="1"/>
    <xf numFmtId="173" fontId="0" fillId="0" borderId="30" xfId="2" applyNumberFormat="1" applyFont="1" applyBorder="1"/>
    <xf numFmtId="173" fontId="1" fillId="2" borderId="11" xfId="2" applyNumberFormat="1" applyFont="1" applyFill="1" applyBorder="1"/>
    <xf numFmtId="173" fontId="0" fillId="0" borderId="0" xfId="0" applyNumberFormat="1"/>
    <xf numFmtId="0" fontId="18" fillId="0" borderId="0" xfId="0" applyFont="1"/>
    <xf numFmtId="42" fontId="17" fillId="0" borderId="0" xfId="2" applyNumberFormat="1" applyFont="1" applyFill="1" applyBorder="1" applyAlignment="1"/>
    <xf numFmtId="169" fontId="0" fillId="0" borderId="0" xfId="1" applyNumberFormat="1" applyFont="1"/>
    <xf numFmtId="0" fontId="0" fillId="0" borderId="31" xfId="0" applyBorder="1"/>
    <xf numFmtId="174" fontId="17" fillId="0" borderId="0" xfId="2" applyNumberFormat="1" applyFont="1" applyFill="1" applyBorder="1" applyAlignment="1"/>
    <xf numFmtId="0" fontId="21" fillId="0" borderId="0" xfId="0" applyFont="1"/>
    <xf numFmtId="3" fontId="21" fillId="0" borderId="0" xfId="0" applyNumberFormat="1" applyFont="1"/>
    <xf numFmtId="0" fontId="3" fillId="0" borderId="2" xfId="4" applyFont="1" applyBorder="1" applyAlignment="1">
      <alignment horizontal="left" wrapText="1" indent="2"/>
    </xf>
    <xf numFmtId="167" fontId="0" fillId="0" borderId="0" xfId="1" applyNumberFormat="1" applyFont="1" applyFill="1"/>
    <xf numFmtId="0" fontId="0" fillId="0" borderId="0" xfId="0" applyAlignment="1">
      <alignment horizontal="left" indent="1"/>
    </xf>
    <xf numFmtId="9" fontId="0" fillId="0" borderId="0" xfId="3" applyFont="1" applyFill="1" applyBorder="1"/>
    <xf numFmtId="0" fontId="0" fillId="0" borderId="0" xfId="0" applyAlignment="1">
      <alignment horizontal="left"/>
    </xf>
    <xf numFmtId="0" fontId="9" fillId="0" borderId="0" xfId="0" applyFont="1"/>
    <xf numFmtId="0" fontId="6" fillId="0" borderId="0" xfId="0" applyFont="1"/>
    <xf numFmtId="17" fontId="6" fillId="0" borderId="0" xfId="0" applyNumberFormat="1" applyFont="1" applyAlignment="1">
      <alignment horizontal="center"/>
    </xf>
    <xf numFmtId="0" fontId="22" fillId="0" borderId="0" xfId="0" applyFont="1"/>
    <xf numFmtId="17" fontId="23" fillId="0" borderId="0" xfId="0" applyNumberFormat="1" applyFont="1" applyAlignment="1">
      <alignment horizontal="right" indent="1"/>
    </xf>
    <xf numFmtId="167" fontId="0" fillId="0" borderId="2" xfId="1" applyNumberFormat="1" applyFont="1" applyFill="1" applyBorder="1"/>
    <xf numFmtId="0" fontId="28" fillId="0" borderId="0" xfId="2" applyNumberFormat="1" applyFont="1" applyFill="1" applyBorder="1" applyAlignment="1">
      <alignment horizontal="left" vertical="top"/>
    </xf>
    <xf numFmtId="44" fontId="0" fillId="0" borderId="0" xfId="0" applyNumberFormat="1"/>
    <xf numFmtId="44" fontId="0" fillId="0" borderId="0" xfId="2" applyFont="1" applyFill="1"/>
    <xf numFmtId="0" fontId="7" fillId="0" borderId="0" xfId="0" applyFont="1" applyAlignment="1">
      <alignment horizontal="left"/>
    </xf>
    <xf numFmtId="167" fontId="0" fillId="0" borderId="0" xfId="1" applyNumberFormat="1" applyFont="1" applyFill="1" applyAlignment="1">
      <alignment horizontal="right"/>
    </xf>
    <xf numFmtId="41" fontId="0" fillId="0" borderId="0" xfId="0" applyNumberFormat="1"/>
    <xf numFmtId="0" fontId="0" fillId="0" borderId="2" xfId="0" applyBorder="1" applyAlignment="1">
      <alignment horizontal="center" vertical="center"/>
    </xf>
    <xf numFmtId="44" fontId="0" fillId="0" borderId="5" xfId="0" applyNumberFormat="1" applyBorder="1"/>
    <xf numFmtId="17" fontId="11" fillId="0" borderId="0" xfId="10" applyNumberFormat="1" applyFont="1"/>
    <xf numFmtId="169" fontId="0" fillId="0" borderId="0" xfId="1" applyNumberFormat="1" applyFont="1" applyFill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0" xfId="0" applyFont="1"/>
    <xf numFmtId="177" fontId="32" fillId="0" borderId="0" xfId="13" applyNumberFormat="1" applyFont="1" applyAlignment="1">
      <alignment horizontal="left"/>
    </xf>
    <xf numFmtId="0" fontId="32" fillId="0" borderId="0" xfId="4" applyFont="1" applyAlignment="1">
      <alignment horizontal="left"/>
    </xf>
    <xf numFmtId="0" fontId="33" fillId="0" borderId="2" xfId="4" applyFont="1" applyBorder="1" applyAlignment="1">
      <alignment horizontal="center"/>
    </xf>
    <xf numFmtId="41" fontId="0" fillId="0" borderId="2" xfId="0" applyNumberFormat="1" applyBorder="1"/>
    <xf numFmtId="41" fontId="0" fillId="0" borderId="5" xfId="0" applyNumberFormat="1" applyBorder="1"/>
    <xf numFmtId="0" fontId="6" fillId="4" borderId="3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7" fontId="0" fillId="0" borderId="0" xfId="1" applyNumberFormat="1" applyFont="1"/>
    <xf numFmtId="173" fontId="6" fillId="0" borderId="4" xfId="0" applyNumberFormat="1" applyFont="1" applyBorder="1"/>
    <xf numFmtId="173" fontId="6" fillId="0" borderId="0" xfId="0" applyNumberFormat="1" applyFont="1"/>
    <xf numFmtId="0" fontId="30" fillId="0" borderId="0" xfId="0" applyFont="1"/>
    <xf numFmtId="173" fontId="34" fillId="0" borderId="0" xfId="11" applyNumberFormat="1" applyFont="1" applyFill="1" applyProtection="1">
      <protection locked="0"/>
    </xf>
    <xf numFmtId="173" fontId="25" fillId="0" borderId="0" xfId="10" applyNumberFormat="1" applyFont="1"/>
    <xf numFmtId="167" fontId="34" fillId="0" borderId="0" xfId="10" applyNumberFormat="1" applyFont="1" applyProtection="1">
      <protection locked="0"/>
    </xf>
    <xf numFmtId="167" fontId="2" fillId="0" borderId="0" xfId="10" applyNumberFormat="1"/>
    <xf numFmtId="167" fontId="34" fillId="0" borderId="2" xfId="10" applyNumberFormat="1" applyFont="1" applyBorder="1" applyProtection="1">
      <protection locked="0"/>
    </xf>
    <xf numFmtId="0" fontId="13" fillId="0" borderId="0" xfId="14" applyFont="1" applyAlignment="1">
      <alignment horizontal="centerContinuous"/>
    </xf>
    <xf numFmtId="0" fontId="2" fillId="0" borderId="0" xfId="14" applyAlignment="1">
      <alignment horizontal="centerContinuous"/>
    </xf>
    <xf numFmtId="0" fontId="2" fillId="0" borderId="0" xfId="14"/>
    <xf numFmtId="14" fontId="13" fillId="0" borderId="0" xfId="14" applyNumberFormat="1" applyFont="1" applyAlignment="1" applyProtection="1">
      <alignment horizontal="centerContinuous"/>
      <protection locked="0"/>
    </xf>
    <xf numFmtId="176" fontId="27" fillId="0" borderId="0" xfId="14" applyNumberFormat="1" applyFont="1" applyAlignment="1" applyProtection="1">
      <alignment horizontal="centerContinuous"/>
      <protection locked="0"/>
    </xf>
    <xf numFmtId="176" fontId="13" fillId="0" borderId="0" xfId="14" applyNumberFormat="1" applyFont="1" applyAlignment="1" applyProtection="1">
      <alignment horizontal="centerContinuous"/>
      <protection locked="0"/>
    </xf>
    <xf numFmtId="0" fontId="26" fillId="0" borderId="0" xfId="14" applyFont="1"/>
    <xf numFmtId="0" fontId="13" fillId="0" borderId="0" xfId="14" applyFont="1" applyAlignment="1">
      <alignment horizontal="center"/>
    </xf>
    <xf numFmtId="0" fontId="24" fillId="0" borderId="0" xfId="14" applyFont="1" applyAlignment="1">
      <alignment horizontal="center"/>
    </xf>
    <xf numFmtId="175" fontId="2" fillId="0" borderId="0" xfId="14" applyNumberFormat="1"/>
    <xf numFmtId="175" fontId="25" fillId="0" borderId="0" xfId="14" applyNumberFormat="1" applyFont="1"/>
    <xf numFmtId="175" fontId="2" fillId="0" borderId="2" xfId="14" applyNumberFormat="1" applyBorder="1"/>
    <xf numFmtId="173" fontId="2" fillId="0" borderId="32" xfId="14" applyNumberFormat="1" applyBorder="1"/>
    <xf numFmtId="175" fontId="2" fillId="0" borderId="32" xfId="14" applyNumberFormat="1" applyBorder="1"/>
    <xf numFmtId="173" fontId="2" fillId="0" borderId="0" xfId="14" applyNumberFormat="1"/>
    <xf numFmtId="0" fontId="24" fillId="0" borderId="0" xfId="14" applyFont="1"/>
    <xf numFmtId="42" fontId="2" fillId="0" borderId="0" xfId="14" applyNumberFormat="1"/>
    <xf numFmtId="0" fontId="11" fillId="0" borderId="0" xfId="14" applyFont="1" applyAlignment="1">
      <alignment horizontal="center"/>
    </xf>
    <xf numFmtId="175" fontId="0" fillId="0" borderId="0" xfId="16" applyNumberFormat="1" applyFont="1" applyFill="1"/>
    <xf numFmtId="0" fontId="36" fillId="0" borderId="0" xfId="0" applyFont="1"/>
    <xf numFmtId="17" fontId="7" fillId="0" borderId="0" xfId="0" applyNumberFormat="1" applyFont="1" applyAlignment="1">
      <alignment horizontal="center"/>
    </xf>
    <xf numFmtId="173" fontId="0" fillId="0" borderId="4" xfId="0" applyNumberFormat="1" applyBorder="1"/>
    <xf numFmtId="0" fontId="0" fillId="0" borderId="2" xfId="0" applyBorder="1"/>
    <xf numFmtId="169" fontId="2" fillId="0" borderId="0" xfId="15" applyNumberFormat="1" applyFont="1" applyFill="1"/>
    <xf numFmtId="175" fontId="2" fillId="0" borderId="5" xfId="14" applyNumberFormat="1" applyBorder="1"/>
    <xf numFmtId="0" fontId="4" fillId="0" borderId="0" xfId="0" applyFont="1" applyAlignment="1">
      <alignment horizontal="left"/>
    </xf>
    <xf numFmtId="178" fontId="0" fillId="0" borderId="0" xfId="0" applyNumberFormat="1"/>
    <xf numFmtId="8" fontId="12" fillId="3" borderId="0" xfId="0" applyNumberFormat="1" applyFont="1" applyFill="1"/>
    <xf numFmtId="40" fontId="0" fillId="0" borderId="0" xfId="0" applyNumberFormat="1"/>
    <xf numFmtId="0" fontId="13" fillId="0" borderId="0" xfId="14" applyFont="1"/>
    <xf numFmtId="167" fontId="2" fillId="0" borderId="0" xfId="1" applyNumberFormat="1" applyFont="1" applyBorder="1"/>
    <xf numFmtId="43" fontId="2" fillId="0" borderId="0" xfId="14" applyNumberFormat="1"/>
    <xf numFmtId="44" fontId="0" fillId="0" borderId="0" xfId="2" applyFont="1"/>
    <xf numFmtId="165" fontId="3" fillId="0" borderId="14" xfId="4" quotePrefix="1" applyNumberFormat="1" applyFont="1" applyBorder="1" applyAlignment="1">
      <alignment horizontal="center"/>
    </xf>
    <xf numFmtId="43" fontId="1" fillId="0" borderId="10" xfId="5" applyFont="1" applyBorder="1"/>
    <xf numFmtId="173" fontId="0" fillId="0" borderId="10" xfId="2" applyNumberFormat="1" applyFont="1" applyBorder="1"/>
    <xf numFmtId="173" fontId="0" fillId="0" borderId="10" xfId="2" applyNumberFormat="1" applyFont="1" applyFill="1" applyBorder="1"/>
    <xf numFmtId="43" fontId="0" fillId="0" borderId="10" xfId="0" applyNumberFormat="1" applyBorder="1"/>
    <xf numFmtId="173" fontId="1" fillId="0" borderId="36" xfId="2" applyNumberFormat="1" applyBorder="1"/>
    <xf numFmtId="173" fontId="1" fillId="0" borderId="10" xfId="5" quotePrefix="1" applyNumberFormat="1" applyFont="1" applyBorder="1"/>
    <xf numFmtId="44" fontId="34" fillId="0" borderId="9" xfId="2" applyFont="1" applyBorder="1" applyProtection="1">
      <protection locked="0"/>
    </xf>
    <xf numFmtId="44" fontId="34" fillId="0" borderId="0" xfId="2" applyFont="1" applyBorder="1" applyProtection="1">
      <protection locked="0"/>
    </xf>
    <xf numFmtId="173" fontId="1" fillId="0" borderId="10" xfId="2" quotePrefix="1" applyNumberFormat="1" applyFont="1" applyFill="1" applyBorder="1"/>
    <xf numFmtId="173" fontId="0" fillId="0" borderId="37" xfId="2" applyNumberFormat="1" applyFont="1" applyBorder="1"/>
    <xf numFmtId="173" fontId="1" fillId="2" borderId="36" xfId="2" applyNumberFormat="1" applyFont="1" applyFill="1" applyBorder="1"/>
    <xf numFmtId="166" fontId="0" fillId="0" borderId="38" xfId="3" applyNumberFormat="1" applyFont="1" applyFill="1" applyBorder="1"/>
    <xf numFmtId="167" fontId="0" fillId="0" borderId="39" xfId="1" applyNumberFormat="1" applyFont="1" applyBorder="1"/>
    <xf numFmtId="167" fontId="0" fillId="0" borderId="10" xfId="0" applyNumberFormat="1" applyBorder="1"/>
    <xf numFmtId="173" fontId="34" fillId="2" borderId="36" xfId="11" applyNumberFormat="1" applyFont="1" applyFill="1" applyBorder="1" applyProtection="1">
      <protection locked="0"/>
    </xf>
    <xf numFmtId="167" fontId="39" fillId="0" borderId="0" xfId="1" applyNumberFormat="1" applyFont="1" applyBorder="1" applyProtection="1">
      <protection locked="0"/>
    </xf>
    <xf numFmtId="174" fontId="39" fillId="0" borderId="0" xfId="2" applyNumberFormat="1" applyFont="1" applyFill="1" applyBorder="1" applyProtection="1">
      <protection locked="0"/>
    </xf>
    <xf numFmtId="179" fontId="0" fillId="0" borderId="0" xfId="0" applyNumberFormat="1"/>
    <xf numFmtId="173" fontId="0" fillId="0" borderId="2" xfId="2" applyNumberFormat="1" applyFont="1" applyBorder="1"/>
    <xf numFmtId="175" fontId="25" fillId="3" borderId="0" xfId="14" applyNumberFormat="1" applyFont="1" applyFill="1"/>
    <xf numFmtId="0" fontId="4" fillId="0" borderId="0" xfId="0" applyFont="1"/>
    <xf numFmtId="43" fontId="4" fillId="0" borderId="0" xfId="0" applyNumberFormat="1" applyFont="1"/>
    <xf numFmtId="169" fontId="4" fillId="0" borderId="0" xfId="0" applyNumberFormat="1" applyFont="1"/>
    <xf numFmtId="173" fontId="8" fillId="0" borderId="0" xfId="0" applyNumberFormat="1" applyFont="1"/>
    <xf numFmtId="44" fontId="8" fillId="0" borderId="0" xfId="0" applyNumberFormat="1" applyFont="1"/>
    <xf numFmtId="165" fontId="3" fillId="0" borderId="13" xfId="4" quotePrefix="1" applyNumberFormat="1" applyFont="1" applyBorder="1" applyAlignment="1">
      <alignment horizontal="center"/>
    </xf>
    <xf numFmtId="0" fontId="6" fillId="0" borderId="31" xfId="0" applyFont="1" applyBorder="1"/>
    <xf numFmtId="0" fontId="8" fillId="0" borderId="31" xfId="0" applyFont="1" applyBorder="1"/>
    <xf numFmtId="173" fontId="8" fillId="0" borderId="31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20">
    <cellStyle name="Comma" xfId="1" builtinId="3"/>
    <cellStyle name="Comma 10" xfId="15" xr:uid="{00000000-0005-0000-0000-000001000000}"/>
    <cellStyle name="Comma 3" xfId="5" xr:uid="{00000000-0005-0000-0000-000002000000}"/>
    <cellStyle name="Currency" xfId="2" builtinId="4"/>
    <cellStyle name="Currency 2 2 2" xfId="11" xr:uid="{00000000-0005-0000-0000-000004000000}"/>
    <cellStyle name="Normal" xfId="0" builtinId="0"/>
    <cellStyle name="Normal 10 2" xfId="10" xr:uid="{00000000-0005-0000-0000-000006000000}"/>
    <cellStyle name="Normal 2" xfId="6" xr:uid="{00000000-0005-0000-0000-000007000000}"/>
    <cellStyle name="Normal 2 2" xfId="7" xr:uid="{00000000-0005-0000-0000-000008000000}"/>
    <cellStyle name="Normal 3" xfId="4" xr:uid="{00000000-0005-0000-0000-000009000000}"/>
    <cellStyle name="Normal 4" xfId="8" xr:uid="{00000000-0005-0000-0000-00000A000000}"/>
    <cellStyle name="Normal 5" xfId="9" xr:uid="{00000000-0005-0000-0000-00000B000000}"/>
    <cellStyle name="Normal 5 4" xfId="14" xr:uid="{00000000-0005-0000-0000-00000C000000}"/>
    <cellStyle name="Normal 6" xfId="19" xr:uid="{00000000-0005-0000-0000-00000D000000}"/>
    <cellStyle name="Normal 94" xfId="17" xr:uid="{00000000-0005-0000-0000-00000E000000}"/>
    <cellStyle name="Normal 95" xfId="18" xr:uid="{00000000-0005-0000-0000-00000F000000}"/>
    <cellStyle name="Normal_OLE" xfId="13" xr:uid="{00000000-0005-0000-0000-000010000000}"/>
    <cellStyle name="Percent" xfId="3" builtinId="5"/>
    <cellStyle name="Percent 2 2" xfId="16" xr:uid="{00000000-0005-0000-0000-000012000000}"/>
    <cellStyle name="Percent 3" xfId="12" xr:uid="{00000000-0005-0000-0000-00001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6</xdr:row>
      <xdr:rowOff>123825</xdr:rowOff>
    </xdr:from>
    <xdr:to>
      <xdr:col>6</xdr:col>
      <xdr:colOff>2094388</xdr:colOff>
      <xdr:row>29</xdr:row>
      <xdr:rowOff>124545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7925" y="1412875"/>
          <a:ext cx="5513863" cy="4223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22</xdr:col>
      <xdr:colOff>350215</xdr:colOff>
      <xdr:row>36</xdr:row>
      <xdr:rowOff>129293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EF6B71-8474-47F5-9E30-A59B52446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0" y="1746250"/>
          <a:ext cx="8827465" cy="4182710"/>
        </a:xfrm>
        <a:prstGeom prst="rect">
          <a:avLst/>
        </a:prstGeom>
      </xdr:spPr>
    </xdr:pic>
    <xdr:clientData/>
  </xdr:twoCellAnchor>
  <xdr:twoCellAnchor>
    <xdr:from>
      <xdr:col>10</xdr:col>
      <xdr:colOff>381000</xdr:colOff>
      <xdr:row>23</xdr:row>
      <xdr:rowOff>63499</xdr:rowOff>
    </xdr:from>
    <xdr:to>
      <xdr:col>22</xdr:col>
      <xdr:colOff>415989</xdr:colOff>
      <xdr:row>26</xdr:row>
      <xdr:rowOff>125028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2FBF9539-A39F-494C-A627-9766C3BB2BA2}"/>
            </a:ext>
          </a:extLst>
        </xdr:cNvPr>
        <xdr:cNvSpPr/>
      </xdr:nvSpPr>
      <xdr:spPr>
        <a:xfrm>
          <a:off x="7704667" y="3735916"/>
          <a:ext cx="9126072" cy="537779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pageSetUpPr fitToPage="1"/>
  </sheetPr>
  <dimension ref="A1:O43"/>
  <sheetViews>
    <sheetView tabSelected="1" zoomScale="90" zoomScaleNormal="90" workbookViewId="0"/>
  </sheetViews>
  <sheetFormatPr defaultColWidth="13.42578125" defaultRowHeight="15" x14ac:dyDescent="0.25"/>
  <cols>
    <col min="1" max="1" width="45.28515625" customWidth="1"/>
    <col min="2" max="14" width="17.85546875" customWidth="1"/>
  </cols>
  <sheetData>
    <row r="1" spans="1:14" x14ac:dyDescent="0.25">
      <c r="A1" t="s">
        <v>0</v>
      </c>
      <c r="E1" s="188"/>
      <c r="F1" s="188"/>
      <c r="G1" s="188"/>
      <c r="H1" s="188"/>
    </row>
    <row r="2" spans="1:14" ht="15.75" thickBot="1" x14ac:dyDescent="0.3">
      <c r="A2" t="s">
        <v>1</v>
      </c>
    </row>
    <row r="3" spans="1:14" ht="15.75" thickBot="1" x14ac:dyDescent="0.3">
      <c r="A3" t="s">
        <v>170</v>
      </c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1:14" x14ac:dyDescent="0.25">
      <c r="A4" s="1"/>
      <c r="B4" s="14">
        <v>45108</v>
      </c>
      <c r="C4" s="13">
        <v>45139</v>
      </c>
      <c r="D4" s="14">
        <v>45170</v>
      </c>
      <c r="E4" s="14">
        <v>45200</v>
      </c>
      <c r="F4" s="14">
        <v>45231</v>
      </c>
      <c r="G4" s="14">
        <v>45261</v>
      </c>
      <c r="H4" s="14">
        <v>45292</v>
      </c>
      <c r="I4" s="14">
        <v>45323</v>
      </c>
      <c r="J4" s="14">
        <v>45352</v>
      </c>
      <c r="K4" s="14">
        <v>45383</v>
      </c>
      <c r="L4" s="14">
        <v>45413</v>
      </c>
      <c r="M4" s="14">
        <v>45444</v>
      </c>
      <c r="N4" s="189">
        <v>45474</v>
      </c>
    </row>
    <row r="5" spans="1:14" x14ac:dyDescent="0.25">
      <c r="A5" s="2" t="s">
        <v>20</v>
      </c>
      <c r="B5" s="2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90"/>
    </row>
    <row r="6" spans="1:14" x14ac:dyDescent="0.25">
      <c r="A6" s="3" t="s">
        <v>121</v>
      </c>
      <c r="B6" s="3"/>
      <c r="C6" s="90"/>
      <c r="D6" s="81"/>
      <c r="E6" s="81"/>
      <c r="F6" s="81"/>
      <c r="G6" s="81"/>
      <c r="H6" s="81"/>
      <c r="I6" s="81"/>
      <c r="J6" s="81"/>
      <c r="K6" s="81"/>
      <c r="L6" s="81"/>
      <c r="M6" s="81"/>
      <c r="N6" s="191"/>
    </row>
    <row r="7" spans="1:14" x14ac:dyDescent="0.25">
      <c r="A7" s="3" t="s">
        <v>122</v>
      </c>
      <c r="B7" s="3"/>
      <c r="C7" s="90"/>
      <c r="D7" s="81"/>
      <c r="E7" s="81"/>
      <c r="F7" s="81"/>
      <c r="G7" s="81"/>
      <c r="H7" s="81"/>
      <c r="I7" s="81"/>
      <c r="J7" s="81"/>
      <c r="K7" s="81"/>
      <c r="L7" s="81"/>
      <c r="M7" s="81"/>
      <c r="N7" s="191"/>
    </row>
    <row r="8" spans="1:14" x14ac:dyDescent="0.25">
      <c r="A8" s="3" t="s">
        <v>123</v>
      </c>
      <c r="B8" s="3"/>
      <c r="C8" s="90"/>
      <c r="D8" s="81"/>
      <c r="E8" s="81"/>
      <c r="F8" s="81"/>
      <c r="G8" s="81"/>
      <c r="H8" s="81"/>
      <c r="I8" s="81"/>
      <c r="J8" s="81"/>
      <c r="K8" s="81"/>
      <c r="L8" s="81"/>
      <c r="M8" s="81"/>
      <c r="N8" s="191"/>
    </row>
    <row r="9" spans="1:14" x14ac:dyDescent="0.25">
      <c r="A9" s="3" t="s">
        <v>2</v>
      </c>
      <c r="B9" s="3"/>
      <c r="C9" s="90"/>
      <c r="D9" s="81"/>
      <c r="E9" s="81"/>
      <c r="F9" s="81"/>
      <c r="G9" s="81"/>
      <c r="H9" s="81"/>
      <c r="I9" s="81"/>
      <c r="J9" s="81"/>
      <c r="K9" s="81"/>
      <c r="L9" s="81"/>
      <c r="M9" s="81"/>
      <c r="N9" s="191"/>
    </row>
    <row r="10" spans="1:14" x14ac:dyDescent="0.25">
      <c r="A10" s="3" t="s">
        <v>124</v>
      </c>
      <c r="B10" s="3"/>
      <c r="C10" s="9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191"/>
    </row>
    <row r="11" spans="1:14" x14ac:dyDescent="0.25">
      <c r="A11" s="3" t="s">
        <v>125</v>
      </c>
      <c r="B11" s="3"/>
      <c r="C11" s="90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191"/>
    </row>
    <row r="12" spans="1:14" x14ac:dyDescent="0.25">
      <c r="A12" s="3" t="s">
        <v>3</v>
      </c>
      <c r="B12" s="3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192"/>
    </row>
    <row r="13" spans="1:14" x14ac:dyDescent="0.25">
      <c r="A13" s="3" t="s">
        <v>4</v>
      </c>
      <c r="B13" s="3"/>
      <c r="C13" s="17"/>
      <c r="D13" s="4"/>
      <c r="E13" s="4"/>
      <c r="F13" s="4"/>
      <c r="G13" s="4"/>
      <c r="H13" s="4"/>
      <c r="I13" s="4"/>
      <c r="J13" s="4"/>
      <c r="K13" s="4"/>
      <c r="L13" s="4"/>
      <c r="M13" s="4"/>
      <c r="N13" s="193"/>
    </row>
    <row r="14" spans="1:14" x14ac:dyDescent="0.25">
      <c r="A14" s="3" t="s">
        <v>5</v>
      </c>
      <c r="B14" s="3"/>
      <c r="C14" s="17"/>
      <c r="D14" s="4"/>
      <c r="E14" s="4"/>
      <c r="F14" s="4"/>
      <c r="G14" s="4"/>
      <c r="H14" s="4"/>
      <c r="I14" s="4"/>
      <c r="J14" s="4"/>
      <c r="K14" s="4"/>
      <c r="L14" s="4"/>
      <c r="M14" s="4"/>
      <c r="N14" s="193"/>
    </row>
    <row r="15" spans="1:14" x14ac:dyDescent="0.25">
      <c r="A15" s="3" t="s">
        <v>6</v>
      </c>
      <c r="B15" s="3"/>
      <c r="C15" s="17"/>
      <c r="D15" s="4"/>
      <c r="E15" s="4"/>
      <c r="F15" s="4"/>
      <c r="G15" s="4"/>
      <c r="H15" s="4"/>
      <c r="I15" s="4"/>
      <c r="J15" s="4"/>
      <c r="K15" s="4"/>
      <c r="L15" s="4"/>
      <c r="M15" s="4"/>
      <c r="N15" s="193"/>
    </row>
    <row r="16" spans="1:14" x14ac:dyDescent="0.25">
      <c r="A16" s="3" t="s">
        <v>7</v>
      </c>
      <c r="B16" s="3"/>
      <c r="C16" s="17"/>
      <c r="D16" s="4"/>
      <c r="E16" s="4"/>
      <c r="F16" s="4"/>
      <c r="G16" s="4"/>
      <c r="H16" s="4"/>
      <c r="I16" s="4"/>
      <c r="J16" s="4"/>
      <c r="K16" s="4"/>
      <c r="L16" s="4"/>
      <c r="M16" s="4"/>
      <c r="N16" s="193"/>
    </row>
    <row r="17" spans="1:15" x14ac:dyDescent="0.25">
      <c r="A17" s="3" t="s">
        <v>8</v>
      </c>
      <c r="B17" s="3"/>
      <c r="C17" s="17"/>
      <c r="D17" s="4"/>
      <c r="E17" s="4"/>
      <c r="F17" s="4"/>
      <c r="G17" s="4"/>
      <c r="H17" s="4"/>
      <c r="I17" s="4"/>
      <c r="J17" s="4"/>
      <c r="K17" s="4"/>
      <c r="L17" s="4"/>
      <c r="M17" s="4"/>
      <c r="N17" s="193"/>
    </row>
    <row r="18" spans="1:15" x14ac:dyDescent="0.25">
      <c r="A18" s="3" t="s">
        <v>128</v>
      </c>
      <c r="B18" s="3"/>
      <c r="C18" s="17"/>
      <c r="D18" s="4"/>
      <c r="E18" s="4"/>
      <c r="F18" s="4"/>
      <c r="G18" s="4"/>
      <c r="H18" s="4"/>
      <c r="I18" s="4"/>
      <c r="J18" s="4"/>
      <c r="K18" s="4"/>
      <c r="L18" s="4"/>
      <c r="M18" s="4"/>
      <c r="N18" s="193"/>
    </row>
    <row r="19" spans="1:15" x14ac:dyDescent="0.25">
      <c r="A19" s="3" t="s">
        <v>9</v>
      </c>
      <c r="B19" s="3"/>
      <c r="C19" s="17"/>
      <c r="D19" s="4"/>
      <c r="E19" s="4"/>
      <c r="F19" s="4"/>
      <c r="G19" s="4"/>
      <c r="H19" s="4"/>
      <c r="I19" s="4"/>
      <c r="J19" s="4"/>
      <c r="K19" s="4"/>
      <c r="L19" s="4"/>
      <c r="M19" s="4"/>
      <c r="N19" s="193"/>
    </row>
    <row r="20" spans="1:15" ht="15.75" thickBot="1" x14ac:dyDescent="0.3">
      <c r="A20" s="2" t="s">
        <v>10</v>
      </c>
      <c r="B20" s="2"/>
      <c r="C20" s="93">
        <f t="shared" ref="C20:N20" si="0">SUM(C6:C14)</f>
        <v>0</v>
      </c>
      <c r="D20" s="94">
        <f t="shared" si="0"/>
        <v>0</v>
      </c>
      <c r="E20" s="94">
        <f t="shared" si="0"/>
        <v>0</v>
      </c>
      <c r="F20" s="94">
        <f t="shared" si="0"/>
        <v>0</v>
      </c>
      <c r="G20" s="94">
        <f t="shared" si="0"/>
        <v>0</v>
      </c>
      <c r="H20" s="94"/>
      <c r="I20" s="94"/>
      <c r="J20" s="94"/>
      <c r="K20" s="94"/>
      <c r="L20" s="94"/>
      <c r="M20" s="94"/>
      <c r="N20" s="194">
        <f t="shared" si="0"/>
        <v>0</v>
      </c>
    </row>
    <row r="21" spans="1:15" x14ac:dyDescent="0.25"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195"/>
    </row>
    <row r="22" spans="1:15" x14ac:dyDescent="0.25">
      <c r="A22" s="3" t="s">
        <v>127</v>
      </c>
      <c r="B22" s="3"/>
      <c r="C22" s="196">
        <v>-965471.96000165772</v>
      </c>
      <c r="D22" s="197">
        <v>-918678.98000157741</v>
      </c>
      <c r="E22" s="197">
        <v>-750308.22000128846</v>
      </c>
      <c r="F22" s="197">
        <v>-683159.16000117303</v>
      </c>
      <c r="G22" s="197">
        <v>-809072.93000138912</v>
      </c>
      <c r="H22" s="197">
        <v>-952882.67000000016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198">
        <v>0</v>
      </c>
    </row>
    <row r="23" spans="1:15" x14ac:dyDescent="0.25">
      <c r="A23" s="3" t="s">
        <v>21</v>
      </c>
      <c r="B23" s="3"/>
      <c r="C23" s="99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198">
        <v>0</v>
      </c>
    </row>
    <row r="24" spans="1:15" x14ac:dyDescent="0.25">
      <c r="A24" s="3" t="s">
        <v>22</v>
      </c>
      <c r="B24" s="3"/>
      <c r="C24" s="99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198">
        <v>0</v>
      </c>
    </row>
    <row r="25" spans="1:15" x14ac:dyDescent="0.25">
      <c r="A25" s="2" t="s">
        <v>23</v>
      </c>
      <c r="B25" s="2"/>
      <c r="C25" s="99">
        <f t="shared" ref="C25:N25" si="1">SUM(C22:C24)</f>
        <v>-965471.96000165772</v>
      </c>
      <c r="D25" s="81">
        <f t="shared" si="1"/>
        <v>-918678.98000157741</v>
      </c>
      <c r="E25" s="81">
        <f t="shared" si="1"/>
        <v>-750308.22000128846</v>
      </c>
      <c r="F25" s="81">
        <f t="shared" si="1"/>
        <v>-683159.16000117303</v>
      </c>
      <c r="G25" s="81">
        <f t="shared" si="1"/>
        <v>-809072.93000138912</v>
      </c>
      <c r="H25" s="81">
        <f t="shared" si="1"/>
        <v>-952882.67000000016</v>
      </c>
      <c r="I25" s="81">
        <f t="shared" si="1"/>
        <v>0</v>
      </c>
      <c r="J25" s="81">
        <f t="shared" si="1"/>
        <v>0</v>
      </c>
      <c r="K25" s="81">
        <f t="shared" si="1"/>
        <v>0</v>
      </c>
      <c r="L25" s="81">
        <f t="shared" si="1"/>
        <v>0</v>
      </c>
      <c r="M25" s="81">
        <f t="shared" si="1"/>
        <v>0</v>
      </c>
      <c r="N25" s="199">
        <f t="shared" si="1"/>
        <v>0</v>
      </c>
    </row>
    <row r="26" spans="1:15" ht="15.75" thickBot="1" x14ac:dyDescent="0.3">
      <c r="A26" s="5" t="s">
        <v>11</v>
      </c>
      <c r="B26" s="5"/>
      <c r="C26" s="102">
        <f t="shared" ref="C26:N26" si="2">C25+C20</f>
        <v>-965471.96000165772</v>
      </c>
      <c r="D26" s="82">
        <f t="shared" si="2"/>
        <v>-918678.98000157741</v>
      </c>
      <c r="E26" s="82">
        <f t="shared" si="2"/>
        <v>-750308.22000128846</v>
      </c>
      <c r="F26" s="82">
        <f t="shared" si="2"/>
        <v>-683159.16000117303</v>
      </c>
      <c r="G26" s="82">
        <f t="shared" si="2"/>
        <v>-809072.93000138912</v>
      </c>
      <c r="H26" s="82">
        <f t="shared" si="2"/>
        <v>-952882.67000000016</v>
      </c>
      <c r="I26" s="82">
        <f t="shared" si="2"/>
        <v>0</v>
      </c>
      <c r="J26" s="82">
        <f t="shared" si="2"/>
        <v>0</v>
      </c>
      <c r="K26" s="82">
        <f t="shared" si="2"/>
        <v>0</v>
      </c>
      <c r="L26" s="82">
        <f t="shared" si="2"/>
        <v>0</v>
      </c>
      <c r="M26" s="82">
        <f t="shared" si="2"/>
        <v>0</v>
      </c>
      <c r="N26" s="200">
        <f t="shared" si="2"/>
        <v>0</v>
      </c>
    </row>
    <row r="27" spans="1:15" x14ac:dyDescent="0.25">
      <c r="A27" s="2"/>
      <c r="B27" s="2"/>
      <c r="C27" s="18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90"/>
    </row>
    <row r="28" spans="1:15" x14ac:dyDescent="0.25">
      <c r="A28" s="111" t="s">
        <v>12</v>
      </c>
      <c r="B28" s="111"/>
      <c r="C28" s="19">
        <f>+'Aug 23 Int'!G6/12</f>
        <v>4.6003993213997634E-3</v>
      </c>
      <c r="D28" s="6">
        <f>+'Sept 23 Int'!G6/12</f>
        <v>4.6126059357011577E-3</v>
      </c>
      <c r="E28" s="6">
        <f>+'Oct 23 Int'!G6/12</f>
        <v>4.5978800311677432E-3</v>
      </c>
      <c r="F28" s="6">
        <f>'Nov 23 Int'!G6/12</f>
        <v>4.6317146943922602E-3</v>
      </c>
      <c r="G28" s="6">
        <f>'Dec 23 Int'!G6/12</f>
        <v>4.6229788234620778E-3</v>
      </c>
      <c r="H28" s="6">
        <f>'Jan 24 Int'!G6/12</f>
        <v>4.4819376886553793E-3</v>
      </c>
      <c r="I28" s="6">
        <f>'Feb 24 Int'!G6/12</f>
        <v>4.4809760177727739E-3</v>
      </c>
      <c r="J28" s="6">
        <f>'Mar 24 Int'!G6/12</f>
        <v>4.5238610610644648E-3</v>
      </c>
      <c r="K28" s="6">
        <f>'Apr 24 Int'!G6/12</f>
        <v>4.5834704807728045E-3</v>
      </c>
      <c r="L28" s="6">
        <f>'May 24 Int'!G6/12</f>
        <v>4.5750000000000001E-3</v>
      </c>
      <c r="M28" s="6">
        <f>'Jun 24 Int'!G6/12</f>
        <v>4.6273309424139332E-3</v>
      </c>
      <c r="N28" s="201">
        <f>'Jul 24 Int'!G6/12</f>
        <v>4.6511727329725779E-3</v>
      </c>
    </row>
    <row r="29" spans="1:15" x14ac:dyDescent="0.25">
      <c r="A29" s="7" t="s">
        <v>13</v>
      </c>
      <c r="B29" s="7"/>
      <c r="C29" s="85">
        <f>(B33+C26)*C28</f>
        <v>28233.870270878313</v>
      </c>
      <c r="D29" s="84">
        <f t="shared" ref="D29:N29" si="3">(D26+C33)*D28</f>
        <v>24201.513100444176</v>
      </c>
      <c r="E29" s="84">
        <f t="shared" si="3"/>
        <v>20785.697401784346</v>
      </c>
      <c r="F29" s="84">
        <f t="shared" si="3"/>
        <v>17870.729313876443</v>
      </c>
      <c r="G29" s="84">
        <f t="shared" si="3"/>
        <v>14179.312336210316</v>
      </c>
      <c r="H29" s="84">
        <f t="shared" si="3"/>
        <v>9539.5098063515525</v>
      </c>
      <c r="I29" s="84">
        <f t="shared" si="3"/>
        <v>-1.1871897492132598E-5</v>
      </c>
      <c r="J29" s="84">
        <f t="shared" si="3"/>
        <v>-1.2039223937080315E-5</v>
      </c>
      <c r="K29" s="84">
        <f t="shared" si="3"/>
        <v>-1.2253042233189513E-5</v>
      </c>
      <c r="L29" s="84">
        <f t="shared" si="3"/>
        <v>-1.2286455671650763E-5</v>
      </c>
      <c r="M29" s="84">
        <f t="shared" si="3"/>
        <v>-1.2483847267436834E-5</v>
      </c>
      <c r="N29" s="202">
        <f t="shared" si="3"/>
        <v>-1.260623338490919E-5</v>
      </c>
      <c r="O29" s="87"/>
    </row>
    <row r="30" spans="1:15" x14ac:dyDescent="0.25">
      <c r="A30" s="2"/>
      <c r="B30" s="2"/>
      <c r="C30" s="88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203"/>
    </row>
    <row r="31" spans="1:15" x14ac:dyDescent="0.25">
      <c r="A31" s="2" t="s">
        <v>276</v>
      </c>
      <c r="B31" s="2"/>
      <c r="C31" s="88"/>
      <c r="D31" s="87"/>
      <c r="E31" s="87"/>
      <c r="F31" s="87"/>
      <c r="G31" s="87"/>
      <c r="H31" s="197">
        <v>-2137973.79</v>
      </c>
      <c r="I31" s="87"/>
      <c r="J31" s="87"/>
      <c r="K31" s="87"/>
      <c r="L31" s="87"/>
      <c r="M31" s="87"/>
      <c r="N31" s="203"/>
    </row>
    <row r="32" spans="1:15" x14ac:dyDescent="0.25">
      <c r="A32" s="2"/>
      <c r="B32" s="2"/>
      <c r="C32" s="88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203"/>
    </row>
    <row r="33" spans="1:14" ht="15.75" thickBot="1" x14ac:dyDescent="0.3">
      <c r="A33" s="5" t="s">
        <v>14</v>
      </c>
      <c r="B33" s="204">
        <v>7102737.0751281409</v>
      </c>
      <c r="C33" s="102">
        <f>C26+C29+B33</f>
        <v>6165498.9853973612</v>
      </c>
      <c r="D33" s="82">
        <f>D26+D29+C33</f>
        <v>5271021.5184962284</v>
      </c>
      <c r="E33" s="82">
        <f>E26+E29+D33</f>
        <v>4541498.9958967241</v>
      </c>
      <c r="F33" s="82">
        <f>F26+F29+E33</f>
        <v>3876210.5652094274</v>
      </c>
      <c r="G33" s="82">
        <f>G26+G29+F33</f>
        <v>3081316.9475442488</v>
      </c>
      <c r="H33" s="82">
        <f>H26+H29+G33+H31</f>
        <v>-2.6493999175727367E-3</v>
      </c>
      <c r="I33" s="82">
        <f t="shared" ref="I33:N33" si="4">I26+I29+H33+I31</f>
        <v>-2.6612718150648695E-3</v>
      </c>
      <c r="J33" s="82">
        <f t="shared" si="4"/>
        <v>-2.6733110390019499E-3</v>
      </c>
      <c r="K33" s="82">
        <f t="shared" si="4"/>
        <v>-2.6855640812351394E-3</v>
      </c>
      <c r="L33" s="82">
        <f t="shared" si="4"/>
        <v>-2.6978505369067902E-3</v>
      </c>
      <c r="M33" s="82">
        <f t="shared" si="4"/>
        <v>-2.7103343841742272E-3</v>
      </c>
      <c r="N33" s="200">
        <f t="shared" si="4"/>
        <v>-2.7229406175591363E-3</v>
      </c>
    </row>
    <row r="34" spans="1:14" x14ac:dyDescent="0.25">
      <c r="H34" s="135"/>
    </row>
    <row r="38" spans="1:14" x14ac:dyDescent="0.25">
      <c r="N38" s="103"/>
    </row>
    <row r="40" spans="1:14" x14ac:dyDescent="0.25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4" x14ac:dyDescent="0.25"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14" x14ac:dyDescent="0.25"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</sheetData>
  <pageMargins left="0.7" right="0.7" top="0.75" bottom="0.75" header="0.3" footer="0.3"/>
  <pageSetup scale="44" fitToHeight="0" orientation="landscape" r:id="rId1"/>
  <headerFooter>
    <oddFooter>&amp;CSchedule RL-D1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M23"/>
  <sheetViews>
    <sheetView tabSelected="1" workbookViewId="0"/>
  </sheetViews>
  <sheetFormatPr defaultColWidth="9.140625" defaultRowHeight="15" x14ac:dyDescent="0.25"/>
  <cols>
    <col min="1" max="1" width="59.5703125" customWidth="1"/>
    <col min="2" max="3" width="14.140625" bestFit="1" customWidth="1"/>
    <col min="4" max="4" width="14.140625" customWidth="1"/>
    <col min="5" max="5" width="13.7109375" bestFit="1" customWidth="1"/>
    <col min="6" max="8" width="14.140625" bestFit="1" customWidth="1"/>
    <col min="9" max="9" width="13.7109375" bestFit="1" customWidth="1"/>
    <col min="10" max="12" width="14.140625" bestFit="1" customWidth="1"/>
    <col min="13" max="13" width="14.85546875" bestFit="1" customWidth="1"/>
  </cols>
  <sheetData>
    <row r="1" spans="1:13" ht="15.75" x14ac:dyDescent="0.25">
      <c r="A1" s="116" t="s">
        <v>132</v>
      </c>
    </row>
    <row r="2" spans="1:13" ht="15.75" customHeight="1" x14ac:dyDescent="0.25">
      <c r="A2" s="117" t="s">
        <v>167</v>
      </c>
      <c r="B2" s="118"/>
      <c r="C2" s="118"/>
      <c r="D2" s="118"/>
      <c r="E2" s="118"/>
      <c r="F2" s="118"/>
      <c r="G2" s="118"/>
      <c r="H2" s="118"/>
      <c r="I2" s="176"/>
      <c r="J2" s="118"/>
      <c r="K2" s="118"/>
      <c r="L2" s="118"/>
      <c r="M2" s="118"/>
    </row>
    <row r="3" spans="1:13" ht="15.75" customHeight="1" x14ac:dyDescent="0.25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x14ac:dyDescent="0.25">
      <c r="A4" s="119" t="s">
        <v>168</v>
      </c>
      <c r="B4" s="120">
        <v>45169</v>
      </c>
      <c r="C4" s="120">
        <v>45199</v>
      </c>
      <c r="D4" s="120">
        <v>45230</v>
      </c>
      <c r="E4" s="120">
        <v>45260</v>
      </c>
      <c r="F4" s="120">
        <v>45291</v>
      </c>
      <c r="G4" s="120">
        <v>45322</v>
      </c>
      <c r="H4" s="120">
        <v>45351</v>
      </c>
      <c r="I4" s="120">
        <v>45382</v>
      </c>
      <c r="J4" s="120">
        <v>45412</v>
      </c>
      <c r="K4" s="120">
        <v>45443</v>
      </c>
      <c r="L4" s="120">
        <v>45473</v>
      </c>
      <c r="M4" s="120">
        <v>45504</v>
      </c>
    </row>
    <row r="5" spans="1:13" x14ac:dyDescent="0.25">
      <c r="A5" s="113" t="s">
        <v>133</v>
      </c>
      <c r="B5" s="112">
        <v>330042.52999999991</v>
      </c>
      <c r="C5" s="112">
        <v>430833.6399999999</v>
      </c>
      <c r="D5" s="112">
        <v>385056.73999999987</v>
      </c>
      <c r="E5" s="112">
        <v>396903.24999999988</v>
      </c>
      <c r="F5" s="112">
        <v>448405.11999999988</v>
      </c>
      <c r="G5" s="112">
        <v>620326.0199999999</v>
      </c>
      <c r="H5" s="112">
        <v>665911.92999999993</v>
      </c>
      <c r="I5" s="112">
        <v>593096.81999999995</v>
      </c>
      <c r="J5" s="112">
        <v>601215.89999999991</v>
      </c>
      <c r="K5" s="112">
        <v>643684.77999999991</v>
      </c>
      <c r="L5" s="112">
        <v>648129.06999999995</v>
      </c>
      <c r="M5" s="112">
        <v>-1145361.5099999998</v>
      </c>
    </row>
    <row r="6" spans="1:13" x14ac:dyDescent="0.25">
      <c r="A6" s="113" t="s">
        <v>134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1">
        <v>0</v>
      </c>
      <c r="M6" s="121">
        <v>0</v>
      </c>
    </row>
    <row r="7" spans="1:13" x14ac:dyDescent="0.25">
      <c r="A7" t="s">
        <v>135</v>
      </c>
      <c r="B7" s="112">
        <f t="shared" ref="B7:J7" si="0">SUM(B5:B6)</f>
        <v>330042.52999999991</v>
      </c>
      <c r="C7" s="112">
        <f t="shared" si="0"/>
        <v>430833.6399999999</v>
      </c>
      <c r="D7" s="112">
        <f t="shared" si="0"/>
        <v>385056.73999999987</v>
      </c>
      <c r="E7" s="112">
        <f t="shared" si="0"/>
        <v>396903.24999999988</v>
      </c>
      <c r="F7" s="112">
        <f t="shared" si="0"/>
        <v>448405.11999999988</v>
      </c>
      <c r="G7" s="112">
        <f t="shared" si="0"/>
        <v>620326.0199999999</v>
      </c>
      <c r="H7" s="112">
        <f t="shared" si="0"/>
        <v>665911.92999999993</v>
      </c>
      <c r="I7" s="112">
        <f t="shared" si="0"/>
        <v>593096.81999999995</v>
      </c>
      <c r="J7" s="112">
        <f t="shared" si="0"/>
        <v>601215.89999999991</v>
      </c>
      <c r="K7" s="112">
        <f>SUM(K5:K6)</f>
        <v>643684.77999999991</v>
      </c>
      <c r="L7" s="112">
        <f>SUM(L5:L6)</f>
        <v>648129.06999999995</v>
      </c>
      <c r="M7" s="112">
        <f>SUM(M5:M6)</f>
        <v>-1145361.5099999998</v>
      </c>
    </row>
    <row r="8" spans="1:13" x14ac:dyDescent="0.25">
      <c r="A8" s="113" t="s">
        <v>136</v>
      </c>
      <c r="B8" s="112">
        <v>0</v>
      </c>
      <c r="C8" s="112">
        <v>0</v>
      </c>
      <c r="D8" s="112">
        <v>0</v>
      </c>
      <c r="E8" s="112">
        <v>0</v>
      </c>
      <c r="F8" s="112">
        <v>0</v>
      </c>
      <c r="G8" s="112">
        <v>-99584.599999999991</v>
      </c>
      <c r="H8" s="112">
        <v>-99584.599999999991</v>
      </c>
      <c r="I8" s="112">
        <v>-99584.599999999991</v>
      </c>
      <c r="J8" s="112">
        <v>-99584.599999999991</v>
      </c>
      <c r="K8" s="112">
        <v>-99584.599999999991</v>
      </c>
      <c r="L8" s="112">
        <v>-99584.599999999991</v>
      </c>
      <c r="M8" s="112">
        <v>-99584.599999999991</v>
      </c>
    </row>
    <row r="9" spans="1:13" x14ac:dyDescent="0.25">
      <c r="A9" s="113" t="s">
        <v>137</v>
      </c>
      <c r="B9" s="121">
        <v>-0.23</v>
      </c>
      <c r="C9" s="121">
        <v>-0.23</v>
      </c>
      <c r="D9" s="121">
        <v>-0.23</v>
      </c>
      <c r="E9" s="121">
        <v>-0.23</v>
      </c>
      <c r="F9" s="121">
        <v>-0.23</v>
      </c>
      <c r="G9" s="121">
        <v>-0.23</v>
      </c>
      <c r="H9" s="121">
        <v>-0.23</v>
      </c>
      <c r="I9" s="121">
        <v>-0.23</v>
      </c>
      <c r="J9" s="121">
        <v>-0.23</v>
      </c>
      <c r="K9" s="121">
        <v>-0.23</v>
      </c>
      <c r="L9" s="121">
        <v>-0.23</v>
      </c>
      <c r="M9" s="121">
        <v>-0.23</v>
      </c>
    </row>
    <row r="10" spans="1:13" x14ac:dyDescent="0.25">
      <c r="A10" t="s">
        <v>138</v>
      </c>
      <c r="B10" s="112">
        <f t="shared" ref="B10:M10" si="1">SUM(B7:B9)</f>
        <v>330042.29999999993</v>
      </c>
      <c r="C10" s="112">
        <f t="shared" si="1"/>
        <v>430833.40999999992</v>
      </c>
      <c r="D10" s="112">
        <f t="shared" si="1"/>
        <v>385056.50999999989</v>
      </c>
      <c r="E10" s="112">
        <f t="shared" si="1"/>
        <v>396903.0199999999</v>
      </c>
      <c r="F10" s="112">
        <f t="shared" si="1"/>
        <v>448404.8899999999</v>
      </c>
      <c r="G10" s="112">
        <f t="shared" si="1"/>
        <v>520741.18999999994</v>
      </c>
      <c r="H10" s="112">
        <f t="shared" si="1"/>
        <v>566327.1</v>
      </c>
      <c r="I10" s="112">
        <f t="shared" si="1"/>
        <v>493511.99</v>
      </c>
      <c r="J10" s="112">
        <f t="shared" si="1"/>
        <v>501631.06999999995</v>
      </c>
      <c r="K10" s="112">
        <f t="shared" si="1"/>
        <v>544099.94999999995</v>
      </c>
      <c r="L10" s="112">
        <f t="shared" si="1"/>
        <v>548544.24</v>
      </c>
      <c r="M10" s="112">
        <f t="shared" si="1"/>
        <v>-1244946.3399999999</v>
      </c>
    </row>
    <row r="11" spans="1:13" x14ac:dyDescent="0.25">
      <c r="A11" s="113" t="s">
        <v>169</v>
      </c>
      <c r="B11" s="112">
        <v>3087.0299999999997</v>
      </c>
      <c r="C11" s="112">
        <v>4382.47</v>
      </c>
      <c r="D11" s="112">
        <v>5300.4000000000005</v>
      </c>
      <c r="E11" s="112">
        <v>6168.6500000000005</v>
      </c>
      <c r="F11" s="112">
        <v>7138.9600000000009</v>
      </c>
      <c r="G11" s="112">
        <v>8288.9800000000014</v>
      </c>
      <c r="H11" s="112">
        <v>9599.9000000000015</v>
      </c>
      <c r="I11" s="112">
        <v>11118.87</v>
      </c>
      <c r="J11" s="112">
        <v>12814.29</v>
      </c>
      <c r="K11" s="112">
        <v>14833.750000000002</v>
      </c>
      <c r="L11" s="112">
        <v>17146.590000000004</v>
      </c>
      <c r="M11" s="112">
        <v>16878.280000000006</v>
      </c>
    </row>
    <row r="12" spans="1:13" x14ac:dyDescent="0.25">
      <c r="A12" s="11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x14ac:dyDescent="0.25">
      <c r="A13" s="119" t="s">
        <v>139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3" x14ac:dyDescent="0.25">
      <c r="A14" s="115" t="s">
        <v>140</v>
      </c>
      <c r="B14" s="112">
        <f>B7</f>
        <v>330042.52999999991</v>
      </c>
      <c r="C14" s="112">
        <f t="shared" ref="C14:M14" si="2">C7</f>
        <v>430833.6399999999</v>
      </c>
      <c r="D14" s="112">
        <f t="shared" si="2"/>
        <v>385056.73999999987</v>
      </c>
      <c r="E14" s="112">
        <f t="shared" si="2"/>
        <v>396903.24999999988</v>
      </c>
      <c r="F14" s="112">
        <f t="shared" si="2"/>
        <v>448405.11999999988</v>
      </c>
      <c r="G14" s="112">
        <f t="shared" si="2"/>
        <v>620326.0199999999</v>
      </c>
      <c r="H14" s="112">
        <f t="shared" si="2"/>
        <v>665911.92999999993</v>
      </c>
      <c r="I14" s="112">
        <f t="shared" si="2"/>
        <v>593096.81999999995</v>
      </c>
      <c r="J14" s="112">
        <f t="shared" si="2"/>
        <v>601215.89999999991</v>
      </c>
      <c r="K14" s="112">
        <f t="shared" si="2"/>
        <v>643684.77999999991</v>
      </c>
      <c r="L14" s="112">
        <f t="shared" si="2"/>
        <v>648129.06999999995</v>
      </c>
      <c r="M14" s="112">
        <f t="shared" si="2"/>
        <v>-1145361.5099999998</v>
      </c>
    </row>
    <row r="15" spans="1:13" x14ac:dyDescent="0.25">
      <c r="A15" s="113" t="s">
        <v>141</v>
      </c>
      <c r="B15" s="112">
        <v>-28239322.449999996</v>
      </c>
      <c r="C15" s="112">
        <v>-31764953.219999995</v>
      </c>
      <c r="D15" s="112">
        <v>-35290670.139999993</v>
      </c>
      <c r="E15" s="112">
        <v>-38816337.469999991</v>
      </c>
      <c r="F15" s="112">
        <v>-42342106.769999988</v>
      </c>
      <c r="G15" s="112">
        <v>-45868299.779999986</v>
      </c>
      <c r="H15" s="112">
        <v>-49394897.659999989</v>
      </c>
      <c r="I15" s="112">
        <v>-52921703.559999987</v>
      </c>
      <c r="J15" s="112">
        <v>-56448685.909999989</v>
      </c>
      <c r="K15" s="112">
        <v>-59975992.289999992</v>
      </c>
      <c r="L15" s="112">
        <v>-63503592.089999989</v>
      </c>
      <c r="M15" s="112">
        <v>-67028610.749999985</v>
      </c>
    </row>
    <row r="16" spans="1:13" x14ac:dyDescent="0.25">
      <c r="A16" s="113" t="s">
        <v>142</v>
      </c>
      <c r="B16" s="121">
        <v>-16866102</v>
      </c>
      <c r="C16" s="121">
        <v>-22070997.241910785</v>
      </c>
      <c r="D16" s="121">
        <v>-21117098.228556335</v>
      </c>
      <c r="E16" s="121">
        <v>-22451007</v>
      </c>
      <c r="F16" s="121">
        <v>-24755001</v>
      </c>
      <c r="G16" s="121">
        <v>-26660853</v>
      </c>
      <c r="H16" s="121">
        <v>-28028219</v>
      </c>
      <c r="I16" s="121">
        <v>-29391150</v>
      </c>
      <c r="J16" s="121">
        <v>-30756413</v>
      </c>
      <c r="K16" s="121">
        <v>-32122147</v>
      </c>
      <c r="L16" s="121">
        <v>-33487402.203015104</v>
      </c>
      <c r="M16" s="121">
        <v>-34803924</v>
      </c>
    </row>
    <row r="17" spans="1:13" x14ac:dyDescent="0.25">
      <c r="A17" t="s">
        <v>143</v>
      </c>
      <c r="B17" s="112">
        <f t="shared" ref="B17:M17" si="3">SUM(B14:B16)</f>
        <v>-44775381.919999994</v>
      </c>
      <c r="C17" s="112">
        <f t="shared" si="3"/>
        <v>-53405116.821910784</v>
      </c>
      <c r="D17" s="112">
        <f t="shared" si="3"/>
        <v>-56022711.628556326</v>
      </c>
      <c r="E17" s="112">
        <f t="shared" si="3"/>
        <v>-60870441.219999991</v>
      </c>
      <c r="F17" s="112">
        <f t="shared" si="3"/>
        <v>-66648702.649999991</v>
      </c>
      <c r="G17" s="112">
        <f>SUM(G14:G16)</f>
        <v>-71908826.75999999</v>
      </c>
      <c r="H17" s="112">
        <f t="shared" si="3"/>
        <v>-76757204.729999989</v>
      </c>
      <c r="I17" s="112">
        <f t="shared" si="3"/>
        <v>-81719756.73999998</v>
      </c>
      <c r="J17" s="112">
        <f t="shared" si="3"/>
        <v>-86603883.00999999</v>
      </c>
      <c r="K17" s="112">
        <f t="shared" si="3"/>
        <v>-91454454.50999999</v>
      </c>
      <c r="L17" s="112">
        <f t="shared" si="3"/>
        <v>-96342865.2230151</v>
      </c>
      <c r="M17" s="112">
        <f t="shared" si="3"/>
        <v>-102977896.25999999</v>
      </c>
    </row>
    <row r="18" spans="1:13" x14ac:dyDescent="0.25"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20" spans="1:13" x14ac:dyDescent="0.25">
      <c r="M20" s="135"/>
    </row>
    <row r="23" spans="1:13" x14ac:dyDescent="0.25">
      <c r="M23" s="135"/>
    </row>
  </sheetData>
  <pageMargins left="0.7" right="0.7" top="0.75" bottom="0.75" header="0.3" footer="0.3"/>
  <pageSetup scale="53" fitToHeight="0" orientation="landscape" r:id="rId1"/>
  <headerFooter>
    <oddFooter>&amp;CSchedule RL-D1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fitToPage="1"/>
  </sheetPr>
  <dimension ref="A1:EQ48"/>
  <sheetViews>
    <sheetView tabSelected="1" workbookViewId="0"/>
  </sheetViews>
  <sheetFormatPr defaultRowHeight="15" x14ac:dyDescent="0.25"/>
  <cols>
    <col min="1" max="1" width="14.5703125" bestFit="1" customWidth="1"/>
    <col min="2" max="2" width="15.57031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3.7109375" bestFit="1" customWidth="1"/>
    <col min="38" max="38" width="14.42578125" style="31" customWidth="1"/>
    <col min="39" max="39" width="12" style="33" bestFit="1" customWidth="1"/>
    <col min="40" max="40" width="12.5703125" bestFit="1" customWidth="1"/>
    <col min="41" max="41" width="15.42578125" style="31" bestFit="1" customWidth="1"/>
    <col min="42" max="42" width="12.28515625" style="33" bestFit="1" customWidth="1"/>
    <col min="43" max="43" width="13.28515625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8" bestFit="1" customWidth="1"/>
    <col min="142" max="142" width="15.42578125" hidden="1" customWidth="1"/>
    <col min="143" max="143" width="14.42578125" bestFit="1" customWidth="1"/>
    <col min="144" max="144" width="18" bestFit="1" customWidth="1"/>
    <col min="145" max="145" width="42.85546875" bestFit="1" customWidth="1"/>
    <col min="146" max="146" width="21.5703125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EB41</f>
        <v>177575000</v>
      </c>
      <c r="EI2" s="31">
        <f>EG40</f>
        <v>0</v>
      </c>
      <c r="EM2" s="31"/>
      <c r="EN2" s="31">
        <f>EK41</f>
        <v>177575000</v>
      </c>
      <c r="EO2" s="24">
        <v>-112000</v>
      </c>
      <c r="EP2" s="24">
        <f>EN2+EO2</f>
        <v>177463000</v>
      </c>
      <c r="EQ2" s="24">
        <f>EE2+EO2</f>
        <v>177463000</v>
      </c>
    </row>
    <row r="3" spans="1:147" ht="16.5" thickTop="1" x14ac:dyDescent="0.25">
      <c r="A3" s="32" t="s">
        <v>259</v>
      </c>
      <c r="E3" s="34" t="s">
        <v>50</v>
      </c>
      <c r="F3" s="35"/>
      <c r="G3" s="36"/>
      <c r="EB3" t="s">
        <v>51</v>
      </c>
      <c r="ED3" s="31"/>
      <c r="EE3" s="31">
        <f>AVERAGE(EB11:EB41)</f>
        <v>212962096.77419356</v>
      </c>
      <c r="EI3" s="31">
        <f>AVERAGE(EG11:EG40)</f>
        <v>0</v>
      </c>
      <c r="EM3" s="31"/>
      <c r="EN3" s="31">
        <f>AVERAGE(EK11:EK41)</f>
        <v>212962096.77419356</v>
      </c>
    </row>
    <row r="4" spans="1:147" x14ac:dyDescent="0.25">
      <c r="E4" s="37" t="s">
        <v>49</v>
      </c>
      <c r="F4" s="31"/>
      <c r="G4" s="38">
        <f>EQ2</f>
        <v>177463000</v>
      </c>
      <c r="AI4" s="39" t="s">
        <v>52</v>
      </c>
      <c r="EB4" t="s">
        <v>53</v>
      </c>
      <c r="ED4" s="33"/>
      <c r="EE4" s="33">
        <f>IF(EE3=0,0,360*(AVERAGE(ED11:ED41)/EE3))</f>
        <v>5.5204791856797164E-2</v>
      </c>
      <c r="EI4" s="33">
        <f>IF(EI3=0,0,360*(AVERAGE(EH11:EH40)/EI3))</f>
        <v>0</v>
      </c>
      <c r="EM4" s="33"/>
      <c r="EN4" s="33">
        <f>IF(EN3=0,0,360*(AVERAGE(EM11:EM41)/EN3))</f>
        <v>5.5204791856797164E-2</v>
      </c>
      <c r="EO4" s="40" t="s">
        <v>54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212962096.77419356</v>
      </c>
      <c r="AI5" s="42" t="s">
        <v>44</v>
      </c>
      <c r="EB5" t="s">
        <v>55</v>
      </c>
      <c r="ED5" s="31"/>
      <c r="EE5" s="31">
        <f>MAX(EB11:EB41)</f>
        <v>312050000</v>
      </c>
      <c r="EI5" s="31">
        <f>MAX(EG11:EG40)</f>
        <v>0</v>
      </c>
      <c r="EM5" s="31"/>
      <c r="EN5" s="31">
        <f>MAX(EK11:EK41)</f>
        <v>312050000</v>
      </c>
    </row>
    <row r="6" spans="1:147" x14ac:dyDescent="0.25">
      <c r="E6" s="37" t="s">
        <v>53</v>
      </c>
      <c r="F6" s="31"/>
      <c r="G6" s="43">
        <f>EE4</f>
        <v>5.5204791856797164E-2</v>
      </c>
    </row>
    <row r="7" spans="1:147" ht="16.5" thickBot="1" x14ac:dyDescent="0.3">
      <c r="E7" s="44" t="s">
        <v>55</v>
      </c>
      <c r="F7" s="45"/>
      <c r="G7" s="46">
        <f>EE5</f>
        <v>312050000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45139</v>
      </c>
      <c r="B11" s="31">
        <v>0</v>
      </c>
      <c r="C11" s="33">
        <v>5.4767360000000001E-2</v>
      </c>
      <c r="D11" s="31">
        <f>(B11*C11)/360</f>
        <v>0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f t="shared" ref="AI11:AI16" si="0">70000000</f>
        <v>70000000</v>
      </c>
      <c r="AJ11" s="59">
        <v>5.45E-2</v>
      </c>
      <c r="AK11" s="31">
        <f>(AI11*AJ11)/360</f>
        <v>10597.222222222223</v>
      </c>
      <c r="AL11" s="58">
        <f t="shared" ref="AL11:AL27" si="1">80000000+50000000+40000000</f>
        <v>170000000</v>
      </c>
      <c r="AM11" s="59">
        <v>5.5300000000000002E-2</v>
      </c>
      <c r="AN11" s="31">
        <f>(AL11*AM11)/360</f>
        <v>26113.888888888891</v>
      </c>
      <c r="AO11" s="58">
        <f>25000000+47050000</f>
        <v>72050000</v>
      </c>
      <c r="AP11" s="59">
        <v>5.5E-2</v>
      </c>
      <c r="AQ11" s="31">
        <f>(AO11*AP11)/360</f>
        <v>11007.638888888889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312050000</v>
      </c>
      <c r="EC11" s="60">
        <f>EB11-EK11+EL11</f>
        <v>0</v>
      </c>
      <c r="ED11" s="31">
        <f>D11+G11+J11+M11+P11+S11+V11+Y11+AB11+AE11+AH11+AK11+AN11+AQ11+AT11+AW11+AZ11+BC11+BF11+BI11+DW11+DT11+DQ11+DN11+DK11+DH11+DE11+DB11+CY11+CV11+CS11+CP11+CM11+CJ11+CG11+CD11+CA11+BX11+BU11+BR11+BO11+BL11</f>
        <v>47718.75</v>
      </c>
      <c r="EE11" s="33">
        <f>IF(EB11&lt;&gt;0,((ED11/EB11)*360),0)</f>
        <v>5.5051273834321429E-2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312050000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47718.75</v>
      </c>
      <c r="EN11" s="33">
        <f>IF(EK11&lt;&gt;0,((EM11/EK11)*360),0)</f>
        <v>5.5051273834321429E-2</v>
      </c>
      <c r="EP11" s="31"/>
    </row>
    <row r="12" spans="1:147" x14ac:dyDescent="0.25">
      <c r="A12" s="20">
        <f>1+A11</f>
        <v>45140</v>
      </c>
      <c r="B12" s="31">
        <v>0</v>
      </c>
      <c r="C12" s="33">
        <v>5.4769659999999998E-2</v>
      </c>
      <c r="D12" s="31">
        <f t="shared" ref="D12:D41" si="2">(B12*C12)/360</f>
        <v>0</v>
      </c>
      <c r="G12" s="31">
        <f t="shared" ref="G12:G41" si="3">(E12*F12)/360</f>
        <v>0</v>
      </c>
      <c r="J12" s="31">
        <f t="shared" ref="J12:J41" si="4">(H12*I12)/360</f>
        <v>0</v>
      </c>
      <c r="M12" s="31">
        <f t="shared" ref="M12:M41" si="5">(K12*L12)/360</f>
        <v>0</v>
      </c>
      <c r="P12" s="31">
        <f t="shared" ref="P12:P41" si="6">(N12*O12)/360</f>
        <v>0</v>
      </c>
      <c r="S12" s="31">
        <f t="shared" ref="S12:S41" si="7">(Q12*R12)/360</f>
        <v>0</v>
      </c>
      <c r="V12" s="31">
        <f t="shared" ref="V12:V41" si="8">(T12*U12)/360</f>
        <v>0</v>
      </c>
      <c r="Y12" s="31">
        <f t="shared" ref="Y12:Y41" si="9">(W12*X12)/360</f>
        <v>0</v>
      </c>
      <c r="AB12" s="31">
        <f t="shared" ref="AB12:AB41" si="10">(Z12*AA12)/360</f>
        <v>0</v>
      </c>
      <c r="AE12" s="31">
        <v>0</v>
      </c>
      <c r="AH12" s="31">
        <v>0</v>
      </c>
      <c r="AI12" s="58">
        <f t="shared" si="0"/>
        <v>70000000</v>
      </c>
      <c r="AJ12" s="59">
        <v>5.45E-2</v>
      </c>
      <c r="AK12" s="31">
        <f t="shared" ref="AK12:AK41" si="11">(AI12*AJ12)/360</f>
        <v>10597.222222222223</v>
      </c>
      <c r="AL12" s="58">
        <f t="shared" si="1"/>
        <v>170000000</v>
      </c>
      <c r="AM12" s="59">
        <v>5.5300000000000002E-2</v>
      </c>
      <c r="AN12" s="31">
        <f t="shared" ref="AN12:AN41" si="12">(AL12*AM12)/360</f>
        <v>26113.888888888891</v>
      </c>
      <c r="AO12" s="58">
        <f>20000000+36150000</f>
        <v>56150000</v>
      </c>
      <c r="AP12" s="59">
        <v>5.5E-2</v>
      </c>
      <c r="AQ12" s="31">
        <f t="shared" ref="AQ12:AQ41" si="13">(AO12*AP12)/360</f>
        <v>8578.4722222222226</v>
      </c>
      <c r="AR12" s="58"/>
      <c r="AS12" s="59"/>
      <c r="AT12" s="31">
        <f t="shared" ref="AT12:AT41" si="14">(AR12*AS12)/360</f>
        <v>0</v>
      </c>
      <c r="AW12" s="31">
        <f t="shared" ref="AW12:AW41" si="15">(AU12*AV12)/360</f>
        <v>0</v>
      </c>
      <c r="AZ12" s="31">
        <f t="shared" ref="AZ12:AZ41" si="16">(AX12*AY12)/360</f>
        <v>0</v>
      </c>
      <c r="BC12" s="31">
        <f t="shared" ref="BC12:BC41" si="17">(BA12*BB12)/360</f>
        <v>0</v>
      </c>
      <c r="BF12" s="31">
        <f t="shared" ref="BF12:BF41" si="18">(BD12*BE12)/360</f>
        <v>0</v>
      </c>
      <c r="BI12" s="31">
        <f t="shared" ref="BI12:BI41" si="19">(BG12*BH12)/360</f>
        <v>0</v>
      </c>
      <c r="BL12" s="31">
        <f t="shared" ref="BL12:BL41" si="20">(BJ12*BK12)/360</f>
        <v>0</v>
      </c>
      <c r="BO12" s="31">
        <f t="shared" ref="BO12:BO41" si="21">(BM12*BN12)/360</f>
        <v>0</v>
      </c>
      <c r="BR12" s="31">
        <f t="shared" ref="BR12:BR41" si="22">(BP12*BQ12)/360</f>
        <v>0</v>
      </c>
      <c r="BU12" s="31">
        <f t="shared" ref="BU12:BU41" si="23">(BS12*BT12)/360</f>
        <v>0</v>
      </c>
      <c r="BX12" s="31">
        <f t="shared" ref="BX12:BX41" si="24">(BV12*BW12)/360</f>
        <v>0</v>
      </c>
      <c r="CA12" s="31">
        <f t="shared" ref="CA12:CA41" si="25">(BY12*BZ12)/360</f>
        <v>0</v>
      </c>
      <c r="CD12" s="31">
        <f t="shared" ref="CD12:CD41" si="26">(CB12*CC12)/360</f>
        <v>0</v>
      </c>
      <c r="CG12" s="31">
        <f t="shared" ref="CG12:CG41" si="27">(CE12*CF12)/360</f>
        <v>0</v>
      </c>
      <c r="CJ12" s="31">
        <f t="shared" ref="CJ12:CJ41" si="28">(CH12*CI12)/360</f>
        <v>0</v>
      </c>
      <c r="CM12" s="31">
        <f t="shared" ref="CM12:CM41" si="29">(CK12*CL12)/360</f>
        <v>0</v>
      </c>
      <c r="CP12" s="31">
        <f t="shared" ref="CP12:CP41" si="30">(CN12*CO12)/360</f>
        <v>0</v>
      </c>
      <c r="CS12" s="31">
        <f t="shared" ref="CS12:CS41" si="31">(CQ12*CR12)/360</f>
        <v>0</v>
      </c>
      <c r="CV12" s="31">
        <f t="shared" ref="CV12:CV41" si="32">(CT12*CU12)/360</f>
        <v>0</v>
      </c>
      <c r="CY12" s="31">
        <f t="shared" ref="CY12:CY41" si="33">(CW12*CX12)/360</f>
        <v>0</v>
      </c>
      <c r="DB12" s="31">
        <f t="shared" ref="DB12:DB41" si="34">(CZ12*DA12)/360</f>
        <v>0</v>
      </c>
      <c r="DE12" s="31">
        <f t="shared" ref="DE12:DE41" si="35">(DC12*DD12)/360</f>
        <v>0</v>
      </c>
      <c r="DH12" s="31">
        <f t="shared" ref="DH12:DH41" si="36">(DF12*DG12)/360</f>
        <v>0</v>
      </c>
      <c r="DK12" s="31">
        <f t="shared" ref="DK12:DK41" si="37">(DI12*DJ12)/360</f>
        <v>0</v>
      </c>
      <c r="DN12" s="31">
        <f t="shared" ref="DN12:DN41" si="38">(DL12*DM12)/360</f>
        <v>0</v>
      </c>
      <c r="DQ12" s="31">
        <f t="shared" ref="DQ12:DQ41" si="39">(DO12*DP12)/360</f>
        <v>0</v>
      </c>
      <c r="DT12" s="31">
        <f t="shared" ref="DT12:DT41" si="40">(DR12*DS12)/360</f>
        <v>0</v>
      </c>
      <c r="DW12" s="31">
        <f t="shared" ref="DW12:DW41" si="41">(DU12*DV12)/360</f>
        <v>0</v>
      </c>
      <c r="DZ12" s="31"/>
      <c r="EA12" s="31"/>
      <c r="EB12" s="60">
        <f t="shared" ref="EB12:EB41" si="42">B12+E12+H12+K12+N12+Q12+T12+W12+Z12+AC12+AF12+AL12+AO12+AR12+AU12+AX12+BA12+BD12+BG12+DU12+AI12+DR12+DO12+DL12+DI12+DF12+DC12+CZ12+CW12+CT12+CQ12+CN12+CK12+CH12+CE12+CB12+BY12+BV12+BS12+BP12+BM12+BJ12</f>
        <v>296150000</v>
      </c>
      <c r="EC12" s="60">
        <f t="shared" ref="EC12:EC41" si="43">EB12-EK12+EL12</f>
        <v>0</v>
      </c>
      <c r="ED12" s="31">
        <f t="shared" ref="ED12:ED41" si="44">D12+G12+J12+M12+P12+S12+V12+Y12+AB12+AE12+AH12+AK12+AN12+AQ12+AT12+AW12+AZ12+BC12+BF12+BI12+DW12+DT12+DQ12+DN12+DK12+DH12+DE12+DB12+CY12+CV12+CS12+CP12+CM12+CJ12+CG12+CD12+CA12+BX12+BU12+BR12+BO12+BL12</f>
        <v>45289.583333333328</v>
      </c>
      <c r="EE12" s="33">
        <f t="shared" ref="EE12:EE41" si="45">IF(EB12&lt;&gt;0,((ED12/EB12)*360),0)</f>
        <v>5.5054026675671108E-2</v>
      </c>
      <c r="EG12" s="60">
        <f t="shared" ref="EG12:EG41" si="46">Q12+T12+W12+Z12+AC12+AF12</f>
        <v>0</v>
      </c>
      <c r="EH12" s="31">
        <f t="shared" ref="EH12:EH41" si="47">S12+V12+Y12+AB12+AE12+AH12</f>
        <v>0</v>
      </c>
      <c r="EI12" s="33">
        <f t="shared" ref="EI12:EI41" si="48">IF(EG12&lt;&gt;0,((EH12/EG12)*360),0)</f>
        <v>0</v>
      </c>
      <c r="EJ12" s="33"/>
      <c r="EK12" s="60">
        <f t="shared" ref="EK12:EK41" si="49">DR12+DL12+DI12+DF12+DC12+CZ12+CW12+CT12+CQ12+CN12+CK12+CH12+CE12+CB12+BY12+BV12+BS12+BP12+BM12+BJ12+BG12+BD12+BA12+AX12+AU12+AR12+AO12+AL12+AI12+DO12</f>
        <v>296150000</v>
      </c>
      <c r="EL12" s="60">
        <f t="shared" ref="EL12:EL41" si="50">DX12</f>
        <v>0</v>
      </c>
      <c r="EM12" s="60">
        <f t="shared" ref="EM12:EM41" si="51">DT12+DQ12+DN12+DK12+DH12+DE12+DB12+CY12+CV12+CS12+CP12+CM12+CJ12+CG12+CD12+CA12+BX12+BU12+BR12+BO12+BL12+BI12+BF12+BC12+AZ12+AW12+AT12+AQ12+AN12+AK12</f>
        <v>45289.583333333328</v>
      </c>
      <c r="EN12" s="33">
        <f t="shared" ref="EN12:EN41" si="52">IF(EK12&lt;&gt;0,((EM12/EK12)*360),0)</f>
        <v>5.5054026675671108E-2</v>
      </c>
      <c r="EP12" s="31"/>
    </row>
    <row r="13" spans="1:147" x14ac:dyDescent="0.25">
      <c r="A13" s="20">
        <f t="shared" ref="A13:A41" si="53">1+A12</f>
        <v>45141</v>
      </c>
      <c r="B13" s="31">
        <v>0</v>
      </c>
      <c r="C13" s="33">
        <v>5.4769709999999999E-2</v>
      </c>
      <c r="D13" s="31">
        <f t="shared" si="2"/>
        <v>0</v>
      </c>
      <c r="G13" s="31">
        <f t="shared" si="3"/>
        <v>0</v>
      </c>
      <c r="J13" s="31">
        <f t="shared" si="4"/>
        <v>0</v>
      </c>
      <c r="M13" s="31">
        <f t="shared" si="5"/>
        <v>0</v>
      </c>
      <c r="P13" s="31">
        <f t="shared" si="6"/>
        <v>0</v>
      </c>
      <c r="S13" s="31">
        <f t="shared" si="7"/>
        <v>0</v>
      </c>
      <c r="V13" s="31">
        <f t="shared" si="8"/>
        <v>0</v>
      </c>
      <c r="Y13" s="31">
        <f t="shared" si="9"/>
        <v>0</v>
      </c>
      <c r="AB13" s="31">
        <f t="shared" si="10"/>
        <v>0</v>
      </c>
      <c r="AE13" s="31">
        <v>0</v>
      </c>
      <c r="AH13" s="31">
        <v>0</v>
      </c>
      <c r="AI13" s="58">
        <f t="shared" si="0"/>
        <v>70000000</v>
      </c>
      <c r="AJ13" s="59">
        <v>5.45E-2</v>
      </c>
      <c r="AK13" s="31">
        <f t="shared" si="11"/>
        <v>10597.222222222223</v>
      </c>
      <c r="AL13" s="58">
        <f t="shared" si="1"/>
        <v>170000000</v>
      </c>
      <c r="AM13" s="59">
        <v>5.5300000000000002E-2</v>
      </c>
      <c r="AN13" s="31">
        <f t="shared" si="12"/>
        <v>26113.888888888891</v>
      </c>
      <c r="AO13" s="58">
        <f>42075000</f>
        <v>42075000</v>
      </c>
      <c r="AP13" s="59">
        <v>5.5E-2</v>
      </c>
      <c r="AQ13" s="31">
        <f t="shared" si="13"/>
        <v>6428.125</v>
      </c>
      <c r="AR13" s="58"/>
      <c r="AS13" s="59"/>
      <c r="AT13" s="31">
        <f t="shared" si="14"/>
        <v>0</v>
      </c>
      <c r="AW13" s="31">
        <f t="shared" si="15"/>
        <v>0</v>
      </c>
      <c r="AZ13" s="31">
        <f t="shared" si="16"/>
        <v>0</v>
      </c>
      <c r="BC13" s="31">
        <f t="shared" si="17"/>
        <v>0</v>
      </c>
      <c r="BF13" s="31">
        <f t="shared" si="18"/>
        <v>0</v>
      </c>
      <c r="BI13" s="31">
        <f t="shared" si="19"/>
        <v>0</v>
      </c>
      <c r="BL13" s="31">
        <f t="shared" si="20"/>
        <v>0</v>
      </c>
      <c r="BO13" s="31">
        <f t="shared" si="21"/>
        <v>0</v>
      </c>
      <c r="BR13" s="31">
        <f t="shared" si="22"/>
        <v>0</v>
      </c>
      <c r="BU13" s="31">
        <f t="shared" si="23"/>
        <v>0</v>
      </c>
      <c r="BX13" s="31">
        <f t="shared" si="24"/>
        <v>0</v>
      </c>
      <c r="CA13" s="31">
        <f t="shared" si="25"/>
        <v>0</v>
      </c>
      <c r="CD13" s="31">
        <f t="shared" si="26"/>
        <v>0</v>
      </c>
      <c r="CG13" s="31">
        <f t="shared" si="27"/>
        <v>0</v>
      </c>
      <c r="CJ13" s="31">
        <f t="shared" si="28"/>
        <v>0</v>
      </c>
      <c r="CM13" s="31">
        <f t="shared" si="29"/>
        <v>0</v>
      </c>
      <c r="CP13" s="31">
        <f t="shared" si="30"/>
        <v>0</v>
      </c>
      <c r="CS13" s="31">
        <f t="shared" si="31"/>
        <v>0</v>
      </c>
      <c r="CV13" s="31">
        <f t="shared" si="32"/>
        <v>0</v>
      </c>
      <c r="CY13" s="31">
        <f t="shared" si="33"/>
        <v>0</v>
      </c>
      <c r="DB13" s="31">
        <f t="shared" si="34"/>
        <v>0</v>
      </c>
      <c r="DE13" s="31">
        <f t="shared" si="35"/>
        <v>0</v>
      </c>
      <c r="DH13" s="31">
        <f t="shared" si="36"/>
        <v>0</v>
      </c>
      <c r="DK13" s="31">
        <f t="shared" si="37"/>
        <v>0</v>
      </c>
      <c r="DN13" s="31">
        <f t="shared" si="38"/>
        <v>0</v>
      </c>
      <c r="DQ13" s="31">
        <f t="shared" si="39"/>
        <v>0</v>
      </c>
      <c r="DT13" s="31">
        <f t="shared" si="40"/>
        <v>0</v>
      </c>
      <c r="DW13" s="31">
        <f t="shared" si="41"/>
        <v>0</v>
      </c>
      <c r="DZ13" s="31"/>
      <c r="EA13" s="31"/>
      <c r="EB13" s="60">
        <f t="shared" si="42"/>
        <v>282075000</v>
      </c>
      <c r="EC13" s="60">
        <f t="shared" si="43"/>
        <v>0</v>
      </c>
      <c r="ED13" s="31">
        <f t="shared" si="44"/>
        <v>43139.236111111109</v>
      </c>
      <c r="EE13" s="33">
        <f t="shared" si="45"/>
        <v>5.5056722502880441E-2</v>
      </c>
      <c r="EG13" s="60">
        <f t="shared" si="46"/>
        <v>0</v>
      </c>
      <c r="EH13" s="31">
        <f t="shared" si="47"/>
        <v>0</v>
      </c>
      <c r="EI13" s="33">
        <f t="shared" si="48"/>
        <v>0</v>
      </c>
      <c r="EJ13" s="33"/>
      <c r="EK13" s="60">
        <f t="shared" si="49"/>
        <v>282075000</v>
      </c>
      <c r="EL13" s="60">
        <f t="shared" si="50"/>
        <v>0</v>
      </c>
      <c r="EM13" s="60">
        <f t="shared" si="51"/>
        <v>43139.236111111109</v>
      </c>
      <c r="EN13" s="33">
        <f t="shared" si="52"/>
        <v>5.5056722502880441E-2</v>
      </c>
      <c r="EP13" s="31"/>
    </row>
    <row r="14" spans="1:147" x14ac:dyDescent="0.25">
      <c r="A14" s="20">
        <f t="shared" si="53"/>
        <v>45142</v>
      </c>
      <c r="B14" s="31">
        <v>0</v>
      </c>
      <c r="C14" s="33">
        <v>5.4828439999999999E-2</v>
      </c>
      <c r="D14" s="31">
        <f t="shared" si="2"/>
        <v>0</v>
      </c>
      <c r="G14" s="31">
        <f t="shared" si="3"/>
        <v>0</v>
      </c>
      <c r="J14" s="31">
        <f t="shared" si="4"/>
        <v>0</v>
      </c>
      <c r="M14" s="31">
        <f t="shared" si="5"/>
        <v>0</v>
      </c>
      <c r="P14" s="31">
        <f t="shared" si="6"/>
        <v>0</v>
      </c>
      <c r="S14" s="31">
        <f t="shared" si="7"/>
        <v>0</v>
      </c>
      <c r="V14" s="31">
        <f t="shared" si="8"/>
        <v>0</v>
      </c>
      <c r="Y14" s="31">
        <f t="shared" si="9"/>
        <v>0</v>
      </c>
      <c r="AB14" s="31">
        <f t="shared" si="10"/>
        <v>0</v>
      </c>
      <c r="AE14" s="31">
        <v>0</v>
      </c>
      <c r="AH14" s="31">
        <v>0</v>
      </c>
      <c r="AI14" s="58">
        <f t="shared" si="0"/>
        <v>70000000</v>
      </c>
      <c r="AJ14" s="59">
        <v>5.45E-2</v>
      </c>
      <c r="AK14" s="31">
        <f t="shared" si="11"/>
        <v>10597.222222222223</v>
      </c>
      <c r="AL14" s="58">
        <f t="shared" si="1"/>
        <v>170000000</v>
      </c>
      <c r="AM14" s="59">
        <v>5.5300000000000002E-2</v>
      </c>
      <c r="AN14" s="31">
        <f t="shared" si="12"/>
        <v>26113.888888888891</v>
      </c>
      <c r="AO14" s="58">
        <f>43300000</f>
        <v>43300000</v>
      </c>
      <c r="AP14" s="59">
        <v>5.5E-2</v>
      </c>
      <c r="AQ14" s="31">
        <f t="shared" si="13"/>
        <v>6615.2777777777774</v>
      </c>
      <c r="AR14" s="58"/>
      <c r="AS14" s="59"/>
      <c r="AT14" s="31">
        <f t="shared" si="14"/>
        <v>0</v>
      </c>
      <c r="AW14" s="31">
        <f t="shared" si="15"/>
        <v>0</v>
      </c>
      <c r="AZ14" s="31">
        <f t="shared" si="16"/>
        <v>0</v>
      </c>
      <c r="BC14" s="31">
        <f t="shared" si="17"/>
        <v>0</v>
      </c>
      <c r="BF14" s="31">
        <f t="shared" si="18"/>
        <v>0</v>
      </c>
      <c r="BI14" s="31">
        <f t="shared" si="19"/>
        <v>0</v>
      </c>
      <c r="BL14" s="31">
        <f t="shared" si="20"/>
        <v>0</v>
      </c>
      <c r="BO14" s="31">
        <f t="shared" si="21"/>
        <v>0</v>
      </c>
      <c r="BR14" s="31">
        <f t="shared" si="22"/>
        <v>0</v>
      </c>
      <c r="BU14" s="31">
        <f t="shared" si="23"/>
        <v>0</v>
      </c>
      <c r="BX14" s="31">
        <f t="shared" si="24"/>
        <v>0</v>
      </c>
      <c r="CA14" s="31">
        <f t="shared" si="25"/>
        <v>0</v>
      </c>
      <c r="CD14" s="31">
        <f t="shared" si="26"/>
        <v>0</v>
      </c>
      <c r="CG14" s="31">
        <f t="shared" si="27"/>
        <v>0</v>
      </c>
      <c r="CJ14" s="31">
        <f t="shared" si="28"/>
        <v>0</v>
      </c>
      <c r="CM14" s="31">
        <f t="shared" si="29"/>
        <v>0</v>
      </c>
      <c r="CP14" s="31">
        <f t="shared" si="30"/>
        <v>0</v>
      </c>
      <c r="CS14" s="31">
        <f t="shared" si="31"/>
        <v>0</v>
      </c>
      <c r="CV14" s="31">
        <f t="shared" si="32"/>
        <v>0</v>
      </c>
      <c r="CY14" s="31">
        <f t="shared" si="33"/>
        <v>0</v>
      </c>
      <c r="DB14" s="31">
        <f t="shared" si="34"/>
        <v>0</v>
      </c>
      <c r="DE14" s="31">
        <f t="shared" si="35"/>
        <v>0</v>
      </c>
      <c r="DH14" s="31">
        <f t="shared" si="36"/>
        <v>0</v>
      </c>
      <c r="DK14" s="31">
        <f t="shared" si="37"/>
        <v>0</v>
      </c>
      <c r="DN14" s="31">
        <f t="shared" si="38"/>
        <v>0</v>
      </c>
      <c r="DQ14" s="31">
        <f t="shared" si="39"/>
        <v>0</v>
      </c>
      <c r="DT14" s="31">
        <f t="shared" si="40"/>
        <v>0</v>
      </c>
      <c r="DW14" s="31">
        <f t="shared" si="41"/>
        <v>0</v>
      </c>
      <c r="DZ14" s="31"/>
      <c r="EA14" s="31"/>
      <c r="EB14" s="60">
        <f t="shared" si="42"/>
        <v>283300000</v>
      </c>
      <c r="EC14" s="60">
        <f t="shared" si="43"/>
        <v>0</v>
      </c>
      <c r="ED14" s="31">
        <f t="shared" si="44"/>
        <v>43326.388888888891</v>
      </c>
      <c r="EE14" s="33">
        <f t="shared" si="45"/>
        <v>5.50564772326156E-2</v>
      </c>
      <c r="EG14" s="60">
        <f t="shared" si="46"/>
        <v>0</v>
      </c>
      <c r="EH14" s="31">
        <f t="shared" si="47"/>
        <v>0</v>
      </c>
      <c r="EI14" s="33">
        <f t="shared" si="48"/>
        <v>0</v>
      </c>
      <c r="EJ14" s="33"/>
      <c r="EK14" s="60">
        <f t="shared" si="49"/>
        <v>283300000</v>
      </c>
      <c r="EL14" s="60">
        <f t="shared" si="50"/>
        <v>0</v>
      </c>
      <c r="EM14" s="60">
        <f t="shared" si="51"/>
        <v>43326.388888888891</v>
      </c>
      <c r="EN14" s="33">
        <f t="shared" si="52"/>
        <v>5.50564772326156E-2</v>
      </c>
      <c r="EP14" s="31"/>
    </row>
    <row r="15" spans="1:147" x14ac:dyDescent="0.25">
      <c r="A15" s="20">
        <f t="shared" si="53"/>
        <v>45143</v>
      </c>
      <c r="B15" s="31">
        <v>0</v>
      </c>
      <c r="C15" s="33">
        <v>5.4828439999999999E-2</v>
      </c>
      <c r="D15" s="31">
        <f t="shared" si="2"/>
        <v>0</v>
      </c>
      <c r="G15" s="31">
        <f t="shared" si="3"/>
        <v>0</v>
      </c>
      <c r="J15" s="31">
        <f t="shared" si="4"/>
        <v>0</v>
      </c>
      <c r="M15" s="31">
        <f t="shared" si="5"/>
        <v>0</v>
      </c>
      <c r="P15" s="31">
        <f t="shared" si="6"/>
        <v>0</v>
      </c>
      <c r="S15" s="31">
        <f t="shared" si="7"/>
        <v>0</v>
      </c>
      <c r="V15" s="31">
        <f t="shared" si="8"/>
        <v>0</v>
      </c>
      <c r="Y15" s="31">
        <f t="shared" si="9"/>
        <v>0</v>
      </c>
      <c r="AB15" s="31">
        <f t="shared" si="10"/>
        <v>0</v>
      </c>
      <c r="AE15" s="31">
        <v>0</v>
      </c>
      <c r="AH15" s="31">
        <v>0</v>
      </c>
      <c r="AI15" s="58">
        <f t="shared" si="0"/>
        <v>70000000</v>
      </c>
      <c r="AJ15" s="59">
        <v>5.45E-2</v>
      </c>
      <c r="AK15" s="31">
        <f t="shared" si="11"/>
        <v>10597.222222222223</v>
      </c>
      <c r="AL15" s="58">
        <f t="shared" si="1"/>
        <v>170000000</v>
      </c>
      <c r="AM15" s="59">
        <v>5.5300000000000002E-2</v>
      </c>
      <c r="AN15" s="31">
        <f t="shared" si="12"/>
        <v>26113.888888888891</v>
      </c>
      <c r="AO15" s="58">
        <f>43300000</f>
        <v>43300000</v>
      </c>
      <c r="AP15" s="59">
        <v>5.5E-2</v>
      </c>
      <c r="AQ15" s="31">
        <f t="shared" si="13"/>
        <v>6615.2777777777774</v>
      </c>
      <c r="AR15" s="58"/>
      <c r="AS15" s="59"/>
      <c r="AT15" s="31">
        <f t="shared" si="14"/>
        <v>0</v>
      </c>
      <c r="AW15" s="31">
        <f t="shared" si="15"/>
        <v>0</v>
      </c>
      <c r="AZ15" s="31">
        <f t="shared" si="16"/>
        <v>0</v>
      </c>
      <c r="BC15" s="31">
        <f t="shared" si="17"/>
        <v>0</v>
      </c>
      <c r="BF15" s="31">
        <f t="shared" si="18"/>
        <v>0</v>
      </c>
      <c r="BI15" s="31">
        <f t="shared" si="19"/>
        <v>0</v>
      </c>
      <c r="BL15" s="31">
        <f t="shared" si="20"/>
        <v>0</v>
      </c>
      <c r="BO15" s="31">
        <f t="shared" si="21"/>
        <v>0</v>
      </c>
      <c r="BR15" s="31">
        <f t="shared" si="22"/>
        <v>0</v>
      </c>
      <c r="BU15" s="31">
        <f t="shared" si="23"/>
        <v>0</v>
      </c>
      <c r="BX15" s="31">
        <f t="shared" si="24"/>
        <v>0</v>
      </c>
      <c r="CA15" s="31">
        <f t="shared" si="25"/>
        <v>0</v>
      </c>
      <c r="CD15" s="31">
        <f t="shared" si="26"/>
        <v>0</v>
      </c>
      <c r="CG15" s="31">
        <f t="shared" si="27"/>
        <v>0</v>
      </c>
      <c r="CJ15" s="31">
        <f t="shared" si="28"/>
        <v>0</v>
      </c>
      <c r="CM15" s="31">
        <f t="shared" si="29"/>
        <v>0</v>
      </c>
      <c r="CP15" s="31">
        <f t="shared" si="30"/>
        <v>0</v>
      </c>
      <c r="CS15" s="31">
        <f t="shared" si="31"/>
        <v>0</v>
      </c>
      <c r="CV15" s="31">
        <f t="shared" si="32"/>
        <v>0</v>
      </c>
      <c r="CY15" s="31">
        <f t="shared" si="33"/>
        <v>0</v>
      </c>
      <c r="DB15" s="31">
        <f t="shared" si="34"/>
        <v>0</v>
      </c>
      <c r="DE15" s="31">
        <f t="shared" si="35"/>
        <v>0</v>
      </c>
      <c r="DH15" s="31">
        <f t="shared" si="36"/>
        <v>0</v>
      </c>
      <c r="DK15" s="31">
        <f t="shared" si="37"/>
        <v>0</v>
      </c>
      <c r="DN15" s="31">
        <f t="shared" si="38"/>
        <v>0</v>
      </c>
      <c r="DQ15" s="31">
        <f t="shared" si="39"/>
        <v>0</v>
      </c>
      <c r="DT15" s="31">
        <f t="shared" si="40"/>
        <v>0</v>
      </c>
      <c r="DW15" s="31">
        <f t="shared" si="41"/>
        <v>0</v>
      </c>
      <c r="DZ15" s="31"/>
      <c r="EA15" s="31"/>
      <c r="EB15" s="60">
        <f t="shared" si="42"/>
        <v>283300000</v>
      </c>
      <c r="EC15" s="60">
        <f t="shared" si="43"/>
        <v>0</v>
      </c>
      <c r="ED15" s="31">
        <f t="shared" si="44"/>
        <v>43326.388888888891</v>
      </c>
      <c r="EE15" s="33">
        <f t="shared" si="45"/>
        <v>5.50564772326156E-2</v>
      </c>
      <c r="EG15" s="60">
        <f t="shared" si="46"/>
        <v>0</v>
      </c>
      <c r="EH15" s="31">
        <f t="shared" si="47"/>
        <v>0</v>
      </c>
      <c r="EI15" s="33">
        <f t="shared" si="48"/>
        <v>0</v>
      </c>
      <c r="EJ15" s="33"/>
      <c r="EK15" s="60">
        <f t="shared" si="49"/>
        <v>283300000</v>
      </c>
      <c r="EL15" s="60">
        <f t="shared" si="50"/>
        <v>0</v>
      </c>
      <c r="EM15" s="60">
        <f t="shared" si="51"/>
        <v>43326.388888888891</v>
      </c>
      <c r="EN15" s="33">
        <f t="shared" si="52"/>
        <v>5.50564772326156E-2</v>
      </c>
      <c r="EP15" s="31"/>
    </row>
    <row r="16" spans="1:147" x14ac:dyDescent="0.25">
      <c r="A16" s="20">
        <f t="shared" si="53"/>
        <v>45144</v>
      </c>
      <c r="B16" s="31">
        <v>0</v>
      </c>
      <c r="C16" s="33">
        <v>5.4828439999999999E-2</v>
      </c>
      <c r="D16" s="31">
        <f t="shared" si="2"/>
        <v>0</v>
      </c>
      <c r="G16" s="31">
        <f t="shared" si="3"/>
        <v>0</v>
      </c>
      <c r="J16" s="31">
        <f t="shared" si="4"/>
        <v>0</v>
      </c>
      <c r="M16" s="31">
        <f t="shared" si="5"/>
        <v>0</v>
      </c>
      <c r="P16" s="31">
        <f t="shared" si="6"/>
        <v>0</v>
      </c>
      <c r="S16" s="31">
        <f t="shared" si="7"/>
        <v>0</v>
      </c>
      <c r="V16" s="31">
        <f t="shared" si="8"/>
        <v>0</v>
      </c>
      <c r="Y16" s="31">
        <f t="shared" si="9"/>
        <v>0</v>
      </c>
      <c r="AB16" s="31">
        <f t="shared" si="10"/>
        <v>0</v>
      </c>
      <c r="AE16" s="31">
        <v>0</v>
      </c>
      <c r="AH16" s="31">
        <v>0</v>
      </c>
      <c r="AI16" s="58">
        <f t="shared" si="0"/>
        <v>70000000</v>
      </c>
      <c r="AJ16" s="59">
        <v>5.45E-2</v>
      </c>
      <c r="AK16" s="31">
        <f t="shared" si="11"/>
        <v>10597.222222222223</v>
      </c>
      <c r="AL16" s="58">
        <f t="shared" si="1"/>
        <v>170000000</v>
      </c>
      <c r="AM16" s="59">
        <v>5.5300000000000002E-2</v>
      </c>
      <c r="AN16" s="31">
        <f t="shared" si="12"/>
        <v>26113.888888888891</v>
      </c>
      <c r="AO16" s="58">
        <f>43300000</f>
        <v>43300000</v>
      </c>
      <c r="AP16" s="59">
        <v>5.5E-2</v>
      </c>
      <c r="AQ16" s="31">
        <f t="shared" si="13"/>
        <v>6615.2777777777774</v>
      </c>
      <c r="AR16" s="58"/>
      <c r="AS16" s="59"/>
      <c r="AT16" s="31">
        <f t="shared" si="14"/>
        <v>0</v>
      </c>
      <c r="AW16" s="31">
        <f t="shared" si="15"/>
        <v>0</v>
      </c>
      <c r="AZ16" s="31">
        <f t="shared" si="16"/>
        <v>0</v>
      </c>
      <c r="BC16" s="31">
        <f t="shared" si="17"/>
        <v>0</v>
      </c>
      <c r="BF16" s="31">
        <f t="shared" si="18"/>
        <v>0</v>
      </c>
      <c r="BI16" s="31">
        <f t="shared" si="19"/>
        <v>0</v>
      </c>
      <c r="BL16" s="31">
        <f t="shared" si="20"/>
        <v>0</v>
      </c>
      <c r="BO16" s="31">
        <f t="shared" si="21"/>
        <v>0</v>
      </c>
      <c r="BR16" s="31">
        <f t="shared" si="22"/>
        <v>0</v>
      </c>
      <c r="BU16" s="31">
        <f t="shared" si="23"/>
        <v>0</v>
      </c>
      <c r="BX16" s="31">
        <f t="shared" si="24"/>
        <v>0</v>
      </c>
      <c r="CA16" s="31">
        <f t="shared" si="25"/>
        <v>0</v>
      </c>
      <c r="CD16" s="31">
        <f t="shared" si="26"/>
        <v>0</v>
      </c>
      <c r="CG16" s="31">
        <f t="shared" si="27"/>
        <v>0</v>
      </c>
      <c r="CJ16" s="31">
        <f t="shared" si="28"/>
        <v>0</v>
      </c>
      <c r="CM16" s="31">
        <f t="shared" si="29"/>
        <v>0</v>
      </c>
      <c r="CP16" s="31">
        <f t="shared" si="30"/>
        <v>0</v>
      </c>
      <c r="CS16" s="31">
        <f t="shared" si="31"/>
        <v>0</v>
      </c>
      <c r="CV16" s="31">
        <f t="shared" si="32"/>
        <v>0</v>
      </c>
      <c r="CY16" s="31">
        <f t="shared" si="33"/>
        <v>0</v>
      </c>
      <c r="DB16" s="31">
        <f t="shared" si="34"/>
        <v>0</v>
      </c>
      <c r="DE16" s="31">
        <f t="shared" si="35"/>
        <v>0</v>
      </c>
      <c r="DH16" s="31">
        <f t="shared" si="36"/>
        <v>0</v>
      </c>
      <c r="DK16" s="31">
        <f t="shared" si="37"/>
        <v>0</v>
      </c>
      <c r="DN16" s="31">
        <f t="shared" si="38"/>
        <v>0</v>
      </c>
      <c r="DQ16" s="31">
        <f t="shared" si="39"/>
        <v>0</v>
      </c>
      <c r="DT16" s="31">
        <f t="shared" si="40"/>
        <v>0</v>
      </c>
      <c r="DW16" s="31">
        <f t="shared" si="41"/>
        <v>0</v>
      </c>
      <c r="DZ16" s="31"/>
      <c r="EA16" s="31"/>
      <c r="EB16" s="60">
        <f t="shared" si="42"/>
        <v>283300000</v>
      </c>
      <c r="EC16" s="60">
        <f t="shared" si="43"/>
        <v>0</v>
      </c>
      <c r="ED16" s="31">
        <f t="shared" si="44"/>
        <v>43326.388888888891</v>
      </c>
      <c r="EE16" s="33">
        <f t="shared" si="45"/>
        <v>5.50564772326156E-2</v>
      </c>
      <c r="EG16" s="60">
        <f t="shared" si="46"/>
        <v>0</v>
      </c>
      <c r="EH16" s="31">
        <f t="shared" si="47"/>
        <v>0</v>
      </c>
      <c r="EI16" s="33">
        <f t="shared" si="48"/>
        <v>0</v>
      </c>
      <c r="EJ16" s="33"/>
      <c r="EK16" s="60">
        <f t="shared" si="49"/>
        <v>283300000</v>
      </c>
      <c r="EL16" s="60">
        <f t="shared" si="50"/>
        <v>0</v>
      </c>
      <c r="EM16" s="60">
        <f t="shared" si="51"/>
        <v>43326.388888888891</v>
      </c>
      <c r="EN16" s="33">
        <f t="shared" si="52"/>
        <v>5.50564772326156E-2</v>
      </c>
      <c r="EP16" s="31"/>
    </row>
    <row r="17" spans="1:146" x14ac:dyDescent="0.25">
      <c r="A17" s="20">
        <f t="shared" si="53"/>
        <v>45145</v>
      </c>
      <c r="B17" s="31">
        <v>0</v>
      </c>
      <c r="C17" s="33">
        <v>5.5065570000000001E-2</v>
      </c>
      <c r="D17" s="31">
        <f t="shared" si="2"/>
        <v>0</v>
      </c>
      <c r="G17" s="31">
        <f t="shared" si="3"/>
        <v>0</v>
      </c>
      <c r="J17" s="31">
        <f t="shared" si="4"/>
        <v>0</v>
      </c>
      <c r="M17" s="31">
        <f t="shared" si="5"/>
        <v>0</v>
      </c>
      <c r="P17" s="31">
        <f t="shared" si="6"/>
        <v>0</v>
      </c>
      <c r="S17" s="31">
        <f t="shared" si="7"/>
        <v>0</v>
      </c>
      <c r="V17" s="31">
        <f t="shared" si="8"/>
        <v>0</v>
      </c>
      <c r="Y17" s="31">
        <f t="shared" si="9"/>
        <v>0</v>
      </c>
      <c r="AB17" s="31">
        <f t="shared" si="10"/>
        <v>0</v>
      </c>
      <c r="AE17" s="31">
        <v>0</v>
      </c>
      <c r="AH17" s="31">
        <v>0</v>
      </c>
      <c r="AI17" s="58"/>
      <c r="AJ17" s="59"/>
      <c r="AK17" s="31">
        <f t="shared" si="11"/>
        <v>0</v>
      </c>
      <c r="AL17" s="58">
        <f t="shared" si="1"/>
        <v>170000000</v>
      </c>
      <c r="AM17" s="59">
        <v>5.5300000000000002E-2</v>
      </c>
      <c r="AN17" s="31">
        <f t="shared" si="12"/>
        <v>26113.888888888891</v>
      </c>
      <c r="AO17" s="58">
        <f>65000000+34875000</f>
        <v>99875000</v>
      </c>
      <c r="AP17" s="59">
        <v>5.5E-2</v>
      </c>
      <c r="AQ17" s="31">
        <f t="shared" si="13"/>
        <v>15258.680555555555</v>
      </c>
      <c r="AR17" s="58"/>
      <c r="AS17" s="59"/>
      <c r="AT17" s="31">
        <f t="shared" si="14"/>
        <v>0</v>
      </c>
      <c r="AW17" s="31">
        <f t="shared" si="15"/>
        <v>0</v>
      </c>
      <c r="AZ17" s="31">
        <f t="shared" si="16"/>
        <v>0</v>
      </c>
      <c r="BC17" s="31">
        <f t="shared" si="17"/>
        <v>0</v>
      </c>
      <c r="BF17" s="31">
        <f t="shared" si="18"/>
        <v>0</v>
      </c>
      <c r="BI17" s="31">
        <f t="shared" si="19"/>
        <v>0</v>
      </c>
      <c r="BL17" s="31">
        <f t="shared" si="20"/>
        <v>0</v>
      </c>
      <c r="BO17" s="31">
        <f t="shared" si="21"/>
        <v>0</v>
      </c>
      <c r="BR17" s="31">
        <f t="shared" si="22"/>
        <v>0</v>
      </c>
      <c r="BU17" s="31">
        <f t="shared" si="23"/>
        <v>0</v>
      </c>
      <c r="BX17" s="31">
        <f t="shared" si="24"/>
        <v>0</v>
      </c>
      <c r="CA17" s="31">
        <f t="shared" si="25"/>
        <v>0</v>
      </c>
      <c r="CD17" s="31">
        <f t="shared" si="26"/>
        <v>0</v>
      </c>
      <c r="CG17" s="31">
        <f t="shared" si="27"/>
        <v>0</v>
      </c>
      <c r="CJ17" s="31">
        <f t="shared" si="28"/>
        <v>0</v>
      </c>
      <c r="CM17" s="31">
        <f t="shared" si="29"/>
        <v>0</v>
      </c>
      <c r="CP17" s="31">
        <f t="shared" si="30"/>
        <v>0</v>
      </c>
      <c r="CS17" s="31">
        <f t="shared" si="31"/>
        <v>0</v>
      </c>
      <c r="CV17" s="31">
        <f t="shared" si="32"/>
        <v>0</v>
      </c>
      <c r="CY17" s="31">
        <f t="shared" si="33"/>
        <v>0</v>
      </c>
      <c r="DB17" s="31">
        <f t="shared" si="34"/>
        <v>0</v>
      </c>
      <c r="DE17" s="31">
        <f t="shared" si="35"/>
        <v>0</v>
      </c>
      <c r="DH17" s="31">
        <f t="shared" si="36"/>
        <v>0</v>
      </c>
      <c r="DK17" s="31">
        <f t="shared" si="37"/>
        <v>0</v>
      </c>
      <c r="DN17" s="31">
        <f t="shared" si="38"/>
        <v>0</v>
      </c>
      <c r="DQ17" s="31">
        <f t="shared" si="39"/>
        <v>0</v>
      </c>
      <c r="DT17" s="31">
        <f t="shared" si="40"/>
        <v>0</v>
      </c>
      <c r="DW17" s="31">
        <f t="shared" si="41"/>
        <v>0</v>
      </c>
      <c r="DZ17" s="31"/>
      <c r="EA17" s="31"/>
      <c r="EB17" s="60">
        <f t="shared" si="42"/>
        <v>269875000</v>
      </c>
      <c r="EC17" s="60">
        <f t="shared" si="43"/>
        <v>0</v>
      </c>
      <c r="ED17" s="31">
        <f t="shared" si="44"/>
        <v>41372.569444444445</v>
      </c>
      <c r="EE17" s="33">
        <f t="shared" si="45"/>
        <v>5.518897637795276E-2</v>
      </c>
      <c r="EG17" s="60">
        <f t="shared" si="46"/>
        <v>0</v>
      </c>
      <c r="EH17" s="31">
        <f t="shared" si="47"/>
        <v>0</v>
      </c>
      <c r="EI17" s="33">
        <f t="shared" si="48"/>
        <v>0</v>
      </c>
      <c r="EJ17" s="33"/>
      <c r="EK17" s="60">
        <f t="shared" si="49"/>
        <v>269875000</v>
      </c>
      <c r="EL17" s="60">
        <f t="shared" si="50"/>
        <v>0</v>
      </c>
      <c r="EM17" s="60">
        <f t="shared" si="51"/>
        <v>41372.569444444445</v>
      </c>
      <c r="EN17" s="33">
        <f t="shared" si="52"/>
        <v>5.518897637795276E-2</v>
      </c>
      <c r="EP17" s="31"/>
    </row>
    <row r="18" spans="1:146" x14ac:dyDescent="0.25">
      <c r="A18" s="20">
        <f t="shared" si="53"/>
        <v>45146</v>
      </c>
      <c r="B18" s="31">
        <v>0</v>
      </c>
      <c r="C18" s="33">
        <v>5.5191030000000002E-2</v>
      </c>
      <c r="D18" s="31">
        <f t="shared" si="2"/>
        <v>0</v>
      </c>
      <c r="G18" s="31">
        <f t="shared" si="3"/>
        <v>0</v>
      </c>
      <c r="J18" s="31">
        <f t="shared" si="4"/>
        <v>0</v>
      </c>
      <c r="M18" s="31">
        <f t="shared" si="5"/>
        <v>0</v>
      </c>
      <c r="P18" s="31">
        <f t="shared" si="6"/>
        <v>0</v>
      </c>
      <c r="S18" s="31">
        <f t="shared" si="7"/>
        <v>0</v>
      </c>
      <c r="V18" s="31">
        <f t="shared" si="8"/>
        <v>0</v>
      </c>
      <c r="Y18" s="31">
        <f t="shared" si="9"/>
        <v>0</v>
      </c>
      <c r="AB18" s="31">
        <f t="shared" si="10"/>
        <v>0</v>
      </c>
      <c r="AE18" s="31">
        <v>0</v>
      </c>
      <c r="AH18" s="31">
        <v>0</v>
      </c>
      <c r="AI18" s="58"/>
      <c r="AJ18" s="59"/>
      <c r="AK18" s="31">
        <f t="shared" si="11"/>
        <v>0</v>
      </c>
      <c r="AL18" s="58">
        <f t="shared" si="1"/>
        <v>170000000</v>
      </c>
      <c r="AM18" s="59">
        <v>5.5300000000000002E-2</v>
      </c>
      <c r="AN18" s="31">
        <f t="shared" si="12"/>
        <v>26113.888888888891</v>
      </c>
      <c r="AO18" s="58">
        <f>60000000+26525000</f>
        <v>86525000</v>
      </c>
      <c r="AP18" s="59">
        <v>5.5E-2</v>
      </c>
      <c r="AQ18" s="31">
        <f t="shared" si="13"/>
        <v>13219.097222222223</v>
      </c>
      <c r="AR18" s="58"/>
      <c r="AS18" s="59"/>
      <c r="AT18" s="31">
        <f t="shared" si="14"/>
        <v>0</v>
      </c>
      <c r="AW18" s="31">
        <f t="shared" si="15"/>
        <v>0</v>
      </c>
      <c r="AZ18" s="31">
        <f t="shared" si="16"/>
        <v>0</v>
      </c>
      <c r="BC18" s="31">
        <f t="shared" si="17"/>
        <v>0</v>
      </c>
      <c r="BF18" s="31">
        <f t="shared" si="18"/>
        <v>0</v>
      </c>
      <c r="BI18" s="31">
        <f t="shared" si="19"/>
        <v>0</v>
      </c>
      <c r="BL18" s="31">
        <f t="shared" si="20"/>
        <v>0</v>
      </c>
      <c r="BO18" s="31">
        <f t="shared" si="21"/>
        <v>0</v>
      </c>
      <c r="BR18" s="31">
        <f t="shared" si="22"/>
        <v>0</v>
      </c>
      <c r="BU18" s="31">
        <f t="shared" si="23"/>
        <v>0</v>
      </c>
      <c r="BX18" s="31">
        <f t="shared" si="24"/>
        <v>0</v>
      </c>
      <c r="CA18" s="31">
        <f t="shared" si="25"/>
        <v>0</v>
      </c>
      <c r="CD18" s="31">
        <f t="shared" si="26"/>
        <v>0</v>
      </c>
      <c r="CG18" s="31">
        <f t="shared" si="27"/>
        <v>0</v>
      </c>
      <c r="CJ18" s="31">
        <f t="shared" si="28"/>
        <v>0</v>
      </c>
      <c r="CM18" s="31">
        <f t="shared" si="29"/>
        <v>0</v>
      </c>
      <c r="CP18" s="31">
        <f t="shared" si="30"/>
        <v>0</v>
      </c>
      <c r="CS18" s="31">
        <f t="shared" si="31"/>
        <v>0</v>
      </c>
      <c r="CV18" s="31">
        <f t="shared" si="32"/>
        <v>0</v>
      </c>
      <c r="CY18" s="31">
        <f t="shared" si="33"/>
        <v>0</v>
      </c>
      <c r="DB18" s="31">
        <f t="shared" si="34"/>
        <v>0</v>
      </c>
      <c r="DE18" s="31">
        <f t="shared" si="35"/>
        <v>0</v>
      </c>
      <c r="DH18" s="31">
        <f t="shared" si="36"/>
        <v>0</v>
      </c>
      <c r="DK18" s="31">
        <f t="shared" si="37"/>
        <v>0</v>
      </c>
      <c r="DN18" s="31">
        <f t="shared" si="38"/>
        <v>0</v>
      </c>
      <c r="DQ18" s="31">
        <f t="shared" si="39"/>
        <v>0</v>
      </c>
      <c r="DT18" s="31">
        <f t="shared" si="40"/>
        <v>0</v>
      </c>
      <c r="DW18" s="31">
        <f t="shared" si="41"/>
        <v>0</v>
      </c>
      <c r="DZ18" s="31"/>
      <c r="EA18" s="31"/>
      <c r="EB18" s="60">
        <f t="shared" si="42"/>
        <v>256525000</v>
      </c>
      <c r="EC18" s="60">
        <f t="shared" si="43"/>
        <v>0</v>
      </c>
      <c r="ED18" s="31">
        <f t="shared" si="44"/>
        <v>39332.986111111109</v>
      </c>
      <c r="EE18" s="33">
        <f t="shared" si="45"/>
        <v>5.5198811032063151E-2</v>
      </c>
      <c r="EG18" s="60">
        <f t="shared" si="46"/>
        <v>0</v>
      </c>
      <c r="EH18" s="31">
        <f t="shared" si="47"/>
        <v>0</v>
      </c>
      <c r="EI18" s="33">
        <f t="shared" si="48"/>
        <v>0</v>
      </c>
      <c r="EJ18" s="33"/>
      <c r="EK18" s="60">
        <f t="shared" si="49"/>
        <v>256525000</v>
      </c>
      <c r="EL18" s="60">
        <f t="shared" si="50"/>
        <v>0</v>
      </c>
      <c r="EM18" s="60">
        <f t="shared" si="51"/>
        <v>39332.986111111109</v>
      </c>
      <c r="EN18" s="33">
        <f t="shared" si="52"/>
        <v>5.5198811032063151E-2</v>
      </c>
      <c r="EP18" s="31"/>
    </row>
    <row r="19" spans="1:146" x14ac:dyDescent="0.25">
      <c r="A19" s="20">
        <f t="shared" si="53"/>
        <v>45147</v>
      </c>
      <c r="B19" s="31">
        <v>0</v>
      </c>
      <c r="C19" s="33">
        <v>5.5187390000000003E-2</v>
      </c>
      <c r="D19" s="31">
        <f t="shared" si="2"/>
        <v>0</v>
      </c>
      <c r="G19" s="31">
        <f t="shared" si="3"/>
        <v>0</v>
      </c>
      <c r="J19" s="31">
        <f t="shared" si="4"/>
        <v>0</v>
      </c>
      <c r="M19" s="31">
        <f t="shared" si="5"/>
        <v>0</v>
      </c>
      <c r="P19" s="31">
        <f t="shared" si="6"/>
        <v>0</v>
      </c>
      <c r="S19" s="31">
        <f t="shared" si="7"/>
        <v>0</v>
      </c>
      <c r="V19" s="31">
        <f t="shared" si="8"/>
        <v>0</v>
      </c>
      <c r="Y19" s="31">
        <f t="shared" si="9"/>
        <v>0</v>
      </c>
      <c r="AB19" s="31">
        <f t="shared" si="10"/>
        <v>0</v>
      </c>
      <c r="AE19" s="31">
        <v>0</v>
      </c>
      <c r="AH19" s="31">
        <v>0</v>
      </c>
      <c r="AI19" s="58"/>
      <c r="AJ19" s="59"/>
      <c r="AK19" s="31">
        <f t="shared" si="11"/>
        <v>0</v>
      </c>
      <c r="AL19" s="58">
        <f t="shared" si="1"/>
        <v>170000000</v>
      </c>
      <c r="AM19" s="59">
        <v>5.5300000000000002E-2</v>
      </c>
      <c r="AN19" s="31">
        <f t="shared" si="12"/>
        <v>26113.888888888891</v>
      </c>
      <c r="AO19" s="58">
        <f>40000000+26725000</f>
        <v>66725000</v>
      </c>
      <c r="AP19" s="59">
        <v>5.5E-2</v>
      </c>
      <c r="AQ19" s="31">
        <f t="shared" si="13"/>
        <v>10194.097222222223</v>
      </c>
      <c r="AR19" s="58"/>
      <c r="AS19" s="59"/>
      <c r="AT19" s="31">
        <f t="shared" si="14"/>
        <v>0</v>
      </c>
      <c r="AW19" s="31">
        <f t="shared" si="15"/>
        <v>0</v>
      </c>
      <c r="AZ19" s="31">
        <f t="shared" si="16"/>
        <v>0</v>
      </c>
      <c r="BC19" s="31">
        <f t="shared" si="17"/>
        <v>0</v>
      </c>
      <c r="BF19" s="31">
        <f t="shared" si="18"/>
        <v>0</v>
      </c>
      <c r="BI19" s="31">
        <f t="shared" si="19"/>
        <v>0</v>
      </c>
      <c r="BL19" s="31">
        <f t="shared" si="20"/>
        <v>0</v>
      </c>
      <c r="BO19" s="31">
        <f t="shared" si="21"/>
        <v>0</v>
      </c>
      <c r="BR19" s="31">
        <f t="shared" si="22"/>
        <v>0</v>
      </c>
      <c r="BU19" s="31">
        <f t="shared" si="23"/>
        <v>0</v>
      </c>
      <c r="BX19" s="31">
        <f t="shared" si="24"/>
        <v>0</v>
      </c>
      <c r="CA19" s="31">
        <f t="shared" si="25"/>
        <v>0</v>
      </c>
      <c r="CD19" s="31">
        <f t="shared" si="26"/>
        <v>0</v>
      </c>
      <c r="CG19" s="31">
        <f t="shared" si="27"/>
        <v>0</v>
      </c>
      <c r="CJ19" s="31">
        <f t="shared" si="28"/>
        <v>0</v>
      </c>
      <c r="CM19" s="31">
        <f t="shared" si="29"/>
        <v>0</v>
      </c>
      <c r="CP19" s="31">
        <f t="shared" si="30"/>
        <v>0</v>
      </c>
      <c r="CS19" s="31">
        <f t="shared" si="31"/>
        <v>0</v>
      </c>
      <c r="CV19" s="31">
        <f t="shared" si="32"/>
        <v>0</v>
      </c>
      <c r="CY19" s="31">
        <f t="shared" si="33"/>
        <v>0</v>
      </c>
      <c r="DB19" s="31">
        <f t="shared" si="34"/>
        <v>0</v>
      </c>
      <c r="DE19" s="31">
        <f t="shared" si="35"/>
        <v>0</v>
      </c>
      <c r="DH19" s="31">
        <f t="shared" si="36"/>
        <v>0</v>
      </c>
      <c r="DK19" s="31">
        <f t="shared" si="37"/>
        <v>0</v>
      </c>
      <c r="DN19" s="31">
        <f t="shared" si="38"/>
        <v>0</v>
      </c>
      <c r="DQ19" s="31">
        <f t="shared" si="39"/>
        <v>0</v>
      </c>
      <c r="DT19" s="31">
        <f t="shared" si="40"/>
        <v>0</v>
      </c>
      <c r="DW19" s="31">
        <f t="shared" si="41"/>
        <v>0</v>
      </c>
      <c r="DZ19" s="31"/>
      <c r="EA19" s="31"/>
      <c r="EB19" s="60">
        <f t="shared" si="42"/>
        <v>236725000</v>
      </c>
      <c r="EC19" s="60">
        <f t="shared" si="43"/>
        <v>0</v>
      </c>
      <c r="ED19" s="31">
        <f t="shared" si="44"/>
        <v>36307.986111111109</v>
      </c>
      <c r="EE19" s="33">
        <f t="shared" si="45"/>
        <v>5.5215439856373422E-2</v>
      </c>
      <c r="EG19" s="60">
        <f t="shared" si="46"/>
        <v>0</v>
      </c>
      <c r="EH19" s="31">
        <f t="shared" si="47"/>
        <v>0</v>
      </c>
      <c r="EI19" s="33">
        <f t="shared" si="48"/>
        <v>0</v>
      </c>
      <c r="EJ19" s="33"/>
      <c r="EK19" s="60">
        <f t="shared" si="49"/>
        <v>236725000</v>
      </c>
      <c r="EL19" s="60">
        <f t="shared" si="50"/>
        <v>0</v>
      </c>
      <c r="EM19" s="60">
        <f t="shared" si="51"/>
        <v>36307.986111111109</v>
      </c>
      <c r="EN19" s="33">
        <f t="shared" si="52"/>
        <v>5.5215439856373422E-2</v>
      </c>
      <c r="EP19" s="31"/>
    </row>
    <row r="20" spans="1:146" x14ac:dyDescent="0.25">
      <c r="A20" s="20">
        <f t="shared" si="53"/>
        <v>45148</v>
      </c>
      <c r="B20" s="31">
        <v>0</v>
      </c>
      <c r="C20" s="33">
        <v>5.5187650000000005E-2</v>
      </c>
      <c r="D20" s="31">
        <f t="shared" si="2"/>
        <v>0</v>
      </c>
      <c r="G20" s="31">
        <f t="shared" si="3"/>
        <v>0</v>
      </c>
      <c r="J20" s="31">
        <f t="shared" si="4"/>
        <v>0</v>
      </c>
      <c r="M20" s="31">
        <f t="shared" si="5"/>
        <v>0</v>
      </c>
      <c r="P20" s="31">
        <f t="shared" si="6"/>
        <v>0</v>
      </c>
      <c r="S20" s="31">
        <f t="shared" si="7"/>
        <v>0</v>
      </c>
      <c r="V20" s="31">
        <f t="shared" si="8"/>
        <v>0</v>
      </c>
      <c r="Y20" s="31">
        <f t="shared" si="9"/>
        <v>0</v>
      </c>
      <c r="AB20" s="31">
        <f t="shared" si="10"/>
        <v>0</v>
      </c>
      <c r="AE20" s="31">
        <v>0</v>
      </c>
      <c r="AH20" s="31">
        <v>0</v>
      </c>
      <c r="AI20" s="58"/>
      <c r="AJ20" s="59"/>
      <c r="AK20" s="31">
        <f t="shared" si="11"/>
        <v>0</v>
      </c>
      <c r="AL20" s="58">
        <f t="shared" si="1"/>
        <v>170000000</v>
      </c>
      <c r="AM20" s="59">
        <v>5.5300000000000002E-2</v>
      </c>
      <c r="AN20" s="31">
        <f t="shared" si="12"/>
        <v>26113.888888888891</v>
      </c>
      <c r="AO20" s="58">
        <f>40000000+21825000</f>
        <v>61825000</v>
      </c>
      <c r="AP20" s="59">
        <v>5.5E-2</v>
      </c>
      <c r="AQ20" s="31">
        <f t="shared" si="13"/>
        <v>9445.4861111111113</v>
      </c>
      <c r="AR20" s="58"/>
      <c r="AS20" s="59"/>
      <c r="AT20" s="31">
        <f t="shared" si="14"/>
        <v>0</v>
      </c>
      <c r="AW20" s="31">
        <f t="shared" si="15"/>
        <v>0</v>
      </c>
      <c r="AZ20" s="31">
        <f t="shared" si="16"/>
        <v>0</v>
      </c>
      <c r="BC20" s="31">
        <f t="shared" si="17"/>
        <v>0</v>
      </c>
      <c r="BF20" s="31">
        <f t="shared" si="18"/>
        <v>0</v>
      </c>
      <c r="BI20" s="31">
        <f t="shared" si="19"/>
        <v>0</v>
      </c>
      <c r="BL20" s="31">
        <f t="shared" si="20"/>
        <v>0</v>
      </c>
      <c r="BO20" s="31">
        <f t="shared" si="21"/>
        <v>0</v>
      </c>
      <c r="BR20" s="31">
        <f t="shared" si="22"/>
        <v>0</v>
      </c>
      <c r="BU20" s="31">
        <f t="shared" si="23"/>
        <v>0</v>
      </c>
      <c r="BX20" s="31">
        <f t="shared" si="24"/>
        <v>0</v>
      </c>
      <c r="CA20" s="31">
        <f t="shared" si="25"/>
        <v>0</v>
      </c>
      <c r="CD20" s="31">
        <f t="shared" si="26"/>
        <v>0</v>
      </c>
      <c r="CG20" s="31">
        <f t="shared" si="27"/>
        <v>0</v>
      </c>
      <c r="CJ20" s="31">
        <f t="shared" si="28"/>
        <v>0</v>
      </c>
      <c r="CM20" s="31">
        <f t="shared" si="29"/>
        <v>0</v>
      </c>
      <c r="CP20" s="31">
        <f t="shared" si="30"/>
        <v>0</v>
      </c>
      <c r="CS20" s="31">
        <f t="shared" si="31"/>
        <v>0</v>
      </c>
      <c r="CV20" s="31">
        <f t="shared" si="32"/>
        <v>0</v>
      </c>
      <c r="CY20" s="31">
        <f t="shared" si="33"/>
        <v>0</v>
      </c>
      <c r="DB20" s="31">
        <f t="shared" si="34"/>
        <v>0</v>
      </c>
      <c r="DE20" s="31">
        <f t="shared" si="35"/>
        <v>0</v>
      </c>
      <c r="DH20" s="31">
        <f t="shared" si="36"/>
        <v>0</v>
      </c>
      <c r="DK20" s="31">
        <f t="shared" si="37"/>
        <v>0</v>
      </c>
      <c r="DN20" s="31">
        <f t="shared" si="38"/>
        <v>0</v>
      </c>
      <c r="DQ20" s="31">
        <f t="shared" si="39"/>
        <v>0</v>
      </c>
      <c r="DT20" s="31">
        <f t="shared" si="40"/>
        <v>0</v>
      </c>
      <c r="DW20" s="31">
        <f t="shared" si="41"/>
        <v>0</v>
      </c>
      <c r="DZ20" s="31"/>
      <c r="EA20" s="31"/>
      <c r="EB20" s="60">
        <f t="shared" si="42"/>
        <v>231825000</v>
      </c>
      <c r="EC20" s="60">
        <f t="shared" si="43"/>
        <v>0</v>
      </c>
      <c r="ED20" s="31">
        <f t="shared" si="44"/>
        <v>35559.375</v>
      </c>
      <c r="EE20" s="33">
        <f t="shared" si="45"/>
        <v>5.5219993529602072E-2</v>
      </c>
      <c r="EG20" s="60">
        <f t="shared" si="46"/>
        <v>0</v>
      </c>
      <c r="EH20" s="31">
        <f t="shared" si="47"/>
        <v>0</v>
      </c>
      <c r="EI20" s="33">
        <f t="shared" si="48"/>
        <v>0</v>
      </c>
      <c r="EJ20" s="33"/>
      <c r="EK20" s="60">
        <f t="shared" si="49"/>
        <v>231825000</v>
      </c>
      <c r="EL20" s="60">
        <f t="shared" si="50"/>
        <v>0</v>
      </c>
      <c r="EM20" s="60">
        <f t="shared" si="51"/>
        <v>35559.375</v>
      </c>
      <c r="EN20" s="33">
        <f t="shared" si="52"/>
        <v>5.5219993529602072E-2</v>
      </c>
      <c r="EP20" s="31"/>
    </row>
    <row r="21" spans="1:146" x14ac:dyDescent="0.25">
      <c r="A21" s="20">
        <f t="shared" si="53"/>
        <v>45149</v>
      </c>
      <c r="B21" s="31">
        <v>0</v>
      </c>
      <c r="C21" s="33">
        <v>5.5393359999999996E-2</v>
      </c>
      <c r="D21" s="31">
        <f t="shared" si="2"/>
        <v>0</v>
      </c>
      <c r="G21" s="31">
        <f t="shared" si="3"/>
        <v>0</v>
      </c>
      <c r="J21" s="31">
        <f t="shared" si="4"/>
        <v>0</v>
      </c>
      <c r="M21" s="31">
        <f t="shared" si="5"/>
        <v>0</v>
      </c>
      <c r="P21" s="31">
        <f t="shared" si="6"/>
        <v>0</v>
      </c>
      <c r="S21" s="31">
        <f t="shared" si="7"/>
        <v>0</v>
      </c>
      <c r="V21" s="31">
        <f t="shared" si="8"/>
        <v>0</v>
      </c>
      <c r="Y21" s="31">
        <f t="shared" si="9"/>
        <v>0</v>
      </c>
      <c r="AB21" s="31">
        <f t="shared" si="10"/>
        <v>0</v>
      </c>
      <c r="AE21" s="31">
        <v>0</v>
      </c>
      <c r="AH21" s="31">
        <v>0</v>
      </c>
      <c r="AI21" s="58"/>
      <c r="AJ21" s="59"/>
      <c r="AK21" s="31">
        <f t="shared" si="11"/>
        <v>0</v>
      </c>
      <c r="AL21" s="58">
        <f t="shared" si="1"/>
        <v>170000000</v>
      </c>
      <c r="AM21" s="59">
        <v>5.5300000000000002E-2</v>
      </c>
      <c r="AN21" s="31">
        <f t="shared" si="12"/>
        <v>26113.888888888891</v>
      </c>
      <c r="AO21" s="58">
        <f>40000000+30175000</f>
        <v>70175000</v>
      </c>
      <c r="AP21" s="59">
        <v>5.5E-2</v>
      </c>
      <c r="AQ21" s="31">
        <f t="shared" si="13"/>
        <v>10721.180555555555</v>
      </c>
      <c r="AR21" s="58"/>
      <c r="AS21" s="59"/>
      <c r="AT21" s="31">
        <f t="shared" si="14"/>
        <v>0</v>
      </c>
      <c r="AW21" s="31">
        <f t="shared" si="15"/>
        <v>0</v>
      </c>
      <c r="AZ21" s="31">
        <f t="shared" si="16"/>
        <v>0</v>
      </c>
      <c r="BC21" s="31">
        <f t="shared" si="17"/>
        <v>0</v>
      </c>
      <c r="BF21" s="31">
        <f t="shared" si="18"/>
        <v>0</v>
      </c>
      <c r="BI21" s="31">
        <f t="shared" si="19"/>
        <v>0</v>
      </c>
      <c r="BL21" s="31">
        <f t="shared" si="20"/>
        <v>0</v>
      </c>
      <c r="BO21" s="31">
        <f t="shared" si="21"/>
        <v>0</v>
      </c>
      <c r="BR21" s="31">
        <f t="shared" si="22"/>
        <v>0</v>
      </c>
      <c r="BU21" s="31">
        <f t="shared" si="23"/>
        <v>0</v>
      </c>
      <c r="BX21" s="31">
        <f t="shared" si="24"/>
        <v>0</v>
      </c>
      <c r="CA21" s="31">
        <f t="shared" si="25"/>
        <v>0</v>
      </c>
      <c r="CD21" s="31">
        <f t="shared" si="26"/>
        <v>0</v>
      </c>
      <c r="CG21" s="31">
        <f t="shared" si="27"/>
        <v>0</v>
      </c>
      <c r="CJ21" s="31">
        <f t="shared" si="28"/>
        <v>0</v>
      </c>
      <c r="CM21" s="31">
        <f t="shared" si="29"/>
        <v>0</v>
      </c>
      <c r="CP21" s="31">
        <f t="shared" si="30"/>
        <v>0</v>
      </c>
      <c r="CS21" s="31">
        <f t="shared" si="31"/>
        <v>0</v>
      </c>
      <c r="CV21" s="31">
        <f t="shared" si="32"/>
        <v>0</v>
      </c>
      <c r="CY21" s="31">
        <f t="shared" si="33"/>
        <v>0</v>
      </c>
      <c r="DB21" s="31">
        <f t="shared" si="34"/>
        <v>0</v>
      </c>
      <c r="DE21" s="31">
        <f t="shared" si="35"/>
        <v>0</v>
      </c>
      <c r="DH21" s="31">
        <f t="shared" si="36"/>
        <v>0</v>
      </c>
      <c r="DK21" s="31">
        <f t="shared" si="37"/>
        <v>0</v>
      </c>
      <c r="DN21" s="31">
        <f t="shared" si="38"/>
        <v>0</v>
      </c>
      <c r="DQ21" s="31">
        <f t="shared" si="39"/>
        <v>0</v>
      </c>
      <c r="DT21" s="31">
        <f t="shared" si="40"/>
        <v>0</v>
      </c>
      <c r="DW21" s="31">
        <f t="shared" si="41"/>
        <v>0</v>
      </c>
      <c r="DZ21" s="31"/>
      <c r="EA21" s="31"/>
      <c r="EB21" s="60">
        <f t="shared" si="42"/>
        <v>240175000</v>
      </c>
      <c r="EC21" s="60">
        <f t="shared" si="43"/>
        <v>0</v>
      </c>
      <c r="ED21" s="31">
        <f t="shared" si="44"/>
        <v>36835.069444444445</v>
      </c>
      <c r="EE21" s="33">
        <f t="shared" si="45"/>
        <v>5.521234516498387E-2</v>
      </c>
      <c r="EG21" s="60">
        <f t="shared" si="46"/>
        <v>0</v>
      </c>
      <c r="EH21" s="31">
        <f t="shared" si="47"/>
        <v>0</v>
      </c>
      <c r="EI21" s="33">
        <f t="shared" si="48"/>
        <v>0</v>
      </c>
      <c r="EJ21" s="33"/>
      <c r="EK21" s="60">
        <f t="shared" si="49"/>
        <v>240175000</v>
      </c>
      <c r="EL21" s="60">
        <f t="shared" si="50"/>
        <v>0</v>
      </c>
      <c r="EM21" s="60">
        <f t="shared" si="51"/>
        <v>36835.069444444445</v>
      </c>
      <c r="EN21" s="33">
        <f t="shared" si="52"/>
        <v>5.521234516498387E-2</v>
      </c>
      <c r="EP21" s="31"/>
    </row>
    <row r="22" spans="1:146" x14ac:dyDescent="0.25">
      <c r="A22" s="20">
        <f t="shared" si="53"/>
        <v>45150</v>
      </c>
      <c r="B22" s="31">
        <v>0</v>
      </c>
      <c r="C22" s="33">
        <v>5.5393359999999996E-2</v>
      </c>
      <c r="D22" s="31">
        <f t="shared" si="2"/>
        <v>0</v>
      </c>
      <c r="G22" s="31">
        <f t="shared" si="3"/>
        <v>0</v>
      </c>
      <c r="J22" s="31">
        <f t="shared" si="4"/>
        <v>0</v>
      </c>
      <c r="M22" s="31">
        <f t="shared" si="5"/>
        <v>0</v>
      </c>
      <c r="P22" s="31">
        <f t="shared" si="6"/>
        <v>0</v>
      </c>
      <c r="S22" s="31">
        <f t="shared" si="7"/>
        <v>0</v>
      </c>
      <c r="V22" s="31">
        <f t="shared" si="8"/>
        <v>0</v>
      </c>
      <c r="Y22" s="31">
        <f t="shared" si="9"/>
        <v>0</v>
      </c>
      <c r="AB22" s="31">
        <f t="shared" si="10"/>
        <v>0</v>
      </c>
      <c r="AE22" s="31">
        <v>0</v>
      </c>
      <c r="AH22" s="31">
        <v>0</v>
      </c>
      <c r="AI22" s="58"/>
      <c r="AJ22" s="59"/>
      <c r="AK22" s="31">
        <f t="shared" si="11"/>
        <v>0</v>
      </c>
      <c r="AL22" s="58">
        <f t="shared" si="1"/>
        <v>170000000</v>
      </c>
      <c r="AM22" s="59">
        <v>5.5300000000000002E-2</v>
      </c>
      <c r="AN22" s="31">
        <f t="shared" si="12"/>
        <v>26113.888888888891</v>
      </c>
      <c r="AO22" s="58">
        <f>40000000+30175000</f>
        <v>70175000</v>
      </c>
      <c r="AP22" s="59">
        <v>5.5E-2</v>
      </c>
      <c r="AQ22" s="31">
        <f t="shared" si="13"/>
        <v>10721.180555555555</v>
      </c>
      <c r="AR22" s="58"/>
      <c r="AS22" s="59"/>
      <c r="AT22" s="31">
        <f t="shared" si="14"/>
        <v>0</v>
      </c>
      <c r="AW22" s="31">
        <f t="shared" si="15"/>
        <v>0</v>
      </c>
      <c r="AZ22" s="31">
        <f t="shared" si="16"/>
        <v>0</v>
      </c>
      <c r="BC22" s="31">
        <f t="shared" si="17"/>
        <v>0</v>
      </c>
      <c r="BF22" s="31">
        <f t="shared" si="18"/>
        <v>0</v>
      </c>
      <c r="BI22" s="31">
        <f t="shared" si="19"/>
        <v>0</v>
      </c>
      <c r="BL22" s="31">
        <f t="shared" si="20"/>
        <v>0</v>
      </c>
      <c r="BO22" s="31">
        <f t="shared" si="21"/>
        <v>0</v>
      </c>
      <c r="BR22" s="31">
        <f t="shared" si="22"/>
        <v>0</v>
      </c>
      <c r="BU22" s="31">
        <f t="shared" si="23"/>
        <v>0</v>
      </c>
      <c r="BX22" s="31">
        <f t="shared" si="24"/>
        <v>0</v>
      </c>
      <c r="CA22" s="31">
        <f t="shared" si="25"/>
        <v>0</v>
      </c>
      <c r="CD22" s="31">
        <f t="shared" si="26"/>
        <v>0</v>
      </c>
      <c r="CG22" s="31">
        <f t="shared" si="27"/>
        <v>0</v>
      </c>
      <c r="CJ22" s="31">
        <f t="shared" si="28"/>
        <v>0</v>
      </c>
      <c r="CM22" s="31">
        <f t="shared" si="29"/>
        <v>0</v>
      </c>
      <c r="CP22" s="31">
        <f t="shared" si="30"/>
        <v>0</v>
      </c>
      <c r="CS22" s="31">
        <f t="shared" si="31"/>
        <v>0</v>
      </c>
      <c r="CV22" s="31">
        <f t="shared" si="32"/>
        <v>0</v>
      </c>
      <c r="CY22" s="31">
        <f t="shared" si="33"/>
        <v>0</v>
      </c>
      <c r="DB22" s="31">
        <f t="shared" si="34"/>
        <v>0</v>
      </c>
      <c r="DE22" s="31">
        <f t="shared" si="35"/>
        <v>0</v>
      </c>
      <c r="DH22" s="31">
        <f t="shared" si="36"/>
        <v>0</v>
      </c>
      <c r="DK22" s="31">
        <f t="shared" si="37"/>
        <v>0</v>
      </c>
      <c r="DN22" s="31">
        <f t="shared" si="38"/>
        <v>0</v>
      </c>
      <c r="DQ22" s="31">
        <f t="shared" si="39"/>
        <v>0</v>
      </c>
      <c r="DT22" s="31">
        <f t="shared" si="40"/>
        <v>0</v>
      </c>
      <c r="DW22" s="31">
        <f t="shared" si="41"/>
        <v>0</v>
      </c>
      <c r="DZ22" s="31"/>
      <c r="EA22" s="31"/>
      <c r="EB22" s="60">
        <f t="shared" si="42"/>
        <v>240175000</v>
      </c>
      <c r="EC22" s="60">
        <f t="shared" si="43"/>
        <v>0</v>
      </c>
      <c r="ED22" s="31">
        <f t="shared" si="44"/>
        <v>36835.069444444445</v>
      </c>
      <c r="EE22" s="33">
        <f t="shared" si="45"/>
        <v>5.521234516498387E-2</v>
      </c>
      <c r="EG22" s="60">
        <f t="shared" si="46"/>
        <v>0</v>
      </c>
      <c r="EH22" s="31">
        <f t="shared" si="47"/>
        <v>0</v>
      </c>
      <c r="EI22" s="33">
        <f t="shared" si="48"/>
        <v>0</v>
      </c>
      <c r="EJ22" s="33"/>
      <c r="EK22" s="60">
        <f t="shared" si="49"/>
        <v>240175000</v>
      </c>
      <c r="EL22" s="60">
        <f t="shared" si="50"/>
        <v>0</v>
      </c>
      <c r="EM22" s="60">
        <f t="shared" si="51"/>
        <v>36835.069444444445</v>
      </c>
      <c r="EN22" s="33">
        <f t="shared" si="52"/>
        <v>5.521234516498387E-2</v>
      </c>
      <c r="EP22" s="31"/>
    </row>
    <row r="23" spans="1:146" x14ac:dyDescent="0.25">
      <c r="A23" s="20">
        <f t="shared" si="53"/>
        <v>45151</v>
      </c>
      <c r="B23" s="31">
        <v>0</v>
      </c>
      <c r="C23" s="33">
        <v>5.5393359999999996E-2</v>
      </c>
      <c r="D23" s="31">
        <f t="shared" si="2"/>
        <v>0</v>
      </c>
      <c r="G23" s="31">
        <f t="shared" si="3"/>
        <v>0</v>
      </c>
      <c r="J23" s="31">
        <f t="shared" si="4"/>
        <v>0</v>
      </c>
      <c r="M23" s="31">
        <f t="shared" si="5"/>
        <v>0</v>
      </c>
      <c r="P23" s="31">
        <f t="shared" si="6"/>
        <v>0</v>
      </c>
      <c r="S23" s="31">
        <f t="shared" si="7"/>
        <v>0</v>
      </c>
      <c r="V23" s="31">
        <f t="shared" si="8"/>
        <v>0</v>
      </c>
      <c r="Y23" s="31">
        <f t="shared" si="9"/>
        <v>0</v>
      </c>
      <c r="AB23" s="31">
        <f t="shared" si="10"/>
        <v>0</v>
      </c>
      <c r="AE23" s="31">
        <v>0</v>
      </c>
      <c r="AH23" s="31">
        <v>0</v>
      </c>
      <c r="AI23" s="58"/>
      <c r="AJ23" s="59"/>
      <c r="AK23" s="31">
        <f t="shared" si="11"/>
        <v>0</v>
      </c>
      <c r="AL23" s="58">
        <f t="shared" si="1"/>
        <v>170000000</v>
      </c>
      <c r="AM23" s="59">
        <v>5.5300000000000002E-2</v>
      </c>
      <c r="AN23" s="31">
        <f t="shared" si="12"/>
        <v>26113.888888888891</v>
      </c>
      <c r="AO23" s="58">
        <f>40000000+30175000</f>
        <v>70175000</v>
      </c>
      <c r="AP23" s="59">
        <v>5.5E-2</v>
      </c>
      <c r="AQ23" s="31">
        <f t="shared" si="13"/>
        <v>10721.180555555555</v>
      </c>
      <c r="AR23" s="58"/>
      <c r="AS23" s="59"/>
      <c r="AT23" s="31">
        <f t="shared" si="14"/>
        <v>0</v>
      </c>
      <c r="AW23" s="31">
        <f t="shared" si="15"/>
        <v>0</v>
      </c>
      <c r="AZ23" s="31">
        <f t="shared" si="16"/>
        <v>0</v>
      </c>
      <c r="BC23" s="31">
        <f t="shared" si="17"/>
        <v>0</v>
      </c>
      <c r="BF23" s="31">
        <f t="shared" si="18"/>
        <v>0</v>
      </c>
      <c r="BI23" s="31">
        <f t="shared" si="19"/>
        <v>0</v>
      </c>
      <c r="BL23" s="31">
        <f t="shared" si="20"/>
        <v>0</v>
      </c>
      <c r="BO23" s="31">
        <f t="shared" si="21"/>
        <v>0</v>
      </c>
      <c r="BR23" s="31">
        <f t="shared" si="22"/>
        <v>0</v>
      </c>
      <c r="BU23" s="31">
        <f t="shared" si="23"/>
        <v>0</v>
      </c>
      <c r="BX23" s="31">
        <f t="shared" si="24"/>
        <v>0</v>
      </c>
      <c r="CA23" s="31">
        <f t="shared" si="25"/>
        <v>0</v>
      </c>
      <c r="CD23" s="31">
        <f t="shared" si="26"/>
        <v>0</v>
      </c>
      <c r="CG23" s="31">
        <f t="shared" si="27"/>
        <v>0</v>
      </c>
      <c r="CJ23" s="31">
        <f t="shared" si="28"/>
        <v>0</v>
      </c>
      <c r="CM23" s="31">
        <f t="shared" si="29"/>
        <v>0</v>
      </c>
      <c r="CP23" s="31">
        <f t="shared" si="30"/>
        <v>0</v>
      </c>
      <c r="CS23" s="31">
        <f t="shared" si="31"/>
        <v>0</v>
      </c>
      <c r="CV23" s="31">
        <f t="shared" si="32"/>
        <v>0</v>
      </c>
      <c r="CY23" s="31">
        <f t="shared" si="33"/>
        <v>0</v>
      </c>
      <c r="DB23" s="31">
        <f t="shared" si="34"/>
        <v>0</v>
      </c>
      <c r="DE23" s="31">
        <f t="shared" si="35"/>
        <v>0</v>
      </c>
      <c r="DH23" s="31">
        <f t="shared" si="36"/>
        <v>0</v>
      </c>
      <c r="DK23" s="31">
        <f t="shared" si="37"/>
        <v>0</v>
      </c>
      <c r="DN23" s="31">
        <f t="shared" si="38"/>
        <v>0</v>
      </c>
      <c r="DQ23" s="31">
        <f t="shared" si="39"/>
        <v>0</v>
      </c>
      <c r="DT23" s="31">
        <f t="shared" si="40"/>
        <v>0</v>
      </c>
      <c r="DW23" s="31">
        <f t="shared" si="41"/>
        <v>0</v>
      </c>
      <c r="DZ23" s="31"/>
      <c r="EA23" s="31"/>
      <c r="EB23" s="60">
        <f t="shared" si="42"/>
        <v>240175000</v>
      </c>
      <c r="EC23" s="60">
        <f t="shared" si="43"/>
        <v>0</v>
      </c>
      <c r="ED23" s="31">
        <f t="shared" si="44"/>
        <v>36835.069444444445</v>
      </c>
      <c r="EE23" s="33">
        <f t="shared" si="45"/>
        <v>5.521234516498387E-2</v>
      </c>
      <c r="EG23" s="60">
        <f t="shared" si="46"/>
        <v>0</v>
      </c>
      <c r="EH23" s="31">
        <f t="shared" si="47"/>
        <v>0</v>
      </c>
      <c r="EI23" s="33">
        <f t="shared" si="48"/>
        <v>0</v>
      </c>
      <c r="EJ23" s="33"/>
      <c r="EK23" s="60">
        <f t="shared" si="49"/>
        <v>240175000</v>
      </c>
      <c r="EL23" s="60">
        <f t="shared" si="50"/>
        <v>0</v>
      </c>
      <c r="EM23" s="60">
        <f t="shared" si="51"/>
        <v>36835.069444444445</v>
      </c>
      <c r="EN23" s="33">
        <f t="shared" si="52"/>
        <v>5.521234516498387E-2</v>
      </c>
      <c r="EP23" s="31"/>
    </row>
    <row r="24" spans="1:146" x14ac:dyDescent="0.25">
      <c r="A24" s="20">
        <f t="shared" si="53"/>
        <v>45152</v>
      </c>
      <c r="B24" s="31">
        <v>0</v>
      </c>
      <c r="C24" s="33">
        <v>5.5395920000000001E-2</v>
      </c>
      <c r="D24" s="31">
        <f t="shared" si="2"/>
        <v>0</v>
      </c>
      <c r="G24" s="31">
        <f t="shared" si="3"/>
        <v>0</v>
      </c>
      <c r="J24" s="31">
        <f t="shared" si="4"/>
        <v>0</v>
      </c>
      <c r="M24" s="31">
        <f t="shared" si="5"/>
        <v>0</v>
      </c>
      <c r="P24" s="31">
        <f t="shared" si="6"/>
        <v>0</v>
      </c>
      <c r="S24" s="31">
        <f t="shared" si="7"/>
        <v>0</v>
      </c>
      <c r="V24" s="31">
        <f t="shared" si="8"/>
        <v>0</v>
      </c>
      <c r="Y24" s="31">
        <f t="shared" si="9"/>
        <v>0</v>
      </c>
      <c r="AB24" s="31">
        <f t="shared" si="10"/>
        <v>0</v>
      </c>
      <c r="AE24" s="31">
        <v>0</v>
      </c>
      <c r="AH24" s="31">
        <v>0</v>
      </c>
      <c r="AI24" s="58"/>
      <c r="AJ24" s="59"/>
      <c r="AK24" s="31">
        <f t="shared" si="11"/>
        <v>0</v>
      </c>
      <c r="AL24" s="58">
        <f t="shared" si="1"/>
        <v>170000000</v>
      </c>
      <c r="AM24" s="59">
        <v>5.5300000000000002E-2</v>
      </c>
      <c r="AN24" s="31">
        <f t="shared" si="12"/>
        <v>26113.888888888891</v>
      </c>
      <c r="AO24" s="58">
        <f>40000000+34950000</f>
        <v>74950000</v>
      </c>
      <c r="AP24" s="59">
        <v>5.5E-2</v>
      </c>
      <c r="AQ24" s="31">
        <f t="shared" si="13"/>
        <v>11450.694444444445</v>
      </c>
      <c r="AR24" s="58"/>
      <c r="AS24" s="59"/>
      <c r="AT24" s="31">
        <f t="shared" si="14"/>
        <v>0</v>
      </c>
      <c r="AW24" s="31">
        <f t="shared" si="15"/>
        <v>0</v>
      </c>
      <c r="AZ24" s="31">
        <f t="shared" si="16"/>
        <v>0</v>
      </c>
      <c r="BC24" s="31">
        <f t="shared" si="17"/>
        <v>0</v>
      </c>
      <c r="BF24" s="31">
        <f t="shared" si="18"/>
        <v>0</v>
      </c>
      <c r="BI24" s="31">
        <f t="shared" si="19"/>
        <v>0</v>
      </c>
      <c r="BL24" s="31">
        <f t="shared" si="20"/>
        <v>0</v>
      </c>
      <c r="BO24" s="31">
        <f t="shared" si="21"/>
        <v>0</v>
      </c>
      <c r="BR24" s="31">
        <f t="shared" si="22"/>
        <v>0</v>
      </c>
      <c r="BU24" s="31">
        <f t="shared" si="23"/>
        <v>0</v>
      </c>
      <c r="BX24" s="31">
        <f t="shared" si="24"/>
        <v>0</v>
      </c>
      <c r="CA24" s="31">
        <f t="shared" si="25"/>
        <v>0</v>
      </c>
      <c r="CD24" s="31">
        <f t="shared" si="26"/>
        <v>0</v>
      </c>
      <c r="CG24" s="31">
        <f t="shared" si="27"/>
        <v>0</v>
      </c>
      <c r="CJ24" s="31">
        <f t="shared" si="28"/>
        <v>0</v>
      </c>
      <c r="CM24" s="31">
        <f t="shared" si="29"/>
        <v>0</v>
      </c>
      <c r="CP24" s="31">
        <f t="shared" si="30"/>
        <v>0</v>
      </c>
      <c r="CS24" s="31">
        <f t="shared" si="31"/>
        <v>0</v>
      </c>
      <c r="CV24" s="31">
        <f t="shared" si="32"/>
        <v>0</v>
      </c>
      <c r="CY24" s="31">
        <f t="shared" si="33"/>
        <v>0</v>
      </c>
      <c r="DB24" s="31">
        <f t="shared" si="34"/>
        <v>0</v>
      </c>
      <c r="DE24" s="31">
        <f t="shared" si="35"/>
        <v>0</v>
      </c>
      <c r="DH24" s="31">
        <f t="shared" si="36"/>
        <v>0</v>
      </c>
      <c r="DK24" s="31">
        <f t="shared" si="37"/>
        <v>0</v>
      </c>
      <c r="DN24" s="31">
        <f t="shared" si="38"/>
        <v>0</v>
      </c>
      <c r="DQ24" s="31">
        <f t="shared" si="39"/>
        <v>0</v>
      </c>
      <c r="DT24" s="31">
        <f t="shared" si="40"/>
        <v>0</v>
      </c>
      <c r="DW24" s="31">
        <f t="shared" si="41"/>
        <v>0</v>
      </c>
      <c r="DZ24" s="31"/>
      <c r="EA24" s="31"/>
      <c r="EB24" s="60">
        <f t="shared" si="42"/>
        <v>244950000</v>
      </c>
      <c r="EC24" s="60">
        <f t="shared" si="43"/>
        <v>0</v>
      </c>
      <c r="ED24" s="31">
        <f t="shared" si="44"/>
        <v>37564.583333333336</v>
      </c>
      <c r="EE24" s="33">
        <f t="shared" si="45"/>
        <v>5.5208205756276794E-2</v>
      </c>
      <c r="EG24" s="60">
        <f t="shared" si="46"/>
        <v>0</v>
      </c>
      <c r="EH24" s="31">
        <f t="shared" si="47"/>
        <v>0</v>
      </c>
      <c r="EI24" s="33">
        <f t="shared" si="48"/>
        <v>0</v>
      </c>
      <c r="EJ24" s="33"/>
      <c r="EK24" s="60">
        <f t="shared" si="49"/>
        <v>244950000</v>
      </c>
      <c r="EL24" s="60">
        <f t="shared" si="50"/>
        <v>0</v>
      </c>
      <c r="EM24" s="60">
        <f t="shared" si="51"/>
        <v>37564.583333333336</v>
      </c>
      <c r="EN24" s="33">
        <f t="shared" si="52"/>
        <v>5.5208205756276794E-2</v>
      </c>
      <c r="EP24" s="31"/>
    </row>
    <row r="25" spans="1:146" x14ac:dyDescent="0.25">
      <c r="A25" s="20">
        <f t="shared" si="53"/>
        <v>45153</v>
      </c>
      <c r="B25" s="31">
        <v>0</v>
      </c>
      <c r="C25" s="33">
        <v>5.5389970000000004E-2</v>
      </c>
      <c r="D25" s="31">
        <f t="shared" si="2"/>
        <v>0</v>
      </c>
      <c r="G25" s="31">
        <f t="shared" si="3"/>
        <v>0</v>
      </c>
      <c r="J25" s="31">
        <f t="shared" si="4"/>
        <v>0</v>
      </c>
      <c r="M25" s="31">
        <f t="shared" si="5"/>
        <v>0</v>
      </c>
      <c r="P25" s="31">
        <f t="shared" si="6"/>
        <v>0</v>
      </c>
      <c r="S25" s="31">
        <f t="shared" si="7"/>
        <v>0</v>
      </c>
      <c r="V25" s="31">
        <f t="shared" si="8"/>
        <v>0</v>
      </c>
      <c r="Y25" s="31">
        <f t="shared" si="9"/>
        <v>0</v>
      </c>
      <c r="AB25" s="31">
        <f t="shared" si="10"/>
        <v>0</v>
      </c>
      <c r="AE25" s="31">
        <v>0</v>
      </c>
      <c r="AH25" s="31">
        <v>0</v>
      </c>
      <c r="AI25" s="58"/>
      <c r="AJ25" s="59"/>
      <c r="AK25" s="31">
        <f t="shared" si="11"/>
        <v>0</v>
      </c>
      <c r="AL25" s="58">
        <f t="shared" si="1"/>
        <v>170000000</v>
      </c>
      <c r="AM25" s="59">
        <v>5.5300000000000002E-2</v>
      </c>
      <c r="AN25" s="31">
        <f t="shared" si="12"/>
        <v>26113.888888888891</v>
      </c>
      <c r="AO25" s="58">
        <f>35850000+20000000</f>
        <v>55850000</v>
      </c>
      <c r="AP25" s="59">
        <v>5.5E-2</v>
      </c>
      <c r="AQ25" s="31">
        <f t="shared" si="13"/>
        <v>8532.6388888888887</v>
      </c>
      <c r="AR25" s="58"/>
      <c r="AS25" s="59"/>
      <c r="AT25" s="31">
        <f t="shared" si="14"/>
        <v>0</v>
      </c>
      <c r="AW25" s="31">
        <f t="shared" si="15"/>
        <v>0</v>
      </c>
      <c r="AZ25" s="31">
        <f t="shared" si="16"/>
        <v>0</v>
      </c>
      <c r="BC25" s="31">
        <f t="shared" si="17"/>
        <v>0</v>
      </c>
      <c r="BF25" s="31">
        <f t="shared" si="18"/>
        <v>0</v>
      </c>
      <c r="BI25" s="31">
        <f t="shared" si="19"/>
        <v>0</v>
      </c>
      <c r="BL25" s="31">
        <f t="shared" si="20"/>
        <v>0</v>
      </c>
      <c r="BO25" s="31">
        <f t="shared" si="21"/>
        <v>0</v>
      </c>
      <c r="BR25" s="31">
        <f t="shared" si="22"/>
        <v>0</v>
      </c>
      <c r="BU25" s="31">
        <f t="shared" si="23"/>
        <v>0</v>
      </c>
      <c r="BX25" s="31">
        <f t="shared" si="24"/>
        <v>0</v>
      </c>
      <c r="CA25" s="31">
        <f t="shared" si="25"/>
        <v>0</v>
      </c>
      <c r="CD25" s="31">
        <f t="shared" si="26"/>
        <v>0</v>
      </c>
      <c r="CG25" s="31">
        <f t="shared" si="27"/>
        <v>0</v>
      </c>
      <c r="CJ25" s="31">
        <f t="shared" si="28"/>
        <v>0</v>
      </c>
      <c r="CM25" s="31">
        <f t="shared" si="29"/>
        <v>0</v>
      </c>
      <c r="CP25" s="31">
        <f t="shared" si="30"/>
        <v>0</v>
      </c>
      <c r="CS25" s="31">
        <f t="shared" si="31"/>
        <v>0</v>
      </c>
      <c r="CV25" s="31">
        <f t="shared" si="32"/>
        <v>0</v>
      </c>
      <c r="CY25" s="31">
        <f t="shared" si="33"/>
        <v>0</v>
      </c>
      <c r="DB25" s="31">
        <f t="shared" si="34"/>
        <v>0</v>
      </c>
      <c r="DE25" s="31">
        <f t="shared" si="35"/>
        <v>0</v>
      </c>
      <c r="DH25" s="31">
        <f t="shared" si="36"/>
        <v>0</v>
      </c>
      <c r="DK25" s="31">
        <f t="shared" si="37"/>
        <v>0</v>
      </c>
      <c r="DN25" s="31">
        <f t="shared" si="38"/>
        <v>0</v>
      </c>
      <c r="DQ25" s="31">
        <f t="shared" si="39"/>
        <v>0</v>
      </c>
      <c r="DT25" s="31">
        <f t="shared" si="40"/>
        <v>0</v>
      </c>
      <c r="DW25" s="31">
        <f t="shared" si="41"/>
        <v>0</v>
      </c>
      <c r="DZ25" s="31"/>
      <c r="EA25" s="31"/>
      <c r="EB25" s="60">
        <f t="shared" si="42"/>
        <v>225850000</v>
      </c>
      <c r="EC25" s="60">
        <f t="shared" si="43"/>
        <v>0</v>
      </c>
      <c r="ED25" s="31">
        <f t="shared" si="44"/>
        <v>34646.527777777781</v>
      </c>
      <c r="EE25" s="33">
        <f t="shared" si="45"/>
        <v>5.5225813593092768E-2</v>
      </c>
      <c r="EG25" s="60">
        <f t="shared" si="46"/>
        <v>0</v>
      </c>
      <c r="EH25" s="31">
        <f t="shared" si="47"/>
        <v>0</v>
      </c>
      <c r="EI25" s="33">
        <f t="shared" si="48"/>
        <v>0</v>
      </c>
      <c r="EJ25" s="33"/>
      <c r="EK25" s="60">
        <f t="shared" si="49"/>
        <v>225850000</v>
      </c>
      <c r="EL25" s="60">
        <f t="shared" si="50"/>
        <v>0</v>
      </c>
      <c r="EM25" s="60">
        <f t="shared" si="51"/>
        <v>34646.527777777781</v>
      </c>
      <c r="EN25" s="33">
        <f t="shared" si="52"/>
        <v>5.5225813593092768E-2</v>
      </c>
      <c r="EP25" s="31"/>
    </row>
    <row r="26" spans="1:146" x14ac:dyDescent="0.25">
      <c r="A26" s="20">
        <f t="shared" si="53"/>
        <v>45154</v>
      </c>
      <c r="B26" s="31">
        <v>0</v>
      </c>
      <c r="C26" s="33">
        <v>5.5394100000000002E-2</v>
      </c>
      <c r="D26" s="31">
        <f t="shared" si="2"/>
        <v>0</v>
      </c>
      <c r="G26" s="31">
        <f t="shared" si="3"/>
        <v>0</v>
      </c>
      <c r="J26" s="31">
        <f t="shared" si="4"/>
        <v>0</v>
      </c>
      <c r="M26" s="31">
        <f t="shared" si="5"/>
        <v>0</v>
      </c>
      <c r="P26" s="31">
        <f t="shared" si="6"/>
        <v>0</v>
      </c>
      <c r="S26" s="31">
        <f t="shared" si="7"/>
        <v>0</v>
      </c>
      <c r="V26" s="31">
        <f t="shared" si="8"/>
        <v>0</v>
      </c>
      <c r="Y26" s="31">
        <f t="shared" si="9"/>
        <v>0</v>
      </c>
      <c r="AB26" s="31">
        <f t="shared" si="10"/>
        <v>0</v>
      </c>
      <c r="AE26" s="31">
        <v>0</v>
      </c>
      <c r="AH26" s="31">
        <v>0</v>
      </c>
      <c r="AI26" s="58"/>
      <c r="AJ26" s="59"/>
      <c r="AK26" s="31">
        <f t="shared" si="11"/>
        <v>0</v>
      </c>
      <c r="AL26" s="58">
        <f t="shared" si="1"/>
        <v>170000000</v>
      </c>
      <c r="AM26" s="59">
        <v>5.5300000000000002E-2</v>
      </c>
      <c r="AN26" s="31">
        <f t="shared" si="12"/>
        <v>26113.888888888891</v>
      </c>
      <c r="AO26" s="58">
        <f>31000000</f>
        <v>31000000</v>
      </c>
      <c r="AP26" s="59">
        <v>5.5E-2</v>
      </c>
      <c r="AQ26" s="31">
        <f t="shared" si="13"/>
        <v>4736.1111111111113</v>
      </c>
      <c r="AR26" s="58"/>
      <c r="AS26" s="59"/>
      <c r="AT26" s="31">
        <f t="shared" si="14"/>
        <v>0</v>
      </c>
      <c r="AW26" s="31">
        <f t="shared" si="15"/>
        <v>0</v>
      </c>
      <c r="AZ26" s="31">
        <f t="shared" si="16"/>
        <v>0</v>
      </c>
      <c r="BC26" s="31">
        <f t="shared" si="17"/>
        <v>0</v>
      </c>
      <c r="BF26" s="31">
        <f t="shared" si="18"/>
        <v>0</v>
      </c>
      <c r="BI26" s="31">
        <f t="shared" si="19"/>
        <v>0</v>
      </c>
      <c r="BL26" s="31">
        <f t="shared" si="20"/>
        <v>0</v>
      </c>
      <c r="BO26" s="31">
        <f t="shared" si="21"/>
        <v>0</v>
      </c>
      <c r="BR26" s="31">
        <f t="shared" si="22"/>
        <v>0</v>
      </c>
      <c r="BU26" s="31">
        <f t="shared" si="23"/>
        <v>0</v>
      </c>
      <c r="BX26" s="31">
        <f t="shared" si="24"/>
        <v>0</v>
      </c>
      <c r="CA26" s="31">
        <f t="shared" si="25"/>
        <v>0</v>
      </c>
      <c r="CD26" s="31">
        <f t="shared" si="26"/>
        <v>0</v>
      </c>
      <c r="CG26" s="31">
        <f t="shared" si="27"/>
        <v>0</v>
      </c>
      <c r="CJ26" s="31">
        <f t="shared" si="28"/>
        <v>0</v>
      </c>
      <c r="CM26" s="31">
        <f t="shared" si="29"/>
        <v>0</v>
      </c>
      <c r="CP26" s="31">
        <f t="shared" si="30"/>
        <v>0</v>
      </c>
      <c r="CS26" s="31">
        <f t="shared" si="31"/>
        <v>0</v>
      </c>
      <c r="CV26" s="31">
        <f t="shared" si="32"/>
        <v>0</v>
      </c>
      <c r="CY26" s="31">
        <f t="shared" si="33"/>
        <v>0</v>
      </c>
      <c r="DB26" s="31">
        <f t="shared" si="34"/>
        <v>0</v>
      </c>
      <c r="DE26" s="31">
        <f t="shared" si="35"/>
        <v>0</v>
      </c>
      <c r="DH26" s="31">
        <f t="shared" si="36"/>
        <v>0</v>
      </c>
      <c r="DK26" s="31">
        <f t="shared" si="37"/>
        <v>0</v>
      </c>
      <c r="DN26" s="31">
        <f t="shared" si="38"/>
        <v>0</v>
      </c>
      <c r="DQ26" s="31">
        <f t="shared" si="39"/>
        <v>0</v>
      </c>
      <c r="DT26" s="31">
        <f t="shared" si="40"/>
        <v>0</v>
      </c>
      <c r="DW26" s="31">
        <f t="shared" si="41"/>
        <v>0</v>
      </c>
      <c r="DZ26" s="31"/>
      <c r="EA26" s="31"/>
      <c r="EB26" s="60">
        <f t="shared" si="42"/>
        <v>201000000</v>
      </c>
      <c r="EC26" s="60">
        <f t="shared" si="43"/>
        <v>0</v>
      </c>
      <c r="ED26" s="31">
        <f t="shared" si="44"/>
        <v>30850</v>
      </c>
      <c r="EE26" s="33">
        <f t="shared" si="45"/>
        <v>5.5253731343283576E-2</v>
      </c>
      <c r="EG26" s="60">
        <f t="shared" si="46"/>
        <v>0</v>
      </c>
      <c r="EH26" s="31">
        <f t="shared" si="47"/>
        <v>0</v>
      </c>
      <c r="EI26" s="33">
        <f t="shared" si="48"/>
        <v>0</v>
      </c>
      <c r="EJ26" s="33"/>
      <c r="EK26" s="60">
        <f t="shared" si="49"/>
        <v>201000000</v>
      </c>
      <c r="EL26" s="60">
        <f t="shared" si="50"/>
        <v>0</v>
      </c>
      <c r="EM26" s="60">
        <f t="shared" si="51"/>
        <v>30850</v>
      </c>
      <c r="EN26" s="33">
        <f t="shared" si="52"/>
        <v>5.5253731343283576E-2</v>
      </c>
      <c r="EP26" s="31"/>
    </row>
    <row r="27" spans="1:146" x14ac:dyDescent="0.25">
      <c r="A27" s="20">
        <f t="shared" si="53"/>
        <v>45155</v>
      </c>
      <c r="B27" s="31">
        <v>0</v>
      </c>
      <c r="C27" s="33">
        <v>5.5393900000000003E-2</v>
      </c>
      <c r="D27" s="31">
        <f t="shared" si="2"/>
        <v>0</v>
      </c>
      <c r="G27" s="31">
        <f t="shared" si="3"/>
        <v>0</v>
      </c>
      <c r="J27" s="31">
        <f t="shared" si="4"/>
        <v>0</v>
      </c>
      <c r="M27" s="31">
        <f t="shared" si="5"/>
        <v>0</v>
      </c>
      <c r="P27" s="31">
        <f t="shared" si="6"/>
        <v>0</v>
      </c>
      <c r="S27" s="31">
        <f t="shared" si="7"/>
        <v>0</v>
      </c>
      <c r="V27" s="31">
        <f t="shared" si="8"/>
        <v>0</v>
      </c>
      <c r="Y27" s="31">
        <f t="shared" si="9"/>
        <v>0</v>
      </c>
      <c r="AB27" s="31">
        <f t="shared" si="10"/>
        <v>0</v>
      </c>
      <c r="AE27" s="31">
        <v>0</v>
      </c>
      <c r="AH27" s="31">
        <v>0</v>
      </c>
      <c r="AI27" s="58"/>
      <c r="AJ27" s="59"/>
      <c r="AK27" s="31">
        <f t="shared" si="11"/>
        <v>0</v>
      </c>
      <c r="AL27" s="58">
        <f t="shared" si="1"/>
        <v>170000000</v>
      </c>
      <c r="AM27" s="59">
        <v>5.5300000000000002E-2</v>
      </c>
      <c r="AN27" s="31">
        <f t="shared" si="12"/>
        <v>26113.888888888891</v>
      </c>
      <c r="AO27" s="58">
        <v>18525000</v>
      </c>
      <c r="AP27" s="59">
        <v>5.5E-2</v>
      </c>
      <c r="AQ27" s="31">
        <f t="shared" si="13"/>
        <v>2830.2083333333335</v>
      </c>
      <c r="AR27" s="58"/>
      <c r="AS27" s="59"/>
      <c r="AT27" s="31">
        <f t="shared" si="14"/>
        <v>0</v>
      </c>
      <c r="AW27" s="31">
        <f t="shared" si="15"/>
        <v>0</v>
      </c>
      <c r="AZ27" s="31">
        <f t="shared" si="16"/>
        <v>0</v>
      </c>
      <c r="BC27" s="31">
        <f t="shared" si="17"/>
        <v>0</v>
      </c>
      <c r="BF27" s="31">
        <f t="shared" si="18"/>
        <v>0</v>
      </c>
      <c r="BI27" s="31">
        <f t="shared" si="19"/>
        <v>0</v>
      </c>
      <c r="BL27" s="31">
        <f t="shared" si="20"/>
        <v>0</v>
      </c>
      <c r="BO27" s="31">
        <f t="shared" si="21"/>
        <v>0</v>
      </c>
      <c r="BR27" s="31">
        <f t="shared" si="22"/>
        <v>0</v>
      </c>
      <c r="BU27" s="31">
        <f t="shared" si="23"/>
        <v>0</v>
      </c>
      <c r="BX27" s="31">
        <f t="shared" si="24"/>
        <v>0</v>
      </c>
      <c r="CA27" s="31">
        <f t="shared" si="25"/>
        <v>0</v>
      </c>
      <c r="CD27" s="31">
        <f t="shared" si="26"/>
        <v>0</v>
      </c>
      <c r="CG27" s="31">
        <f t="shared" si="27"/>
        <v>0</v>
      </c>
      <c r="CJ27" s="31">
        <f t="shared" si="28"/>
        <v>0</v>
      </c>
      <c r="CM27" s="31">
        <f t="shared" si="29"/>
        <v>0</v>
      </c>
      <c r="CP27" s="31">
        <f t="shared" si="30"/>
        <v>0</v>
      </c>
      <c r="CS27" s="31">
        <f t="shared" si="31"/>
        <v>0</v>
      </c>
      <c r="CV27" s="31">
        <f t="shared" si="32"/>
        <v>0</v>
      </c>
      <c r="CY27" s="31">
        <f t="shared" si="33"/>
        <v>0</v>
      </c>
      <c r="DB27" s="31">
        <f t="shared" si="34"/>
        <v>0</v>
      </c>
      <c r="DE27" s="31">
        <f t="shared" si="35"/>
        <v>0</v>
      </c>
      <c r="DH27" s="31">
        <f t="shared" si="36"/>
        <v>0</v>
      </c>
      <c r="DK27" s="31">
        <f t="shared" si="37"/>
        <v>0</v>
      </c>
      <c r="DN27" s="31">
        <f t="shared" si="38"/>
        <v>0</v>
      </c>
      <c r="DQ27" s="31">
        <f t="shared" si="39"/>
        <v>0</v>
      </c>
      <c r="DT27" s="31">
        <f t="shared" si="40"/>
        <v>0</v>
      </c>
      <c r="DW27" s="31">
        <f t="shared" si="41"/>
        <v>0</v>
      </c>
      <c r="DZ27" s="31"/>
      <c r="EA27" s="31"/>
      <c r="EB27" s="60">
        <f t="shared" si="42"/>
        <v>188525000</v>
      </c>
      <c r="EC27" s="60">
        <f t="shared" si="43"/>
        <v>0</v>
      </c>
      <c r="ED27" s="31">
        <f t="shared" si="44"/>
        <v>28944.097222222223</v>
      </c>
      <c r="EE27" s="33">
        <f t="shared" si="45"/>
        <v>5.5270521151040981E-2</v>
      </c>
      <c r="EG27" s="60">
        <f t="shared" si="46"/>
        <v>0</v>
      </c>
      <c r="EH27" s="31">
        <f t="shared" si="47"/>
        <v>0</v>
      </c>
      <c r="EI27" s="33">
        <f t="shared" si="48"/>
        <v>0</v>
      </c>
      <c r="EJ27" s="33"/>
      <c r="EK27" s="60">
        <f t="shared" si="49"/>
        <v>188525000</v>
      </c>
      <c r="EL27" s="60">
        <f t="shared" si="50"/>
        <v>0</v>
      </c>
      <c r="EM27" s="60">
        <f t="shared" si="51"/>
        <v>28944.097222222223</v>
      </c>
      <c r="EN27" s="33">
        <f t="shared" si="52"/>
        <v>5.5270521151040981E-2</v>
      </c>
      <c r="EP27" s="31"/>
    </row>
    <row r="28" spans="1:146" x14ac:dyDescent="0.25">
      <c r="A28" s="20">
        <f t="shared" si="53"/>
        <v>45156</v>
      </c>
      <c r="B28" s="31">
        <v>0</v>
      </c>
      <c r="C28" s="33">
        <v>5.5392070000000002E-2</v>
      </c>
      <c r="D28" s="31">
        <f t="shared" si="2"/>
        <v>0</v>
      </c>
      <c r="G28" s="31">
        <f t="shared" si="3"/>
        <v>0</v>
      </c>
      <c r="J28" s="31">
        <f t="shared" si="4"/>
        <v>0</v>
      </c>
      <c r="M28" s="31">
        <f t="shared" si="5"/>
        <v>0</v>
      </c>
      <c r="P28" s="31">
        <f t="shared" si="6"/>
        <v>0</v>
      </c>
      <c r="S28" s="31">
        <f t="shared" si="7"/>
        <v>0</v>
      </c>
      <c r="V28" s="31">
        <f t="shared" si="8"/>
        <v>0</v>
      </c>
      <c r="Y28" s="31">
        <f t="shared" si="9"/>
        <v>0</v>
      </c>
      <c r="AB28" s="31">
        <f t="shared" si="10"/>
        <v>0</v>
      </c>
      <c r="AE28" s="31">
        <v>0</v>
      </c>
      <c r="AH28" s="31">
        <v>0</v>
      </c>
      <c r="AI28" s="58">
        <f t="shared" ref="AI28:AI41" si="54">40000000</f>
        <v>40000000</v>
      </c>
      <c r="AJ28" s="59">
        <v>5.6000000000000001E-2</v>
      </c>
      <c r="AK28" s="31">
        <f t="shared" si="11"/>
        <v>6222.2222222222226</v>
      </c>
      <c r="AL28" s="58">
        <f>50000000+40000000</f>
        <v>90000000</v>
      </c>
      <c r="AM28" s="59">
        <v>5.5300000000000002E-2</v>
      </c>
      <c r="AN28" s="31">
        <f t="shared" si="12"/>
        <v>13825</v>
      </c>
      <c r="AO28" s="58">
        <f>60100000</f>
        <v>60100000</v>
      </c>
      <c r="AP28" s="59">
        <v>5.5E-2</v>
      </c>
      <c r="AQ28" s="31">
        <f t="shared" si="13"/>
        <v>9181.9444444444453</v>
      </c>
      <c r="AR28" s="58"/>
      <c r="AS28" s="59"/>
      <c r="AT28" s="31">
        <f t="shared" si="14"/>
        <v>0</v>
      </c>
      <c r="AW28" s="31">
        <f t="shared" si="15"/>
        <v>0</v>
      </c>
      <c r="AZ28" s="31">
        <f t="shared" si="16"/>
        <v>0</v>
      </c>
      <c r="BC28" s="31">
        <f t="shared" si="17"/>
        <v>0</v>
      </c>
      <c r="BF28" s="31">
        <f t="shared" si="18"/>
        <v>0</v>
      </c>
      <c r="BI28" s="31">
        <f t="shared" si="19"/>
        <v>0</v>
      </c>
      <c r="BL28" s="31">
        <f t="shared" si="20"/>
        <v>0</v>
      </c>
      <c r="BO28" s="31">
        <f t="shared" si="21"/>
        <v>0</v>
      </c>
      <c r="BR28" s="31">
        <f t="shared" si="22"/>
        <v>0</v>
      </c>
      <c r="BU28" s="31">
        <f t="shared" si="23"/>
        <v>0</v>
      </c>
      <c r="BX28" s="31">
        <f t="shared" si="24"/>
        <v>0</v>
      </c>
      <c r="CA28" s="31">
        <f t="shared" si="25"/>
        <v>0</v>
      </c>
      <c r="CD28" s="31">
        <f t="shared" si="26"/>
        <v>0</v>
      </c>
      <c r="CG28" s="31">
        <f t="shared" si="27"/>
        <v>0</v>
      </c>
      <c r="CJ28" s="31">
        <f t="shared" si="28"/>
        <v>0</v>
      </c>
      <c r="CM28" s="31">
        <f t="shared" si="29"/>
        <v>0</v>
      </c>
      <c r="CP28" s="31">
        <f t="shared" si="30"/>
        <v>0</v>
      </c>
      <c r="CS28" s="31">
        <f t="shared" si="31"/>
        <v>0</v>
      </c>
      <c r="CV28" s="31">
        <f t="shared" si="32"/>
        <v>0</v>
      </c>
      <c r="CY28" s="31">
        <f t="shared" si="33"/>
        <v>0</v>
      </c>
      <c r="DB28" s="31">
        <f t="shared" si="34"/>
        <v>0</v>
      </c>
      <c r="DE28" s="31">
        <f t="shared" si="35"/>
        <v>0</v>
      </c>
      <c r="DH28" s="31">
        <f t="shared" si="36"/>
        <v>0</v>
      </c>
      <c r="DK28" s="31">
        <f t="shared" si="37"/>
        <v>0</v>
      </c>
      <c r="DN28" s="31">
        <f t="shared" si="38"/>
        <v>0</v>
      </c>
      <c r="DQ28" s="31">
        <f t="shared" si="39"/>
        <v>0</v>
      </c>
      <c r="DT28" s="31">
        <f t="shared" si="40"/>
        <v>0</v>
      </c>
      <c r="DW28" s="31">
        <f t="shared" si="41"/>
        <v>0</v>
      </c>
      <c r="DZ28" s="31"/>
      <c r="EA28" s="31"/>
      <c r="EB28" s="60">
        <f t="shared" si="42"/>
        <v>190100000</v>
      </c>
      <c r="EC28" s="60">
        <f t="shared" si="43"/>
        <v>0</v>
      </c>
      <c r="ED28" s="31">
        <f t="shared" si="44"/>
        <v>29229.166666666668</v>
      </c>
      <c r="EE28" s="33">
        <f t="shared" si="45"/>
        <v>5.5352446081009997E-2</v>
      </c>
      <c r="EG28" s="60">
        <f t="shared" si="46"/>
        <v>0</v>
      </c>
      <c r="EH28" s="31">
        <f t="shared" si="47"/>
        <v>0</v>
      </c>
      <c r="EI28" s="33">
        <f t="shared" si="48"/>
        <v>0</v>
      </c>
      <c r="EJ28" s="33"/>
      <c r="EK28" s="60">
        <f t="shared" si="49"/>
        <v>190100000</v>
      </c>
      <c r="EL28" s="60">
        <f t="shared" si="50"/>
        <v>0</v>
      </c>
      <c r="EM28" s="60">
        <f t="shared" si="51"/>
        <v>29229.166666666668</v>
      </c>
      <c r="EN28" s="33">
        <f t="shared" si="52"/>
        <v>5.5352446081009997E-2</v>
      </c>
      <c r="EP28" s="31"/>
    </row>
    <row r="29" spans="1:146" x14ac:dyDescent="0.25">
      <c r="A29" s="20">
        <f t="shared" si="53"/>
        <v>45157</v>
      </c>
      <c r="B29" s="31">
        <v>0</v>
      </c>
      <c r="C29" s="33">
        <v>5.5392070000000002E-2</v>
      </c>
      <c r="D29" s="31">
        <f t="shared" si="2"/>
        <v>0</v>
      </c>
      <c r="G29" s="31">
        <f t="shared" si="3"/>
        <v>0</v>
      </c>
      <c r="J29" s="31">
        <f t="shared" si="4"/>
        <v>0</v>
      </c>
      <c r="M29" s="31">
        <f t="shared" si="5"/>
        <v>0</v>
      </c>
      <c r="P29" s="31">
        <f t="shared" si="6"/>
        <v>0</v>
      </c>
      <c r="S29" s="31">
        <f t="shared" si="7"/>
        <v>0</v>
      </c>
      <c r="V29" s="31">
        <f t="shared" si="8"/>
        <v>0</v>
      </c>
      <c r="Y29" s="31">
        <f t="shared" si="9"/>
        <v>0</v>
      </c>
      <c r="AB29" s="31">
        <f t="shared" si="10"/>
        <v>0</v>
      </c>
      <c r="AE29" s="31">
        <v>0</v>
      </c>
      <c r="AH29" s="31">
        <v>0</v>
      </c>
      <c r="AI29" s="58">
        <f t="shared" si="54"/>
        <v>40000000</v>
      </c>
      <c r="AJ29" s="59">
        <v>5.6000000000000001E-2</v>
      </c>
      <c r="AK29" s="31">
        <f t="shared" si="11"/>
        <v>6222.2222222222226</v>
      </c>
      <c r="AL29" s="58">
        <f>50000000+40000000</f>
        <v>90000000</v>
      </c>
      <c r="AM29" s="59">
        <v>5.5300000000000002E-2</v>
      </c>
      <c r="AN29" s="31">
        <f t="shared" si="12"/>
        <v>13825</v>
      </c>
      <c r="AO29" s="58">
        <f>60100000</f>
        <v>60100000</v>
      </c>
      <c r="AP29" s="59">
        <v>5.5E-2</v>
      </c>
      <c r="AQ29" s="31">
        <f t="shared" si="13"/>
        <v>9181.9444444444453</v>
      </c>
      <c r="AR29" s="58"/>
      <c r="AS29" s="59"/>
      <c r="AT29" s="31">
        <f t="shared" si="14"/>
        <v>0</v>
      </c>
      <c r="AW29" s="31">
        <f t="shared" si="15"/>
        <v>0</v>
      </c>
      <c r="AZ29" s="31">
        <f t="shared" si="16"/>
        <v>0</v>
      </c>
      <c r="BC29" s="31">
        <f t="shared" si="17"/>
        <v>0</v>
      </c>
      <c r="BF29" s="31">
        <f t="shared" si="18"/>
        <v>0</v>
      </c>
      <c r="BI29" s="31">
        <f t="shared" si="19"/>
        <v>0</v>
      </c>
      <c r="BL29" s="31">
        <f t="shared" si="20"/>
        <v>0</v>
      </c>
      <c r="BO29" s="31">
        <f t="shared" si="21"/>
        <v>0</v>
      </c>
      <c r="BR29" s="31">
        <f t="shared" si="22"/>
        <v>0</v>
      </c>
      <c r="BU29" s="31">
        <f t="shared" si="23"/>
        <v>0</v>
      </c>
      <c r="BX29" s="31">
        <f t="shared" si="24"/>
        <v>0</v>
      </c>
      <c r="CA29" s="31">
        <f t="shared" si="25"/>
        <v>0</v>
      </c>
      <c r="CD29" s="31">
        <f t="shared" si="26"/>
        <v>0</v>
      </c>
      <c r="CG29" s="31">
        <f t="shared" si="27"/>
        <v>0</v>
      </c>
      <c r="CJ29" s="31">
        <f t="shared" si="28"/>
        <v>0</v>
      </c>
      <c r="CM29" s="31">
        <f t="shared" si="29"/>
        <v>0</v>
      </c>
      <c r="CP29" s="31">
        <f t="shared" si="30"/>
        <v>0</v>
      </c>
      <c r="CS29" s="31">
        <f t="shared" si="31"/>
        <v>0</v>
      </c>
      <c r="CV29" s="31">
        <f t="shared" si="32"/>
        <v>0</v>
      </c>
      <c r="CY29" s="31">
        <f t="shared" si="33"/>
        <v>0</v>
      </c>
      <c r="DB29" s="31">
        <f t="shared" si="34"/>
        <v>0</v>
      </c>
      <c r="DE29" s="31">
        <f t="shared" si="35"/>
        <v>0</v>
      </c>
      <c r="DH29" s="31">
        <f t="shared" si="36"/>
        <v>0</v>
      </c>
      <c r="DK29" s="31">
        <f t="shared" si="37"/>
        <v>0</v>
      </c>
      <c r="DN29" s="31">
        <f t="shared" si="38"/>
        <v>0</v>
      </c>
      <c r="DQ29" s="31">
        <f t="shared" si="39"/>
        <v>0</v>
      </c>
      <c r="DT29" s="31">
        <f t="shared" si="40"/>
        <v>0</v>
      </c>
      <c r="DW29" s="31">
        <f t="shared" si="41"/>
        <v>0</v>
      </c>
      <c r="DZ29" s="31"/>
      <c r="EA29" s="31"/>
      <c r="EB29" s="60">
        <f t="shared" si="42"/>
        <v>190100000</v>
      </c>
      <c r="EC29" s="60">
        <f t="shared" si="43"/>
        <v>0</v>
      </c>
      <c r="ED29" s="31">
        <f t="shared" si="44"/>
        <v>29229.166666666668</v>
      </c>
      <c r="EE29" s="33">
        <f t="shared" si="45"/>
        <v>5.5352446081009997E-2</v>
      </c>
      <c r="EG29" s="60">
        <f t="shared" si="46"/>
        <v>0</v>
      </c>
      <c r="EH29" s="31">
        <f t="shared" si="47"/>
        <v>0</v>
      </c>
      <c r="EI29" s="33">
        <f t="shared" si="48"/>
        <v>0</v>
      </c>
      <c r="EJ29" s="33"/>
      <c r="EK29" s="60">
        <f t="shared" si="49"/>
        <v>190100000</v>
      </c>
      <c r="EL29" s="60">
        <f t="shared" si="50"/>
        <v>0</v>
      </c>
      <c r="EM29" s="60">
        <f t="shared" si="51"/>
        <v>29229.166666666668</v>
      </c>
      <c r="EN29" s="33">
        <f t="shared" si="52"/>
        <v>5.5352446081009997E-2</v>
      </c>
      <c r="EP29" s="31"/>
    </row>
    <row r="30" spans="1:146" x14ac:dyDescent="0.25">
      <c r="A30" s="20">
        <f t="shared" si="53"/>
        <v>45158</v>
      </c>
      <c r="B30" s="31">
        <v>0</v>
      </c>
      <c r="C30" s="33">
        <v>5.5392070000000002E-2</v>
      </c>
      <c r="D30" s="31">
        <f t="shared" si="2"/>
        <v>0</v>
      </c>
      <c r="G30" s="31">
        <f t="shared" si="3"/>
        <v>0</v>
      </c>
      <c r="J30" s="31">
        <f t="shared" si="4"/>
        <v>0</v>
      </c>
      <c r="M30" s="31">
        <f t="shared" si="5"/>
        <v>0</v>
      </c>
      <c r="P30" s="31">
        <f t="shared" si="6"/>
        <v>0</v>
      </c>
      <c r="S30" s="31">
        <f t="shared" si="7"/>
        <v>0</v>
      </c>
      <c r="V30" s="31">
        <f t="shared" si="8"/>
        <v>0</v>
      </c>
      <c r="Y30" s="31">
        <f t="shared" si="9"/>
        <v>0</v>
      </c>
      <c r="AB30" s="31">
        <f t="shared" si="10"/>
        <v>0</v>
      </c>
      <c r="AE30" s="31">
        <v>0</v>
      </c>
      <c r="AH30" s="31">
        <v>0</v>
      </c>
      <c r="AI30" s="58">
        <f t="shared" si="54"/>
        <v>40000000</v>
      </c>
      <c r="AJ30" s="59">
        <v>5.6000000000000001E-2</v>
      </c>
      <c r="AK30" s="31">
        <f t="shared" si="11"/>
        <v>6222.2222222222226</v>
      </c>
      <c r="AL30" s="58">
        <f>50000000+40000000</f>
        <v>90000000</v>
      </c>
      <c r="AM30" s="59">
        <v>5.5300000000000002E-2</v>
      </c>
      <c r="AN30" s="31">
        <f t="shared" si="12"/>
        <v>13825</v>
      </c>
      <c r="AO30" s="58">
        <f>60100000</f>
        <v>60100000</v>
      </c>
      <c r="AP30" s="59">
        <v>5.5E-2</v>
      </c>
      <c r="AQ30" s="31">
        <f t="shared" si="13"/>
        <v>9181.9444444444453</v>
      </c>
      <c r="AR30" s="58"/>
      <c r="AS30" s="59"/>
      <c r="AT30" s="31">
        <f t="shared" si="14"/>
        <v>0</v>
      </c>
      <c r="AW30" s="31">
        <f t="shared" si="15"/>
        <v>0</v>
      </c>
      <c r="AZ30" s="31">
        <f t="shared" si="16"/>
        <v>0</v>
      </c>
      <c r="BC30" s="31">
        <f t="shared" si="17"/>
        <v>0</v>
      </c>
      <c r="BF30" s="31">
        <f t="shared" si="18"/>
        <v>0</v>
      </c>
      <c r="BI30" s="31">
        <f t="shared" si="19"/>
        <v>0</v>
      </c>
      <c r="BL30" s="31">
        <f t="shared" si="20"/>
        <v>0</v>
      </c>
      <c r="BO30" s="31">
        <f t="shared" si="21"/>
        <v>0</v>
      </c>
      <c r="BR30" s="31">
        <f t="shared" si="22"/>
        <v>0</v>
      </c>
      <c r="BU30" s="31">
        <f t="shared" si="23"/>
        <v>0</v>
      </c>
      <c r="BX30" s="31">
        <f t="shared" si="24"/>
        <v>0</v>
      </c>
      <c r="CA30" s="31">
        <f t="shared" si="25"/>
        <v>0</v>
      </c>
      <c r="CD30" s="31">
        <f t="shared" si="26"/>
        <v>0</v>
      </c>
      <c r="CG30" s="31">
        <f t="shared" si="27"/>
        <v>0</v>
      </c>
      <c r="CJ30" s="31">
        <f t="shared" si="28"/>
        <v>0</v>
      </c>
      <c r="CM30" s="31">
        <f t="shared" si="29"/>
        <v>0</v>
      </c>
      <c r="CP30" s="31">
        <f t="shared" si="30"/>
        <v>0</v>
      </c>
      <c r="CS30" s="31">
        <f t="shared" si="31"/>
        <v>0</v>
      </c>
      <c r="CV30" s="31">
        <f t="shared" si="32"/>
        <v>0</v>
      </c>
      <c r="CY30" s="31">
        <f t="shared" si="33"/>
        <v>0</v>
      </c>
      <c r="DB30" s="31">
        <f t="shared" si="34"/>
        <v>0</v>
      </c>
      <c r="DE30" s="31">
        <f t="shared" si="35"/>
        <v>0</v>
      </c>
      <c r="DH30" s="31">
        <f t="shared" si="36"/>
        <v>0</v>
      </c>
      <c r="DK30" s="31">
        <f t="shared" si="37"/>
        <v>0</v>
      </c>
      <c r="DN30" s="31">
        <f t="shared" si="38"/>
        <v>0</v>
      </c>
      <c r="DQ30" s="31">
        <f t="shared" si="39"/>
        <v>0</v>
      </c>
      <c r="DT30" s="31">
        <f t="shared" si="40"/>
        <v>0</v>
      </c>
      <c r="DW30" s="31">
        <f t="shared" si="41"/>
        <v>0</v>
      </c>
      <c r="DZ30" s="31"/>
      <c r="EA30" s="31"/>
      <c r="EB30" s="60">
        <f t="shared" si="42"/>
        <v>190100000</v>
      </c>
      <c r="EC30" s="60">
        <f t="shared" si="43"/>
        <v>0</v>
      </c>
      <c r="ED30" s="31">
        <f t="shared" si="44"/>
        <v>29229.166666666668</v>
      </c>
      <c r="EE30" s="33">
        <f t="shared" si="45"/>
        <v>5.5352446081009997E-2</v>
      </c>
      <c r="EG30" s="60">
        <f t="shared" si="46"/>
        <v>0</v>
      </c>
      <c r="EH30" s="31">
        <f t="shared" si="47"/>
        <v>0</v>
      </c>
      <c r="EI30" s="33">
        <f t="shared" si="48"/>
        <v>0</v>
      </c>
      <c r="EJ30" s="33"/>
      <c r="EK30" s="60">
        <f t="shared" si="49"/>
        <v>190100000</v>
      </c>
      <c r="EL30" s="60">
        <f t="shared" si="50"/>
        <v>0</v>
      </c>
      <c r="EM30" s="60">
        <f t="shared" si="51"/>
        <v>29229.166666666668</v>
      </c>
      <c r="EN30" s="33">
        <f t="shared" si="52"/>
        <v>5.5352446081009997E-2</v>
      </c>
      <c r="EP30" s="31"/>
    </row>
    <row r="31" spans="1:146" x14ac:dyDescent="0.25">
      <c r="A31" s="20">
        <f t="shared" si="53"/>
        <v>45159</v>
      </c>
      <c r="B31" s="31">
        <v>0</v>
      </c>
      <c r="C31" s="33">
        <v>5.5393270000000001E-2</v>
      </c>
      <c r="D31" s="31">
        <f t="shared" si="2"/>
        <v>0</v>
      </c>
      <c r="G31" s="31">
        <f t="shared" si="3"/>
        <v>0</v>
      </c>
      <c r="J31" s="31">
        <f t="shared" si="4"/>
        <v>0</v>
      </c>
      <c r="M31" s="31">
        <f t="shared" si="5"/>
        <v>0</v>
      </c>
      <c r="P31" s="31">
        <f t="shared" si="6"/>
        <v>0</v>
      </c>
      <c r="S31" s="31">
        <f t="shared" si="7"/>
        <v>0</v>
      </c>
      <c r="V31" s="31">
        <f t="shared" si="8"/>
        <v>0</v>
      </c>
      <c r="Y31" s="31">
        <f t="shared" si="9"/>
        <v>0</v>
      </c>
      <c r="AB31" s="31">
        <f t="shared" si="10"/>
        <v>0</v>
      </c>
      <c r="AE31" s="31">
        <v>0</v>
      </c>
      <c r="AH31" s="31">
        <v>0</v>
      </c>
      <c r="AI31" s="58">
        <f t="shared" si="54"/>
        <v>40000000</v>
      </c>
      <c r="AJ31" s="59">
        <v>5.6000000000000001E-2</v>
      </c>
      <c r="AK31" s="31">
        <f t="shared" si="11"/>
        <v>6222.2222222222226</v>
      </c>
      <c r="AL31" s="58">
        <f>50000000+40000000</f>
        <v>90000000</v>
      </c>
      <c r="AM31" s="59">
        <v>5.5300000000000002E-2</v>
      </c>
      <c r="AN31" s="31">
        <f t="shared" si="12"/>
        <v>13825</v>
      </c>
      <c r="AO31" s="58">
        <f>62750000</f>
        <v>62750000</v>
      </c>
      <c r="AP31" s="59">
        <v>5.5E-2</v>
      </c>
      <c r="AQ31" s="31">
        <f t="shared" si="13"/>
        <v>9586.8055555555547</v>
      </c>
      <c r="AR31" s="58"/>
      <c r="AS31" s="59"/>
      <c r="AT31" s="31">
        <f t="shared" si="14"/>
        <v>0</v>
      </c>
      <c r="AW31" s="31">
        <f t="shared" si="15"/>
        <v>0</v>
      </c>
      <c r="AZ31" s="31">
        <f t="shared" si="16"/>
        <v>0</v>
      </c>
      <c r="BC31" s="31">
        <f t="shared" si="17"/>
        <v>0</v>
      </c>
      <c r="BF31" s="31">
        <f t="shared" si="18"/>
        <v>0</v>
      </c>
      <c r="BI31" s="31">
        <f t="shared" si="19"/>
        <v>0</v>
      </c>
      <c r="BL31" s="31">
        <f t="shared" si="20"/>
        <v>0</v>
      </c>
      <c r="BO31" s="31">
        <f t="shared" si="21"/>
        <v>0</v>
      </c>
      <c r="BR31" s="31">
        <f t="shared" si="22"/>
        <v>0</v>
      </c>
      <c r="BU31" s="31">
        <f t="shared" si="23"/>
        <v>0</v>
      </c>
      <c r="BX31" s="31">
        <f t="shared" si="24"/>
        <v>0</v>
      </c>
      <c r="CA31" s="31">
        <f t="shared" si="25"/>
        <v>0</v>
      </c>
      <c r="CD31" s="31">
        <f t="shared" si="26"/>
        <v>0</v>
      </c>
      <c r="CG31" s="31">
        <f t="shared" si="27"/>
        <v>0</v>
      </c>
      <c r="CJ31" s="31">
        <f t="shared" si="28"/>
        <v>0</v>
      </c>
      <c r="CM31" s="31">
        <f t="shared" si="29"/>
        <v>0</v>
      </c>
      <c r="CP31" s="31">
        <f t="shared" si="30"/>
        <v>0</v>
      </c>
      <c r="CS31" s="31">
        <f t="shared" si="31"/>
        <v>0</v>
      </c>
      <c r="CV31" s="31">
        <f t="shared" si="32"/>
        <v>0</v>
      </c>
      <c r="CY31" s="31">
        <f t="shared" si="33"/>
        <v>0</v>
      </c>
      <c r="DB31" s="31">
        <f t="shared" si="34"/>
        <v>0</v>
      </c>
      <c r="DE31" s="31">
        <f t="shared" si="35"/>
        <v>0</v>
      </c>
      <c r="DH31" s="31">
        <f t="shared" si="36"/>
        <v>0</v>
      </c>
      <c r="DK31" s="31">
        <f t="shared" si="37"/>
        <v>0</v>
      </c>
      <c r="DN31" s="31">
        <f t="shared" si="38"/>
        <v>0</v>
      </c>
      <c r="DQ31" s="31">
        <f t="shared" si="39"/>
        <v>0</v>
      </c>
      <c r="DT31" s="31">
        <f t="shared" si="40"/>
        <v>0</v>
      </c>
      <c r="DW31" s="31">
        <f t="shared" si="41"/>
        <v>0</v>
      </c>
      <c r="DZ31" s="31"/>
      <c r="EA31" s="31"/>
      <c r="EB31" s="60">
        <f t="shared" si="42"/>
        <v>192750000</v>
      </c>
      <c r="EC31" s="60">
        <f t="shared" si="43"/>
        <v>0</v>
      </c>
      <c r="ED31" s="31">
        <f t="shared" si="44"/>
        <v>29634.027777777777</v>
      </c>
      <c r="EE31" s="33">
        <f t="shared" si="45"/>
        <v>5.5347600518806737E-2</v>
      </c>
      <c r="EG31" s="60">
        <f t="shared" si="46"/>
        <v>0</v>
      </c>
      <c r="EH31" s="31">
        <f t="shared" si="47"/>
        <v>0</v>
      </c>
      <c r="EI31" s="33">
        <f t="shared" si="48"/>
        <v>0</v>
      </c>
      <c r="EJ31" s="33"/>
      <c r="EK31" s="60">
        <f t="shared" si="49"/>
        <v>192750000</v>
      </c>
      <c r="EL31" s="60">
        <f t="shared" si="50"/>
        <v>0</v>
      </c>
      <c r="EM31" s="60">
        <f t="shared" si="51"/>
        <v>29634.027777777777</v>
      </c>
      <c r="EN31" s="33">
        <f t="shared" si="52"/>
        <v>5.5347600518806737E-2</v>
      </c>
      <c r="EP31" s="31"/>
    </row>
    <row r="32" spans="1:146" x14ac:dyDescent="0.25">
      <c r="A32" s="20">
        <f t="shared" si="53"/>
        <v>45160</v>
      </c>
      <c r="B32" s="31">
        <v>0</v>
      </c>
      <c r="C32" s="33">
        <v>5.5395060000000003E-2</v>
      </c>
      <c r="D32" s="31">
        <f t="shared" si="2"/>
        <v>0</v>
      </c>
      <c r="G32" s="31">
        <f t="shared" si="3"/>
        <v>0</v>
      </c>
      <c r="J32" s="31">
        <f t="shared" si="4"/>
        <v>0</v>
      </c>
      <c r="M32" s="31">
        <f t="shared" si="5"/>
        <v>0</v>
      </c>
      <c r="P32" s="31">
        <f t="shared" si="6"/>
        <v>0</v>
      </c>
      <c r="S32" s="31">
        <f t="shared" si="7"/>
        <v>0</v>
      </c>
      <c r="V32" s="31">
        <f t="shared" si="8"/>
        <v>0</v>
      </c>
      <c r="Y32" s="31">
        <f t="shared" si="9"/>
        <v>0</v>
      </c>
      <c r="AB32" s="31">
        <f t="shared" si="10"/>
        <v>0</v>
      </c>
      <c r="AE32" s="31">
        <v>0</v>
      </c>
      <c r="AH32" s="31">
        <v>0</v>
      </c>
      <c r="AI32" s="58">
        <f t="shared" si="54"/>
        <v>40000000</v>
      </c>
      <c r="AJ32" s="59">
        <v>5.6000000000000001E-2</v>
      </c>
      <c r="AK32" s="31">
        <f t="shared" si="11"/>
        <v>6222.2222222222226</v>
      </c>
      <c r="AL32" s="58">
        <f>50000000+40000000</f>
        <v>90000000</v>
      </c>
      <c r="AM32" s="59">
        <v>5.5300000000000002E-2</v>
      </c>
      <c r="AN32" s="31">
        <f t="shared" si="12"/>
        <v>13825</v>
      </c>
      <c r="AO32" s="58">
        <v>40875000</v>
      </c>
      <c r="AP32" s="59">
        <v>5.5E-2</v>
      </c>
      <c r="AQ32" s="31">
        <f t="shared" si="13"/>
        <v>6244.791666666667</v>
      </c>
      <c r="AR32" s="58"/>
      <c r="AS32" s="59"/>
      <c r="AT32" s="31">
        <f t="shared" si="14"/>
        <v>0</v>
      </c>
      <c r="AW32" s="31">
        <f t="shared" si="15"/>
        <v>0</v>
      </c>
      <c r="AZ32" s="31">
        <f t="shared" si="16"/>
        <v>0</v>
      </c>
      <c r="BC32" s="31">
        <f t="shared" si="17"/>
        <v>0</v>
      </c>
      <c r="BF32" s="31">
        <f t="shared" si="18"/>
        <v>0</v>
      </c>
      <c r="BI32" s="31">
        <f t="shared" si="19"/>
        <v>0</v>
      </c>
      <c r="BL32" s="31">
        <f t="shared" si="20"/>
        <v>0</v>
      </c>
      <c r="BO32" s="31">
        <f t="shared" si="21"/>
        <v>0</v>
      </c>
      <c r="BR32" s="31">
        <f t="shared" si="22"/>
        <v>0</v>
      </c>
      <c r="BU32" s="31">
        <f t="shared" si="23"/>
        <v>0</v>
      </c>
      <c r="BX32" s="31">
        <f t="shared" si="24"/>
        <v>0</v>
      </c>
      <c r="CA32" s="31">
        <f t="shared" si="25"/>
        <v>0</v>
      </c>
      <c r="CD32" s="31">
        <f t="shared" si="26"/>
        <v>0</v>
      </c>
      <c r="CG32" s="31">
        <f t="shared" si="27"/>
        <v>0</v>
      </c>
      <c r="CJ32" s="31">
        <f t="shared" si="28"/>
        <v>0</v>
      </c>
      <c r="CM32" s="31">
        <f t="shared" si="29"/>
        <v>0</v>
      </c>
      <c r="CP32" s="31">
        <f t="shared" si="30"/>
        <v>0</v>
      </c>
      <c r="CS32" s="31">
        <f t="shared" si="31"/>
        <v>0</v>
      </c>
      <c r="CV32" s="31">
        <f t="shared" si="32"/>
        <v>0</v>
      </c>
      <c r="CY32" s="31">
        <f t="shared" si="33"/>
        <v>0</v>
      </c>
      <c r="DB32" s="31">
        <f t="shared" si="34"/>
        <v>0</v>
      </c>
      <c r="DE32" s="31">
        <f t="shared" si="35"/>
        <v>0</v>
      </c>
      <c r="DH32" s="31">
        <f t="shared" si="36"/>
        <v>0</v>
      </c>
      <c r="DK32" s="31">
        <f t="shared" si="37"/>
        <v>0</v>
      </c>
      <c r="DN32" s="31">
        <f t="shared" si="38"/>
        <v>0</v>
      </c>
      <c r="DQ32" s="31">
        <f t="shared" si="39"/>
        <v>0</v>
      </c>
      <c r="DT32" s="31">
        <f t="shared" si="40"/>
        <v>0</v>
      </c>
      <c r="DW32" s="31">
        <f t="shared" si="41"/>
        <v>0</v>
      </c>
      <c r="DZ32" s="31"/>
      <c r="EA32" s="31"/>
      <c r="EB32" s="60">
        <f t="shared" si="42"/>
        <v>170875000</v>
      </c>
      <c r="EC32" s="60">
        <f t="shared" si="43"/>
        <v>0</v>
      </c>
      <c r="ED32" s="31">
        <f t="shared" si="44"/>
        <v>26292.013888888891</v>
      </c>
      <c r="EE32" s="33">
        <f t="shared" si="45"/>
        <v>5.5392099487929773E-2</v>
      </c>
      <c r="EG32" s="60">
        <f t="shared" si="46"/>
        <v>0</v>
      </c>
      <c r="EH32" s="31">
        <f t="shared" si="47"/>
        <v>0</v>
      </c>
      <c r="EI32" s="33">
        <f t="shared" si="48"/>
        <v>0</v>
      </c>
      <c r="EJ32" s="33"/>
      <c r="EK32" s="60">
        <f t="shared" si="49"/>
        <v>170875000</v>
      </c>
      <c r="EL32" s="60">
        <f t="shared" si="50"/>
        <v>0</v>
      </c>
      <c r="EM32" s="60">
        <f t="shared" si="51"/>
        <v>26292.013888888891</v>
      </c>
      <c r="EN32" s="33">
        <f t="shared" si="52"/>
        <v>5.5392099487929773E-2</v>
      </c>
      <c r="EP32" s="31"/>
    </row>
    <row r="33" spans="1:146" x14ac:dyDescent="0.25">
      <c r="A33" s="20">
        <f t="shared" si="53"/>
        <v>45161</v>
      </c>
      <c r="B33" s="31">
        <v>0</v>
      </c>
      <c r="C33" s="33">
        <v>5.538941E-2</v>
      </c>
      <c r="D33" s="31">
        <f t="shared" si="2"/>
        <v>0</v>
      </c>
      <c r="G33" s="31">
        <f t="shared" si="3"/>
        <v>0</v>
      </c>
      <c r="J33" s="31">
        <f t="shared" si="4"/>
        <v>0</v>
      </c>
      <c r="M33" s="31">
        <f t="shared" si="5"/>
        <v>0</v>
      </c>
      <c r="P33" s="31">
        <f t="shared" si="6"/>
        <v>0</v>
      </c>
      <c r="S33" s="31">
        <f t="shared" si="7"/>
        <v>0</v>
      </c>
      <c r="V33" s="31">
        <f t="shared" si="8"/>
        <v>0</v>
      </c>
      <c r="Y33" s="31">
        <f t="shared" si="9"/>
        <v>0</v>
      </c>
      <c r="AB33" s="31">
        <f t="shared" si="10"/>
        <v>0</v>
      </c>
      <c r="AE33" s="31">
        <v>0</v>
      </c>
      <c r="AH33" s="31">
        <v>0</v>
      </c>
      <c r="AI33" s="58">
        <f t="shared" si="54"/>
        <v>40000000</v>
      </c>
      <c r="AJ33" s="59">
        <v>5.6000000000000001E-2</v>
      </c>
      <c r="AK33" s="31">
        <f t="shared" si="11"/>
        <v>6222.2222222222226</v>
      </c>
      <c r="AL33" s="58"/>
      <c r="AM33" s="59"/>
      <c r="AN33" s="31">
        <f t="shared" si="12"/>
        <v>0</v>
      </c>
      <c r="AO33" s="58">
        <f>40000000+44425000+30000000</f>
        <v>114425000</v>
      </c>
      <c r="AP33" s="59">
        <v>5.5E-2</v>
      </c>
      <c r="AQ33" s="31">
        <f t="shared" si="13"/>
        <v>17481.597222222223</v>
      </c>
      <c r="AR33" s="58"/>
      <c r="AS33" s="59"/>
      <c r="AT33" s="31">
        <f t="shared" si="14"/>
        <v>0</v>
      </c>
      <c r="AW33" s="31">
        <f t="shared" si="15"/>
        <v>0</v>
      </c>
      <c r="AZ33" s="31">
        <f t="shared" si="16"/>
        <v>0</v>
      </c>
      <c r="BC33" s="31">
        <f t="shared" si="17"/>
        <v>0</v>
      </c>
      <c r="BF33" s="31">
        <f t="shared" si="18"/>
        <v>0</v>
      </c>
      <c r="BI33" s="31">
        <f t="shared" si="19"/>
        <v>0</v>
      </c>
      <c r="BL33" s="31">
        <f t="shared" si="20"/>
        <v>0</v>
      </c>
      <c r="BO33" s="31">
        <f t="shared" si="21"/>
        <v>0</v>
      </c>
      <c r="BR33" s="31">
        <f t="shared" si="22"/>
        <v>0</v>
      </c>
      <c r="BU33" s="31">
        <f t="shared" si="23"/>
        <v>0</v>
      </c>
      <c r="BX33" s="31">
        <f t="shared" si="24"/>
        <v>0</v>
      </c>
      <c r="CA33" s="31">
        <f t="shared" si="25"/>
        <v>0</v>
      </c>
      <c r="CD33" s="31">
        <f t="shared" si="26"/>
        <v>0</v>
      </c>
      <c r="CG33" s="31">
        <f t="shared" si="27"/>
        <v>0</v>
      </c>
      <c r="CJ33" s="31">
        <f t="shared" si="28"/>
        <v>0</v>
      </c>
      <c r="CM33" s="31">
        <f t="shared" si="29"/>
        <v>0</v>
      </c>
      <c r="CP33" s="31">
        <f t="shared" si="30"/>
        <v>0</v>
      </c>
      <c r="CS33" s="31">
        <f t="shared" si="31"/>
        <v>0</v>
      </c>
      <c r="CV33" s="31">
        <f t="shared" si="32"/>
        <v>0</v>
      </c>
      <c r="CY33" s="31">
        <f t="shared" si="33"/>
        <v>0</v>
      </c>
      <c r="DB33" s="31">
        <f t="shared" si="34"/>
        <v>0</v>
      </c>
      <c r="DE33" s="31">
        <f t="shared" si="35"/>
        <v>0</v>
      </c>
      <c r="DH33" s="31">
        <f t="shared" si="36"/>
        <v>0</v>
      </c>
      <c r="DK33" s="31">
        <f t="shared" si="37"/>
        <v>0</v>
      </c>
      <c r="DN33" s="31">
        <f t="shared" si="38"/>
        <v>0</v>
      </c>
      <c r="DQ33" s="31">
        <f t="shared" si="39"/>
        <v>0</v>
      </c>
      <c r="DT33" s="31">
        <f t="shared" si="40"/>
        <v>0</v>
      </c>
      <c r="DW33" s="31">
        <f t="shared" si="41"/>
        <v>0</v>
      </c>
      <c r="DZ33" s="31"/>
      <c r="EA33" s="31"/>
      <c r="EB33" s="60">
        <f t="shared" si="42"/>
        <v>154425000</v>
      </c>
      <c r="EC33" s="60">
        <f t="shared" si="43"/>
        <v>0</v>
      </c>
      <c r="ED33" s="31">
        <f t="shared" si="44"/>
        <v>23703.819444444445</v>
      </c>
      <c r="EE33" s="33">
        <f t="shared" si="45"/>
        <v>5.5259025416869029E-2</v>
      </c>
      <c r="EG33" s="60">
        <f t="shared" si="46"/>
        <v>0</v>
      </c>
      <c r="EH33" s="31">
        <f t="shared" si="47"/>
        <v>0</v>
      </c>
      <c r="EI33" s="33">
        <f t="shared" si="48"/>
        <v>0</v>
      </c>
      <c r="EJ33" s="33"/>
      <c r="EK33" s="60">
        <f t="shared" si="49"/>
        <v>154425000</v>
      </c>
      <c r="EL33" s="60">
        <f t="shared" si="50"/>
        <v>0</v>
      </c>
      <c r="EM33" s="60">
        <f t="shared" si="51"/>
        <v>23703.819444444445</v>
      </c>
      <c r="EN33" s="33">
        <f t="shared" si="52"/>
        <v>5.5259025416869029E-2</v>
      </c>
      <c r="EP33" s="31"/>
    </row>
    <row r="34" spans="1:146" x14ac:dyDescent="0.25">
      <c r="A34" s="20">
        <f t="shared" si="53"/>
        <v>45162</v>
      </c>
      <c r="B34" s="31">
        <v>0</v>
      </c>
      <c r="C34" s="33">
        <v>5.538908E-2</v>
      </c>
      <c r="D34" s="31">
        <f t="shared" si="2"/>
        <v>0</v>
      </c>
      <c r="G34" s="31">
        <f t="shared" si="3"/>
        <v>0</v>
      </c>
      <c r="J34" s="31">
        <f t="shared" si="4"/>
        <v>0</v>
      </c>
      <c r="M34" s="31">
        <f t="shared" si="5"/>
        <v>0</v>
      </c>
      <c r="P34" s="31">
        <f t="shared" si="6"/>
        <v>0</v>
      </c>
      <c r="S34" s="31">
        <f t="shared" si="7"/>
        <v>0</v>
      </c>
      <c r="V34" s="31">
        <f t="shared" si="8"/>
        <v>0</v>
      </c>
      <c r="Y34" s="31">
        <f t="shared" si="9"/>
        <v>0</v>
      </c>
      <c r="AB34" s="31">
        <f t="shared" si="10"/>
        <v>0</v>
      </c>
      <c r="AE34" s="31">
        <v>0</v>
      </c>
      <c r="AH34" s="31">
        <v>0</v>
      </c>
      <c r="AI34" s="58">
        <f t="shared" si="54"/>
        <v>40000000</v>
      </c>
      <c r="AJ34" s="59">
        <v>5.6000000000000001E-2</v>
      </c>
      <c r="AK34" s="31">
        <f t="shared" si="11"/>
        <v>6222.2222222222226</v>
      </c>
      <c r="AL34" s="58"/>
      <c r="AM34" s="59"/>
      <c r="AN34" s="31">
        <f t="shared" si="12"/>
        <v>0</v>
      </c>
      <c r="AO34" s="58">
        <f>35000000+37100000+30000000</f>
        <v>102100000</v>
      </c>
      <c r="AP34" s="59">
        <v>5.5E-2</v>
      </c>
      <c r="AQ34" s="31">
        <f t="shared" si="13"/>
        <v>15598.611111111111</v>
      </c>
      <c r="AR34" s="58"/>
      <c r="AS34" s="59"/>
      <c r="AT34" s="31">
        <f t="shared" si="14"/>
        <v>0</v>
      </c>
      <c r="AW34" s="31">
        <f t="shared" si="15"/>
        <v>0</v>
      </c>
      <c r="AZ34" s="31">
        <f t="shared" si="16"/>
        <v>0</v>
      </c>
      <c r="BC34" s="31">
        <f t="shared" si="17"/>
        <v>0</v>
      </c>
      <c r="BF34" s="31">
        <f t="shared" si="18"/>
        <v>0</v>
      </c>
      <c r="BI34" s="31">
        <f t="shared" si="19"/>
        <v>0</v>
      </c>
      <c r="BL34" s="31">
        <f t="shared" si="20"/>
        <v>0</v>
      </c>
      <c r="BO34" s="31">
        <f t="shared" si="21"/>
        <v>0</v>
      </c>
      <c r="BR34" s="31">
        <f t="shared" si="22"/>
        <v>0</v>
      </c>
      <c r="BU34" s="31">
        <f t="shared" si="23"/>
        <v>0</v>
      </c>
      <c r="BX34" s="31">
        <f t="shared" si="24"/>
        <v>0</v>
      </c>
      <c r="CA34" s="31">
        <f t="shared" si="25"/>
        <v>0</v>
      </c>
      <c r="CD34" s="31">
        <f t="shared" si="26"/>
        <v>0</v>
      </c>
      <c r="CG34" s="31">
        <f t="shared" si="27"/>
        <v>0</v>
      </c>
      <c r="CJ34" s="31">
        <f t="shared" si="28"/>
        <v>0</v>
      </c>
      <c r="CM34" s="31">
        <f t="shared" si="29"/>
        <v>0</v>
      </c>
      <c r="CP34" s="31">
        <f t="shared" si="30"/>
        <v>0</v>
      </c>
      <c r="CS34" s="31">
        <f t="shared" si="31"/>
        <v>0</v>
      </c>
      <c r="CV34" s="31">
        <f t="shared" si="32"/>
        <v>0</v>
      </c>
      <c r="CY34" s="31">
        <f t="shared" si="33"/>
        <v>0</v>
      </c>
      <c r="DB34" s="31">
        <f t="shared" si="34"/>
        <v>0</v>
      </c>
      <c r="DE34" s="31">
        <f t="shared" si="35"/>
        <v>0</v>
      </c>
      <c r="DH34" s="31">
        <f t="shared" si="36"/>
        <v>0</v>
      </c>
      <c r="DK34" s="31">
        <f t="shared" si="37"/>
        <v>0</v>
      </c>
      <c r="DN34" s="31">
        <f t="shared" si="38"/>
        <v>0</v>
      </c>
      <c r="DQ34" s="31">
        <f t="shared" si="39"/>
        <v>0</v>
      </c>
      <c r="DT34" s="31">
        <f t="shared" si="40"/>
        <v>0</v>
      </c>
      <c r="DW34" s="31">
        <f t="shared" si="41"/>
        <v>0</v>
      </c>
      <c r="DZ34" s="31"/>
      <c r="EA34" s="31"/>
      <c r="EB34" s="60">
        <f t="shared" si="42"/>
        <v>142100000</v>
      </c>
      <c r="EC34" s="60">
        <f t="shared" si="43"/>
        <v>0</v>
      </c>
      <c r="ED34" s="31">
        <f t="shared" si="44"/>
        <v>21820.833333333336</v>
      </c>
      <c r="EE34" s="33">
        <f t="shared" si="45"/>
        <v>5.5281491907107676E-2</v>
      </c>
      <c r="EG34" s="60">
        <f t="shared" si="46"/>
        <v>0</v>
      </c>
      <c r="EH34" s="31">
        <f t="shared" si="47"/>
        <v>0</v>
      </c>
      <c r="EI34" s="33">
        <f t="shared" si="48"/>
        <v>0</v>
      </c>
      <c r="EJ34" s="33"/>
      <c r="EK34" s="60">
        <f t="shared" si="49"/>
        <v>142100000</v>
      </c>
      <c r="EL34" s="60">
        <f t="shared" si="50"/>
        <v>0</v>
      </c>
      <c r="EM34" s="60">
        <f t="shared" si="51"/>
        <v>21820.833333333336</v>
      </c>
      <c r="EN34" s="33">
        <f t="shared" si="52"/>
        <v>5.5281491907107676E-2</v>
      </c>
      <c r="EP34" s="31"/>
    </row>
    <row r="35" spans="1:146" x14ac:dyDescent="0.25">
      <c r="A35" s="20">
        <f t="shared" si="53"/>
        <v>45163</v>
      </c>
      <c r="B35" s="31">
        <v>0</v>
      </c>
      <c r="C35" s="33">
        <v>5.5392970000000007E-2</v>
      </c>
      <c r="D35" s="31">
        <f t="shared" si="2"/>
        <v>0</v>
      </c>
      <c r="G35" s="31">
        <f t="shared" si="3"/>
        <v>0</v>
      </c>
      <c r="J35" s="31">
        <f t="shared" si="4"/>
        <v>0</v>
      </c>
      <c r="M35" s="31">
        <f t="shared" si="5"/>
        <v>0</v>
      </c>
      <c r="P35" s="31">
        <f t="shared" si="6"/>
        <v>0</v>
      </c>
      <c r="S35" s="31">
        <f t="shared" si="7"/>
        <v>0</v>
      </c>
      <c r="V35" s="31">
        <f t="shared" si="8"/>
        <v>0</v>
      </c>
      <c r="Y35" s="31">
        <f t="shared" si="9"/>
        <v>0</v>
      </c>
      <c r="AB35" s="31">
        <f t="shared" si="10"/>
        <v>0</v>
      </c>
      <c r="AE35" s="31">
        <v>0</v>
      </c>
      <c r="AH35" s="31">
        <v>0</v>
      </c>
      <c r="AI35" s="58">
        <f t="shared" si="54"/>
        <v>40000000</v>
      </c>
      <c r="AJ35" s="59">
        <v>5.6000000000000001E-2</v>
      </c>
      <c r="AK35" s="31">
        <f t="shared" si="11"/>
        <v>6222.2222222222226</v>
      </c>
      <c r="AL35" s="58"/>
      <c r="AM35" s="59"/>
      <c r="AN35" s="31">
        <f t="shared" si="12"/>
        <v>0</v>
      </c>
      <c r="AO35" s="58">
        <f>35000000+41800000+30000000</f>
        <v>106800000</v>
      </c>
      <c r="AP35" s="59">
        <v>5.5E-2</v>
      </c>
      <c r="AQ35" s="31">
        <f t="shared" si="13"/>
        <v>16316.666666666666</v>
      </c>
      <c r="AR35" s="58"/>
      <c r="AS35" s="59"/>
      <c r="AT35" s="31">
        <f t="shared" si="14"/>
        <v>0</v>
      </c>
      <c r="AW35" s="31">
        <f t="shared" si="15"/>
        <v>0</v>
      </c>
      <c r="AZ35" s="31">
        <f t="shared" si="16"/>
        <v>0</v>
      </c>
      <c r="BC35" s="31">
        <f t="shared" si="17"/>
        <v>0</v>
      </c>
      <c r="BF35" s="31">
        <f t="shared" si="18"/>
        <v>0</v>
      </c>
      <c r="BI35" s="31">
        <f t="shared" si="19"/>
        <v>0</v>
      </c>
      <c r="BL35" s="31">
        <f t="shared" si="20"/>
        <v>0</v>
      </c>
      <c r="BO35" s="31">
        <f t="shared" si="21"/>
        <v>0</v>
      </c>
      <c r="BR35" s="31">
        <f t="shared" si="22"/>
        <v>0</v>
      </c>
      <c r="BU35" s="31">
        <f t="shared" si="23"/>
        <v>0</v>
      </c>
      <c r="BX35" s="31">
        <f t="shared" si="24"/>
        <v>0</v>
      </c>
      <c r="CA35" s="31">
        <f t="shared" si="25"/>
        <v>0</v>
      </c>
      <c r="CD35" s="31">
        <f t="shared" si="26"/>
        <v>0</v>
      </c>
      <c r="CG35" s="31">
        <f t="shared" si="27"/>
        <v>0</v>
      </c>
      <c r="CJ35" s="31">
        <f t="shared" si="28"/>
        <v>0</v>
      </c>
      <c r="CM35" s="31">
        <f t="shared" si="29"/>
        <v>0</v>
      </c>
      <c r="CP35" s="31">
        <f t="shared" si="30"/>
        <v>0</v>
      </c>
      <c r="CS35" s="31">
        <f t="shared" si="31"/>
        <v>0</v>
      </c>
      <c r="CV35" s="31">
        <f t="shared" si="32"/>
        <v>0</v>
      </c>
      <c r="CY35" s="31">
        <f t="shared" si="33"/>
        <v>0</v>
      </c>
      <c r="DB35" s="31">
        <f t="shared" si="34"/>
        <v>0</v>
      </c>
      <c r="DE35" s="31">
        <f t="shared" si="35"/>
        <v>0</v>
      </c>
      <c r="DH35" s="31">
        <f t="shared" si="36"/>
        <v>0</v>
      </c>
      <c r="DK35" s="31">
        <f t="shared" si="37"/>
        <v>0</v>
      </c>
      <c r="DN35" s="31">
        <f t="shared" si="38"/>
        <v>0</v>
      </c>
      <c r="DQ35" s="31">
        <f t="shared" si="39"/>
        <v>0</v>
      </c>
      <c r="DT35" s="31">
        <f t="shared" si="40"/>
        <v>0</v>
      </c>
      <c r="DW35" s="31">
        <f t="shared" si="41"/>
        <v>0</v>
      </c>
      <c r="DZ35" s="31"/>
      <c r="EA35" s="31"/>
      <c r="EB35" s="60">
        <f t="shared" si="42"/>
        <v>146800000</v>
      </c>
      <c r="EC35" s="60">
        <f t="shared" si="43"/>
        <v>0</v>
      </c>
      <c r="ED35" s="31">
        <f t="shared" si="44"/>
        <v>22538.888888888891</v>
      </c>
      <c r="EE35" s="33">
        <f t="shared" si="45"/>
        <v>5.5272479564032695E-2</v>
      </c>
      <c r="EG35" s="60">
        <f t="shared" si="46"/>
        <v>0</v>
      </c>
      <c r="EH35" s="31">
        <f t="shared" si="47"/>
        <v>0</v>
      </c>
      <c r="EI35" s="33">
        <f t="shared" si="48"/>
        <v>0</v>
      </c>
      <c r="EJ35" s="33"/>
      <c r="EK35" s="60">
        <f t="shared" si="49"/>
        <v>146800000</v>
      </c>
      <c r="EL35" s="60">
        <f t="shared" si="50"/>
        <v>0</v>
      </c>
      <c r="EM35" s="60">
        <f t="shared" si="51"/>
        <v>22538.888888888891</v>
      </c>
      <c r="EN35" s="33">
        <f t="shared" si="52"/>
        <v>5.5272479564032695E-2</v>
      </c>
      <c r="EP35" s="31"/>
    </row>
    <row r="36" spans="1:146" x14ac:dyDescent="0.25">
      <c r="A36" s="20">
        <f t="shared" si="53"/>
        <v>45164</v>
      </c>
      <c r="B36" s="31">
        <v>0</v>
      </c>
      <c r="C36" s="33">
        <v>5.5392970000000007E-2</v>
      </c>
      <c r="D36" s="31">
        <f t="shared" si="2"/>
        <v>0</v>
      </c>
      <c r="G36" s="31">
        <f t="shared" si="3"/>
        <v>0</v>
      </c>
      <c r="J36" s="31">
        <f t="shared" si="4"/>
        <v>0</v>
      </c>
      <c r="M36" s="31">
        <f t="shared" si="5"/>
        <v>0</v>
      </c>
      <c r="P36" s="31">
        <f t="shared" si="6"/>
        <v>0</v>
      </c>
      <c r="S36" s="31">
        <f t="shared" si="7"/>
        <v>0</v>
      </c>
      <c r="V36" s="31">
        <f t="shared" si="8"/>
        <v>0</v>
      </c>
      <c r="Y36" s="31">
        <f t="shared" si="9"/>
        <v>0</v>
      </c>
      <c r="AB36" s="31">
        <f t="shared" si="10"/>
        <v>0</v>
      </c>
      <c r="AE36" s="31">
        <v>0</v>
      </c>
      <c r="AH36" s="31">
        <v>0</v>
      </c>
      <c r="AI36" s="58">
        <f t="shared" si="54"/>
        <v>40000000</v>
      </c>
      <c r="AJ36" s="59">
        <v>5.6000000000000001E-2</v>
      </c>
      <c r="AK36" s="31">
        <f t="shared" si="11"/>
        <v>6222.2222222222226</v>
      </c>
      <c r="AL36" s="58"/>
      <c r="AM36" s="59"/>
      <c r="AN36" s="31">
        <f t="shared" si="12"/>
        <v>0</v>
      </c>
      <c r="AO36" s="58">
        <f>35000000+41800000+30000000</f>
        <v>106800000</v>
      </c>
      <c r="AP36" s="59">
        <v>5.5E-2</v>
      </c>
      <c r="AQ36" s="31">
        <f t="shared" si="13"/>
        <v>16316.666666666666</v>
      </c>
      <c r="AR36" s="58"/>
      <c r="AS36" s="59"/>
      <c r="AT36" s="31">
        <f t="shared" si="14"/>
        <v>0</v>
      </c>
      <c r="AW36" s="31">
        <f t="shared" si="15"/>
        <v>0</v>
      </c>
      <c r="AZ36" s="31">
        <f t="shared" si="16"/>
        <v>0</v>
      </c>
      <c r="BC36" s="31">
        <f t="shared" si="17"/>
        <v>0</v>
      </c>
      <c r="BF36" s="31">
        <f t="shared" si="18"/>
        <v>0</v>
      </c>
      <c r="BI36" s="31">
        <f t="shared" si="19"/>
        <v>0</v>
      </c>
      <c r="BL36" s="31">
        <f t="shared" si="20"/>
        <v>0</v>
      </c>
      <c r="BO36" s="31">
        <f t="shared" si="21"/>
        <v>0</v>
      </c>
      <c r="BR36" s="31">
        <f t="shared" si="22"/>
        <v>0</v>
      </c>
      <c r="BU36" s="31">
        <f t="shared" si="23"/>
        <v>0</v>
      </c>
      <c r="BX36" s="31">
        <f t="shared" si="24"/>
        <v>0</v>
      </c>
      <c r="CA36" s="31">
        <f t="shared" si="25"/>
        <v>0</v>
      </c>
      <c r="CD36" s="31">
        <f t="shared" si="26"/>
        <v>0</v>
      </c>
      <c r="CG36" s="31">
        <f t="shared" si="27"/>
        <v>0</v>
      </c>
      <c r="CJ36" s="31">
        <f t="shared" si="28"/>
        <v>0</v>
      </c>
      <c r="CM36" s="31">
        <f t="shared" si="29"/>
        <v>0</v>
      </c>
      <c r="CP36" s="31">
        <f t="shared" si="30"/>
        <v>0</v>
      </c>
      <c r="CS36" s="31">
        <f t="shared" si="31"/>
        <v>0</v>
      </c>
      <c r="CV36" s="31">
        <f t="shared" si="32"/>
        <v>0</v>
      </c>
      <c r="CY36" s="31">
        <f t="shared" si="33"/>
        <v>0</v>
      </c>
      <c r="DB36" s="31">
        <f t="shared" si="34"/>
        <v>0</v>
      </c>
      <c r="DE36" s="31">
        <f t="shared" si="35"/>
        <v>0</v>
      </c>
      <c r="DH36" s="31">
        <f t="shared" si="36"/>
        <v>0</v>
      </c>
      <c r="DK36" s="31">
        <f t="shared" si="37"/>
        <v>0</v>
      </c>
      <c r="DN36" s="31">
        <f t="shared" si="38"/>
        <v>0</v>
      </c>
      <c r="DQ36" s="31">
        <f t="shared" si="39"/>
        <v>0</v>
      </c>
      <c r="DT36" s="31">
        <f t="shared" si="40"/>
        <v>0</v>
      </c>
      <c r="DW36" s="31">
        <f t="shared" si="41"/>
        <v>0</v>
      </c>
      <c r="DZ36" s="31"/>
      <c r="EA36" s="31"/>
      <c r="EB36" s="60">
        <f t="shared" si="42"/>
        <v>146800000</v>
      </c>
      <c r="EC36" s="60">
        <f t="shared" si="43"/>
        <v>0</v>
      </c>
      <c r="ED36" s="31">
        <f t="shared" si="44"/>
        <v>22538.888888888891</v>
      </c>
      <c r="EE36" s="33">
        <f t="shared" si="45"/>
        <v>5.5272479564032695E-2</v>
      </c>
      <c r="EG36" s="60">
        <f t="shared" si="46"/>
        <v>0</v>
      </c>
      <c r="EH36" s="31">
        <f t="shared" si="47"/>
        <v>0</v>
      </c>
      <c r="EI36" s="33">
        <f t="shared" si="48"/>
        <v>0</v>
      </c>
      <c r="EJ36" s="33"/>
      <c r="EK36" s="60">
        <f t="shared" si="49"/>
        <v>146800000</v>
      </c>
      <c r="EL36" s="60">
        <f t="shared" si="50"/>
        <v>0</v>
      </c>
      <c r="EM36" s="60">
        <f t="shared" si="51"/>
        <v>22538.888888888891</v>
      </c>
      <c r="EN36" s="33">
        <f t="shared" si="52"/>
        <v>5.5272479564032695E-2</v>
      </c>
      <c r="EP36" s="31"/>
    </row>
    <row r="37" spans="1:146" x14ac:dyDescent="0.25">
      <c r="A37" s="20">
        <f t="shared" si="53"/>
        <v>45165</v>
      </c>
      <c r="B37" s="31">
        <v>0</v>
      </c>
      <c r="C37" s="33">
        <v>5.5392970000000007E-2</v>
      </c>
      <c r="D37" s="31">
        <f t="shared" si="2"/>
        <v>0</v>
      </c>
      <c r="G37" s="31">
        <f t="shared" si="3"/>
        <v>0</v>
      </c>
      <c r="J37" s="31">
        <f t="shared" si="4"/>
        <v>0</v>
      </c>
      <c r="M37" s="31">
        <f t="shared" si="5"/>
        <v>0</v>
      </c>
      <c r="P37" s="31">
        <f t="shared" si="6"/>
        <v>0</v>
      </c>
      <c r="S37" s="31">
        <f t="shared" si="7"/>
        <v>0</v>
      </c>
      <c r="V37" s="31">
        <f t="shared" si="8"/>
        <v>0</v>
      </c>
      <c r="Y37" s="31">
        <f t="shared" si="9"/>
        <v>0</v>
      </c>
      <c r="AB37" s="31">
        <f t="shared" si="10"/>
        <v>0</v>
      </c>
      <c r="AE37" s="31">
        <v>0</v>
      </c>
      <c r="AH37" s="31">
        <v>0</v>
      </c>
      <c r="AI37" s="58">
        <f t="shared" si="54"/>
        <v>40000000</v>
      </c>
      <c r="AJ37" s="59">
        <v>5.6000000000000001E-2</v>
      </c>
      <c r="AK37" s="31">
        <f t="shared" si="11"/>
        <v>6222.2222222222226</v>
      </c>
      <c r="AL37" s="58"/>
      <c r="AM37" s="59"/>
      <c r="AN37" s="31">
        <f t="shared" si="12"/>
        <v>0</v>
      </c>
      <c r="AO37" s="58">
        <f>35000000+41800000+30000000</f>
        <v>106800000</v>
      </c>
      <c r="AP37" s="59">
        <v>5.5E-2</v>
      </c>
      <c r="AQ37" s="31">
        <f t="shared" si="13"/>
        <v>16316.666666666666</v>
      </c>
      <c r="AR37" s="58"/>
      <c r="AS37" s="59"/>
      <c r="AT37" s="31">
        <f t="shared" si="14"/>
        <v>0</v>
      </c>
      <c r="AW37" s="31">
        <f t="shared" si="15"/>
        <v>0</v>
      </c>
      <c r="AZ37" s="31">
        <f t="shared" si="16"/>
        <v>0</v>
      </c>
      <c r="BC37" s="31">
        <f t="shared" si="17"/>
        <v>0</v>
      </c>
      <c r="BF37" s="31">
        <f t="shared" si="18"/>
        <v>0</v>
      </c>
      <c r="BI37" s="31">
        <f t="shared" si="19"/>
        <v>0</v>
      </c>
      <c r="BL37" s="31">
        <f t="shared" si="20"/>
        <v>0</v>
      </c>
      <c r="BO37" s="31">
        <f t="shared" si="21"/>
        <v>0</v>
      </c>
      <c r="BR37" s="31">
        <f t="shared" si="22"/>
        <v>0</v>
      </c>
      <c r="BU37" s="31">
        <f t="shared" si="23"/>
        <v>0</v>
      </c>
      <c r="BX37" s="31">
        <f t="shared" si="24"/>
        <v>0</v>
      </c>
      <c r="CA37" s="31">
        <f t="shared" si="25"/>
        <v>0</v>
      </c>
      <c r="CD37" s="31">
        <f t="shared" si="26"/>
        <v>0</v>
      </c>
      <c r="CG37" s="31">
        <f t="shared" si="27"/>
        <v>0</v>
      </c>
      <c r="CJ37" s="31">
        <f t="shared" si="28"/>
        <v>0</v>
      </c>
      <c r="CM37" s="31">
        <f t="shared" si="29"/>
        <v>0</v>
      </c>
      <c r="CP37" s="31">
        <f t="shared" si="30"/>
        <v>0</v>
      </c>
      <c r="CS37" s="31">
        <f t="shared" si="31"/>
        <v>0</v>
      </c>
      <c r="CV37" s="31">
        <f t="shared" si="32"/>
        <v>0</v>
      </c>
      <c r="CY37" s="31">
        <f t="shared" si="33"/>
        <v>0</v>
      </c>
      <c r="DB37" s="31">
        <f t="shared" si="34"/>
        <v>0</v>
      </c>
      <c r="DE37" s="31">
        <f t="shared" si="35"/>
        <v>0</v>
      </c>
      <c r="DH37" s="31">
        <f t="shared" si="36"/>
        <v>0</v>
      </c>
      <c r="DK37" s="31">
        <f t="shared" si="37"/>
        <v>0</v>
      </c>
      <c r="DN37" s="31">
        <f t="shared" si="38"/>
        <v>0</v>
      </c>
      <c r="DQ37" s="31">
        <f t="shared" si="39"/>
        <v>0</v>
      </c>
      <c r="DT37" s="31">
        <f t="shared" si="40"/>
        <v>0</v>
      </c>
      <c r="DW37" s="31">
        <f t="shared" si="41"/>
        <v>0</v>
      </c>
      <c r="DZ37" s="31"/>
      <c r="EA37" s="31"/>
      <c r="EB37" s="60">
        <f t="shared" si="42"/>
        <v>146800000</v>
      </c>
      <c r="EC37" s="60">
        <f t="shared" si="43"/>
        <v>0</v>
      </c>
      <c r="ED37" s="31">
        <f t="shared" si="44"/>
        <v>22538.888888888891</v>
      </c>
      <c r="EE37" s="33">
        <f t="shared" si="45"/>
        <v>5.5272479564032695E-2</v>
      </c>
      <c r="EG37" s="60">
        <f t="shared" si="46"/>
        <v>0</v>
      </c>
      <c r="EH37" s="31">
        <f t="shared" si="47"/>
        <v>0</v>
      </c>
      <c r="EI37" s="33">
        <f t="shared" si="48"/>
        <v>0</v>
      </c>
      <c r="EJ37" s="33"/>
      <c r="EK37" s="60">
        <f t="shared" si="49"/>
        <v>146800000</v>
      </c>
      <c r="EL37" s="60">
        <f t="shared" si="50"/>
        <v>0</v>
      </c>
      <c r="EM37" s="60">
        <f t="shared" si="51"/>
        <v>22538.888888888891</v>
      </c>
      <c r="EN37" s="33">
        <f t="shared" si="52"/>
        <v>5.5272479564032695E-2</v>
      </c>
      <c r="EP37" s="31"/>
    </row>
    <row r="38" spans="1:146" x14ac:dyDescent="0.25">
      <c r="A38" s="20">
        <f t="shared" si="53"/>
        <v>45166</v>
      </c>
      <c r="B38" s="31">
        <v>0</v>
      </c>
      <c r="C38" s="33">
        <v>5.5399999999999998E-2</v>
      </c>
      <c r="D38" s="31">
        <f t="shared" si="2"/>
        <v>0</v>
      </c>
      <c r="G38" s="31">
        <f t="shared" si="3"/>
        <v>0</v>
      </c>
      <c r="J38" s="31">
        <f t="shared" si="4"/>
        <v>0</v>
      </c>
      <c r="M38" s="31">
        <f t="shared" si="5"/>
        <v>0</v>
      </c>
      <c r="P38" s="31">
        <f t="shared" si="6"/>
        <v>0</v>
      </c>
      <c r="S38" s="31">
        <f t="shared" si="7"/>
        <v>0</v>
      </c>
      <c r="V38" s="31">
        <f t="shared" si="8"/>
        <v>0</v>
      </c>
      <c r="Y38" s="31">
        <f t="shared" si="9"/>
        <v>0</v>
      </c>
      <c r="AB38" s="31">
        <f t="shared" si="10"/>
        <v>0</v>
      </c>
      <c r="AE38" s="31">
        <v>0</v>
      </c>
      <c r="AH38" s="31">
        <v>0</v>
      </c>
      <c r="AI38" s="58">
        <f t="shared" si="54"/>
        <v>40000000</v>
      </c>
      <c r="AJ38" s="59">
        <v>5.6000000000000001E-2</v>
      </c>
      <c r="AK38" s="31">
        <f t="shared" si="11"/>
        <v>6222.2222222222226</v>
      </c>
      <c r="AL38" s="58"/>
      <c r="AM38" s="59"/>
      <c r="AN38" s="31">
        <f t="shared" si="12"/>
        <v>0</v>
      </c>
      <c r="AO38" s="58">
        <f>40000000+44275000+30000000</f>
        <v>114275000</v>
      </c>
      <c r="AP38" s="59">
        <v>5.5E-2</v>
      </c>
      <c r="AQ38" s="31">
        <f t="shared" si="13"/>
        <v>17458.680555555555</v>
      </c>
      <c r="AR38" s="58"/>
      <c r="AS38" s="59"/>
      <c r="AT38" s="31">
        <f t="shared" si="14"/>
        <v>0</v>
      </c>
      <c r="AW38" s="31">
        <f t="shared" si="15"/>
        <v>0</v>
      </c>
      <c r="AZ38" s="31">
        <f t="shared" si="16"/>
        <v>0</v>
      </c>
      <c r="BC38" s="31">
        <f t="shared" si="17"/>
        <v>0</v>
      </c>
      <c r="BF38" s="31">
        <f t="shared" si="18"/>
        <v>0</v>
      </c>
      <c r="BI38" s="31">
        <f t="shared" si="19"/>
        <v>0</v>
      </c>
      <c r="BL38" s="31">
        <f t="shared" si="20"/>
        <v>0</v>
      </c>
      <c r="BO38" s="31">
        <f t="shared" si="21"/>
        <v>0</v>
      </c>
      <c r="BR38" s="31">
        <f t="shared" si="22"/>
        <v>0</v>
      </c>
      <c r="BU38" s="31">
        <f t="shared" si="23"/>
        <v>0</v>
      </c>
      <c r="BX38" s="31">
        <f t="shared" si="24"/>
        <v>0</v>
      </c>
      <c r="CA38" s="31">
        <f t="shared" si="25"/>
        <v>0</v>
      </c>
      <c r="CD38" s="31">
        <f t="shared" si="26"/>
        <v>0</v>
      </c>
      <c r="CG38" s="31">
        <f t="shared" si="27"/>
        <v>0</v>
      </c>
      <c r="CJ38" s="31">
        <f t="shared" si="28"/>
        <v>0</v>
      </c>
      <c r="CM38" s="31">
        <f t="shared" si="29"/>
        <v>0</v>
      </c>
      <c r="CP38" s="31">
        <f t="shared" si="30"/>
        <v>0</v>
      </c>
      <c r="CS38" s="31">
        <f t="shared" si="31"/>
        <v>0</v>
      </c>
      <c r="CV38" s="31">
        <f t="shared" si="32"/>
        <v>0</v>
      </c>
      <c r="CY38" s="31">
        <f t="shared" si="33"/>
        <v>0</v>
      </c>
      <c r="DB38" s="31">
        <f t="shared" si="34"/>
        <v>0</v>
      </c>
      <c r="DE38" s="31">
        <f t="shared" si="35"/>
        <v>0</v>
      </c>
      <c r="DH38" s="31">
        <f t="shared" si="36"/>
        <v>0</v>
      </c>
      <c r="DK38" s="31">
        <f t="shared" si="37"/>
        <v>0</v>
      </c>
      <c r="DN38" s="31">
        <f t="shared" si="38"/>
        <v>0</v>
      </c>
      <c r="DQ38" s="31">
        <f t="shared" si="39"/>
        <v>0</v>
      </c>
      <c r="DT38" s="31">
        <f t="shared" si="40"/>
        <v>0</v>
      </c>
      <c r="DW38" s="31">
        <f t="shared" si="41"/>
        <v>0</v>
      </c>
      <c r="DZ38" s="31"/>
      <c r="EA38" s="31"/>
      <c r="EB38" s="60">
        <f t="shared" si="42"/>
        <v>154275000</v>
      </c>
      <c r="EC38" s="60">
        <f t="shared" si="43"/>
        <v>0</v>
      </c>
      <c r="ED38" s="31">
        <f t="shared" si="44"/>
        <v>23680.902777777777</v>
      </c>
      <c r="EE38" s="33">
        <f t="shared" si="45"/>
        <v>5.5259277264624859E-2</v>
      </c>
      <c r="EG38" s="60">
        <f t="shared" si="46"/>
        <v>0</v>
      </c>
      <c r="EH38" s="31">
        <f t="shared" si="47"/>
        <v>0</v>
      </c>
      <c r="EI38" s="33">
        <f t="shared" si="48"/>
        <v>0</v>
      </c>
      <c r="EJ38" s="33"/>
      <c r="EK38" s="60">
        <f t="shared" si="49"/>
        <v>154275000</v>
      </c>
      <c r="EL38" s="60">
        <f t="shared" si="50"/>
        <v>0</v>
      </c>
      <c r="EM38" s="60">
        <f t="shared" si="51"/>
        <v>23680.902777777777</v>
      </c>
      <c r="EN38" s="33">
        <f t="shared" si="52"/>
        <v>5.5259277264624859E-2</v>
      </c>
      <c r="EP38" s="31"/>
    </row>
    <row r="39" spans="1:146" x14ac:dyDescent="0.25">
      <c r="A39" s="20">
        <f t="shared" si="53"/>
        <v>45167</v>
      </c>
      <c r="B39" s="31">
        <v>0</v>
      </c>
      <c r="C39" s="33">
        <v>5.5399999999999998E-2</v>
      </c>
      <c r="D39" s="31">
        <f t="shared" si="2"/>
        <v>0</v>
      </c>
      <c r="G39" s="31">
        <f t="shared" si="3"/>
        <v>0</v>
      </c>
      <c r="J39" s="31">
        <f t="shared" si="4"/>
        <v>0</v>
      </c>
      <c r="M39" s="31">
        <f t="shared" si="5"/>
        <v>0</v>
      </c>
      <c r="P39" s="31">
        <f t="shared" si="6"/>
        <v>0</v>
      </c>
      <c r="S39" s="31">
        <f t="shared" si="7"/>
        <v>0</v>
      </c>
      <c r="V39" s="31">
        <f t="shared" si="8"/>
        <v>0</v>
      </c>
      <c r="Y39" s="31">
        <f t="shared" si="9"/>
        <v>0</v>
      </c>
      <c r="AB39" s="31">
        <f t="shared" si="10"/>
        <v>0</v>
      </c>
      <c r="AE39" s="31">
        <v>0</v>
      </c>
      <c r="AH39" s="31">
        <v>0</v>
      </c>
      <c r="AI39" s="58">
        <f t="shared" si="54"/>
        <v>40000000</v>
      </c>
      <c r="AJ39" s="59">
        <v>5.6000000000000001E-2</v>
      </c>
      <c r="AK39" s="31">
        <f t="shared" si="11"/>
        <v>6222.2222222222226</v>
      </c>
      <c r="AL39" s="58"/>
      <c r="AM39" s="59"/>
      <c r="AN39" s="31">
        <f t="shared" si="12"/>
        <v>0</v>
      </c>
      <c r="AO39" s="58">
        <f>35000000+37700000+27000000</f>
        <v>99700000</v>
      </c>
      <c r="AP39" s="59">
        <v>5.5E-2</v>
      </c>
      <c r="AQ39" s="31">
        <f t="shared" si="13"/>
        <v>15231.944444444445</v>
      </c>
      <c r="AR39" s="58"/>
      <c r="AS39" s="59"/>
      <c r="AT39" s="31">
        <f t="shared" si="14"/>
        <v>0</v>
      </c>
      <c r="AW39" s="31">
        <f t="shared" si="15"/>
        <v>0</v>
      </c>
      <c r="AZ39" s="31">
        <f t="shared" si="16"/>
        <v>0</v>
      </c>
      <c r="BC39" s="31">
        <f t="shared" si="17"/>
        <v>0</v>
      </c>
      <c r="BF39" s="31">
        <f t="shared" si="18"/>
        <v>0</v>
      </c>
      <c r="BI39" s="31">
        <f t="shared" si="19"/>
        <v>0</v>
      </c>
      <c r="BL39" s="31">
        <f t="shared" si="20"/>
        <v>0</v>
      </c>
      <c r="BO39" s="31">
        <f t="shared" si="21"/>
        <v>0</v>
      </c>
      <c r="BR39" s="31">
        <f t="shared" si="22"/>
        <v>0</v>
      </c>
      <c r="BU39" s="31">
        <f t="shared" si="23"/>
        <v>0</v>
      </c>
      <c r="BX39" s="31">
        <f t="shared" si="24"/>
        <v>0</v>
      </c>
      <c r="CA39" s="31">
        <f t="shared" si="25"/>
        <v>0</v>
      </c>
      <c r="CD39" s="31">
        <f t="shared" si="26"/>
        <v>0</v>
      </c>
      <c r="CG39" s="31">
        <f t="shared" si="27"/>
        <v>0</v>
      </c>
      <c r="CJ39" s="31">
        <f t="shared" si="28"/>
        <v>0</v>
      </c>
      <c r="CM39" s="31">
        <f t="shared" si="29"/>
        <v>0</v>
      </c>
      <c r="CP39" s="31">
        <f t="shared" si="30"/>
        <v>0</v>
      </c>
      <c r="CS39" s="31">
        <f t="shared" si="31"/>
        <v>0</v>
      </c>
      <c r="CV39" s="31">
        <f t="shared" si="32"/>
        <v>0</v>
      </c>
      <c r="CY39" s="31">
        <f t="shared" si="33"/>
        <v>0</v>
      </c>
      <c r="DB39" s="31">
        <f t="shared" si="34"/>
        <v>0</v>
      </c>
      <c r="DE39" s="31">
        <f t="shared" si="35"/>
        <v>0</v>
      </c>
      <c r="DH39" s="31">
        <f t="shared" si="36"/>
        <v>0</v>
      </c>
      <c r="DK39" s="31">
        <f t="shared" si="37"/>
        <v>0</v>
      </c>
      <c r="DN39" s="31">
        <f t="shared" si="38"/>
        <v>0</v>
      </c>
      <c r="DQ39" s="31">
        <f t="shared" si="39"/>
        <v>0</v>
      </c>
      <c r="DT39" s="31">
        <f t="shared" si="40"/>
        <v>0</v>
      </c>
      <c r="DW39" s="31">
        <f t="shared" si="41"/>
        <v>0</v>
      </c>
      <c r="DZ39" s="31"/>
      <c r="EA39" s="31"/>
      <c r="EB39" s="60">
        <f t="shared" si="42"/>
        <v>139700000</v>
      </c>
      <c r="EC39" s="60">
        <f t="shared" si="43"/>
        <v>0</v>
      </c>
      <c r="ED39" s="31">
        <f t="shared" si="44"/>
        <v>21454.166666666668</v>
      </c>
      <c r="EE39" s="33">
        <f t="shared" si="45"/>
        <v>5.5286327845382968E-2</v>
      </c>
      <c r="EG39" s="60">
        <f t="shared" si="46"/>
        <v>0</v>
      </c>
      <c r="EH39" s="31">
        <f t="shared" si="47"/>
        <v>0</v>
      </c>
      <c r="EI39" s="33">
        <f t="shared" si="48"/>
        <v>0</v>
      </c>
      <c r="EJ39" s="33"/>
      <c r="EK39" s="60">
        <f t="shared" si="49"/>
        <v>139700000</v>
      </c>
      <c r="EL39" s="60">
        <f t="shared" si="50"/>
        <v>0</v>
      </c>
      <c r="EM39" s="60">
        <f t="shared" si="51"/>
        <v>21454.166666666668</v>
      </c>
      <c r="EN39" s="33">
        <f t="shared" si="52"/>
        <v>5.5286327845382968E-2</v>
      </c>
      <c r="EP39" s="31"/>
    </row>
    <row r="40" spans="1:146" x14ac:dyDescent="0.25">
      <c r="A40" s="20">
        <f t="shared" si="53"/>
        <v>45168</v>
      </c>
      <c r="B40" s="31">
        <v>0</v>
      </c>
      <c r="C40" s="33">
        <v>5.5399999999999998E-2</v>
      </c>
      <c r="D40" s="31">
        <f t="shared" si="2"/>
        <v>0</v>
      </c>
      <c r="G40" s="31">
        <f t="shared" si="3"/>
        <v>0</v>
      </c>
      <c r="J40" s="31">
        <f t="shared" si="4"/>
        <v>0</v>
      </c>
      <c r="M40" s="31">
        <f t="shared" si="5"/>
        <v>0</v>
      </c>
      <c r="P40" s="31">
        <f t="shared" si="6"/>
        <v>0</v>
      </c>
      <c r="S40" s="31">
        <f t="shared" si="7"/>
        <v>0</v>
      </c>
      <c r="V40" s="31">
        <f t="shared" si="8"/>
        <v>0</v>
      </c>
      <c r="Y40" s="31">
        <f t="shared" si="9"/>
        <v>0</v>
      </c>
      <c r="AB40" s="31">
        <f t="shared" si="10"/>
        <v>0</v>
      </c>
      <c r="AE40" s="31">
        <v>0</v>
      </c>
      <c r="AH40" s="31">
        <v>0</v>
      </c>
      <c r="AI40" s="58">
        <f t="shared" si="54"/>
        <v>40000000</v>
      </c>
      <c r="AJ40" s="59">
        <v>5.6000000000000001E-2</v>
      </c>
      <c r="AK40" s="31">
        <f t="shared" si="11"/>
        <v>6222.2222222222226</v>
      </c>
      <c r="AL40" s="58"/>
      <c r="AM40" s="59"/>
      <c r="AN40" s="31">
        <f t="shared" si="12"/>
        <v>0</v>
      </c>
      <c r="AO40" s="58">
        <f>36000000+42450000+25000000</f>
        <v>103450000</v>
      </c>
      <c r="AP40" s="59">
        <v>5.5E-2</v>
      </c>
      <c r="AQ40" s="31">
        <f t="shared" si="13"/>
        <v>15804.861111111111</v>
      </c>
      <c r="AR40" s="58"/>
      <c r="AS40" s="59"/>
      <c r="AT40" s="31">
        <f t="shared" si="14"/>
        <v>0</v>
      </c>
      <c r="AW40" s="31">
        <f t="shared" si="15"/>
        <v>0</v>
      </c>
      <c r="AZ40" s="31">
        <f t="shared" si="16"/>
        <v>0</v>
      </c>
      <c r="BC40" s="31">
        <f t="shared" si="17"/>
        <v>0</v>
      </c>
      <c r="BF40" s="31">
        <f t="shared" si="18"/>
        <v>0</v>
      </c>
      <c r="BI40" s="31">
        <f t="shared" si="19"/>
        <v>0</v>
      </c>
      <c r="BL40" s="31">
        <f t="shared" si="20"/>
        <v>0</v>
      </c>
      <c r="BO40" s="31">
        <f t="shared" si="21"/>
        <v>0</v>
      </c>
      <c r="BR40" s="31">
        <f t="shared" si="22"/>
        <v>0</v>
      </c>
      <c r="BU40" s="31">
        <f t="shared" si="23"/>
        <v>0</v>
      </c>
      <c r="BX40" s="31">
        <f t="shared" si="24"/>
        <v>0</v>
      </c>
      <c r="CA40" s="31">
        <f t="shared" si="25"/>
        <v>0</v>
      </c>
      <c r="CD40" s="31">
        <f t="shared" si="26"/>
        <v>0</v>
      </c>
      <c r="CG40" s="31">
        <f t="shared" si="27"/>
        <v>0</v>
      </c>
      <c r="CJ40" s="31">
        <f t="shared" si="28"/>
        <v>0</v>
      </c>
      <c r="CM40" s="31">
        <f t="shared" si="29"/>
        <v>0</v>
      </c>
      <c r="CP40" s="31">
        <f t="shared" si="30"/>
        <v>0</v>
      </c>
      <c r="CS40" s="31">
        <f t="shared" si="31"/>
        <v>0</v>
      </c>
      <c r="CV40" s="31">
        <f t="shared" si="32"/>
        <v>0</v>
      </c>
      <c r="CY40" s="31">
        <f t="shared" si="33"/>
        <v>0</v>
      </c>
      <c r="DB40" s="31">
        <f t="shared" si="34"/>
        <v>0</v>
      </c>
      <c r="DE40" s="31">
        <f t="shared" si="35"/>
        <v>0</v>
      </c>
      <c r="DH40" s="31">
        <f t="shared" si="36"/>
        <v>0</v>
      </c>
      <c r="DK40" s="31">
        <f t="shared" si="37"/>
        <v>0</v>
      </c>
      <c r="DN40" s="31">
        <f t="shared" si="38"/>
        <v>0</v>
      </c>
      <c r="DQ40" s="31">
        <f t="shared" si="39"/>
        <v>0</v>
      </c>
      <c r="DT40" s="31">
        <f t="shared" si="40"/>
        <v>0</v>
      </c>
      <c r="DW40" s="31">
        <f t="shared" si="41"/>
        <v>0</v>
      </c>
      <c r="DZ40" s="31"/>
      <c r="EA40" s="31"/>
      <c r="EB40" s="60">
        <f t="shared" si="42"/>
        <v>143450000</v>
      </c>
      <c r="EC40" s="60">
        <f t="shared" si="43"/>
        <v>0</v>
      </c>
      <c r="ED40" s="31">
        <f t="shared" si="44"/>
        <v>22027.083333333336</v>
      </c>
      <c r="EE40" s="33">
        <f t="shared" si="45"/>
        <v>5.5278842802370165E-2</v>
      </c>
      <c r="EG40" s="60">
        <f t="shared" si="46"/>
        <v>0</v>
      </c>
      <c r="EH40" s="31">
        <f t="shared" si="47"/>
        <v>0</v>
      </c>
      <c r="EI40" s="33">
        <f t="shared" si="48"/>
        <v>0</v>
      </c>
      <c r="EJ40" s="33"/>
      <c r="EK40" s="60">
        <f t="shared" si="49"/>
        <v>143450000</v>
      </c>
      <c r="EL40" s="60">
        <f t="shared" si="50"/>
        <v>0</v>
      </c>
      <c r="EM40" s="60">
        <f t="shared" si="51"/>
        <v>22027.083333333336</v>
      </c>
      <c r="EN40" s="33">
        <f t="shared" si="52"/>
        <v>5.5278842802370165E-2</v>
      </c>
      <c r="EP40" s="31"/>
    </row>
    <row r="41" spans="1:146" x14ac:dyDescent="0.25">
      <c r="A41" s="20">
        <f t="shared" si="53"/>
        <v>45169</v>
      </c>
      <c r="B41" s="31">
        <v>0</v>
      </c>
      <c r="C41" s="33">
        <v>5.536083E-2</v>
      </c>
      <c r="D41" s="31">
        <f t="shared" si="2"/>
        <v>0</v>
      </c>
      <c r="G41" s="31">
        <f t="shared" si="3"/>
        <v>0</v>
      </c>
      <c r="J41" s="31">
        <f t="shared" si="4"/>
        <v>0</v>
      </c>
      <c r="M41" s="31">
        <f t="shared" si="5"/>
        <v>0</v>
      </c>
      <c r="P41" s="31">
        <f t="shared" si="6"/>
        <v>0</v>
      </c>
      <c r="S41" s="31">
        <f t="shared" si="7"/>
        <v>0</v>
      </c>
      <c r="V41" s="31">
        <f t="shared" si="8"/>
        <v>0</v>
      </c>
      <c r="Y41" s="31">
        <f t="shared" si="9"/>
        <v>0</v>
      </c>
      <c r="AB41" s="31">
        <f t="shared" si="10"/>
        <v>0</v>
      </c>
      <c r="AE41" s="31">
        <v>0</v>
      </c>
      <c r="AH41" s="31">
        <v>0</v>
      </c>
      <c r="AI41" s="58">
        <f t="shared" si="54"/>
        <v>40000000</v>
      </c>
      <c r="AJ41" s="59">
        <v>5.6000000000000001E-2</v>
      </c>
      <c r="AK41" s="31">
        <f t="shared" si="11"/>
        <v>6222.2222222222226</v>
      </c>
      <c r="AL41" s="58"/>
      <c r="AM41" s="59"/>
      <c r="AN41" s="31">
        <f t="shared" si="12"/>
        <v>0</v>
      </c>
      <c r="AO41" s="58">
        <f>28000000+15000000+54575000+40000000</f>
        <v>137575000</v>
      </c>
      <c r="AP41" s="59">
        <v>5.5E-2</v>
      </c>
      <c r="AQ41" s="31">
        <f t="shared" si="13"/>
        <v>21018.402777777777</v>
      </c>
      <c r="AR41" s="58"/>
      <c r="AS41" s="59"/>
      <c r="AT41" s="31">
        <f t="shared" si="14"/>
        <v>0</v>
      </c>
      <c r="AW41" s="31">
        <f t="shared" si="15"/>
        <v>0</v>
      </c>
      <c r="AZ41" s="31">
        <f t="shared" si="16"/>
        <v>0</v>
      </c>
      <c r="BC41" s="31">
        <f t="shared" si="17"/>
        <v>0</v>
      </c>
      <c r="BF41" s="31">
        <f t="shared" si="18"/>
        <v>0</v>
      </c>
      <c r="BI41" s="31">
        <f t="shared" si="19"/>
        <v>0</v>
      </c>
      <c r="BL41" s="31">
        <f t="shared" si="20"/>
        <v>0</v>
      </c>
      <c r="BO41" s="31">
        <f t="shared" si="21"/>
        <v>0</v>
      </c>
      <c r="BR41" s="31">
        <f t="shared" si="22"/>
        <v>0</v>
      </c>
      <c r="BU41" s="31">
        <f t="shared" si="23"/>
        <v>0</v>
      </c>
      <c r="BX41" s="31">
        <f t="shared" si="24"/>
        <v>0</v>
      </c>
      <c r="CA41" s="31">
        <f t="shared" si="25"/>
        <v>0</v>
      </c>
      <c r="CD41" s="31">
        <f t="shared" si="26"/>
        <v>0</v>
      </c>
      <c r="CG41" s="31">
        <f t="shared" si="27"/>
        <v>0</v>
      </c>
      <c r="CJ41" s="31">
        <f t="shared" si="28"/>
        <v>0</v>
      </c>
      <c r="CM41" s="31">
        <f t="shared" si="29"/>
        <v>0</v>
      </c>
      <c r="CP41" s="31">
        <f t="shared" si="30"/>
        <v>0</v>
      </c>
      <c r="CS41" s="31">
        <f t="shared" si="31"/>
        <v>0</v>
      </c>
      <c r="CV41" s="31">
        <f t="shared" si="32"/>
        <v>0</v>
      </c>
      <c r="CY41" s="31">
        <f t="shared" si="33"/>
        <v>0</v>
      </c>
      <c r="DB41" s="31">
        <f t="shared" si="34"/>
        <v>0</v>
      </c>
      <c r="DE41" s="31">
        <f t="shared" si="35"/>
        <v>0</v>
      </c>
      <c r="DH41" s="31">
        <f t="shared" si="36"/>
        <v>0</v>
      </c>
      <c r="DK41" s="31">
        <f t="shared" si="37"/>
        <v>0</v>
      </c>
      <c r="DN41" s="31">
        <f t="shared" si="38"/>
        <v>0</v>
      </c>
      <c r="DQ41" s="31">
        <f t="shared" si="39"/>
        <v>0</v>
      </c>
      <c r="DT41" s="31">
        <f t="shared" si="40"/>
        <v>0</v>
      </c>
      <c r="DW41" s="31">
        <f t="shared" si="41"/>
        <v>0</v>
      </c>
      <c r="DZ41" s="31"/>
      <c r="EA41" s="31"/>
      <c r="EB41" s="60">
        <f t="shared" si="42"/>
        <v>177575000</v>
      </c>
      <c r="EC41" s="60">
        <f t="shared" si="43"/>
        <v>0</v>
      </c>
      <c r="ED41" s="31">
        <f t="shared" si="44"/>
        <v>27240.625</v>
      </c>
      <c r="EE41" s="33">
        <f t="shared" si="45"/>
        <v>5.5225256933689987E-2</v>
      </c>
      <c r="EG41" s="60">
        <f t="shared" si="46"/>
        <v>0</v>
      </c>
      <c r="EH41" s="31">
        <f t="shared" si="47"/>
        <v>0</v>
      </c>
      <c r="EI41" s="33">
        <f t="shared" si="48"/>
        <v>0</v>
      </c>
      <c r="EJ41" s="33"/>
      <c r="EK41" s="60">
        <f t="shared" si="49"/>
        <v>177575000</v>
      </c>
      <c r="EL41" s="60">
        <f t="shared" si="50"/>
        <v>0</v>
      </c>
      <c r="EM41" s="60">
        <f t="shared" si="51"/>
        <v>27240.625</v>
      </c>
      <c r="EN41" s="33">
        <f t="shared" si="52"/>
        <v>5.5225256933689987E-2</v>
      </c>
      <c r="EP41" s="31"/>
    </row>
    <row r="42" spans="1:146" x14ac:dyDescent="0.25">
      <c r="A42" s="61" t="s">
        <v>39</v>
      </c>
      <c r="D42" s="62">
        <f>SUM(D11:D41)</f>
        <v>0</v>
      </c>
      <c r="G42" s="62">
        <f>SUM(G11:G41)</f>
        <v>0</v>
      </c>
      <c r="J42" s="62">
        <f>SUM(J11:J41)</f>
        <v>0</v>
      </c>
      <c r="M42" s="62">
        <f>SUM(M11:M41)</f>
        <v>0</v>
      </c>
      <c r="P42" s="62">
        <f>SUM(P11:P41)</f>
        <v>0</v>
      </c>
      <c r="S42" s="62">
        <f>SUM(S11:S41)</f>
        <v>0</v>
      </c>
      <c r="V42" s="62">
        <f>SUM(V11:V41)</f>
        <v>0</v>
      </c>
      <c r="Y42" s="62">
        <f>SUM(Y11:Y41)</f>
        <v>0</v>
      </c>
      <c r="AB42" s="62">
        <f>SUM(AB11:AB41)</f>
        <v>0</v>
      </c>
      <c r="AE42" s="62">
        <f>SUM(AE11:AE41)</f>
        <v>0</v>
      </c>
      <c r="AH42" s="62">
        <f>SUM(AH11:AH41)</f>
        <v>0</v>
      </c>
      <c r="AK42" s="62">
        <f>SUM(AK11:AK41)</f>
        <v>150694.44444444441</v>
      </c>
      <c r="AN42" s="62">
        <f>SUM(AN11:AN41)</f>
        <v>513061.11111111101</v>
      </c>
      <c r="AQ42" s="62">
        <f>SUM(AQ11:AQ41)</f>
        <v>348612.15277777775</v>
      </c>
      <c r="AT42" s="62">
        <f>SUM(AT11:AT41)</f>
        <v>0</v>
      </c>
      <c r="AW42" s="62">
        <f>SUM(AW11:AW41)</f>
        <v>0</v>
      </c>
      <c r="AZ42" s="62">
        <f>SUM(AZ11:AZ41)</f>
        <v>0</v>
      </c>
      <c r="BC42" s="62">
        <f>SUM(BC11:BC41)</f>
        <v>0</v>
      </c>
      <c r="BF42" s="62">
        <f>SUM(BF11:BF41)</f>
        <v>0</v>
      </c>
      <c r="BI42" s="62">
        <f>SUM(BI11:BI41)</f>
        <v>0</v>
      </c>
      <c r="BL42" s="62">
        <f>SUM(BL11:BL41)</f>
        <v>0</v>
      </c>
      <c r="BO42" s="62">
        <f>SUM(BO11:BO41)</f>
        <v>0</v>
      </c>
      <c r="BR42" s="62">
        <f>SUM(BR11:BR41)</f>
        <v>0</v>
      </c>
      <c r="BU42" s="62">
        <f>SUM(BU11:BU41)</f>
        <v>0</v>
      </c>
      <c r="BX42" s="62">
        <f>SUM(BX11:BX41)</f>
        <v>0</v>
      </c>
      <c r="CA42" s="62">
        <f>SUM(CA11:CA41)</f>
        <v>0</v>
      </c>
      <c r="CD42" s="62">
        <f>SUM(CD11:CD41)</f>
        <v>0</v>
      </c>
      <c r="CG42" s="62">
        <f>SUM(CG11:CG41)</f>
        <v>0</v>
      </c>
      <c r="CJ42" s="62">
        <f>SUM(CJ11:CJ41)</f>
        <v>0</v>
      </c>
      <c r="CM42" s="62">
        <f>SUM(CM11:CM41)</f>
        <v>0</v>
      </c>
      <c r="CP42" s="62">
        <f>SUM(CP11:CP41)</f>
        <v>0</v>
      </c>
      <c r="CS42" s="62">
        <f>SUM(CS11:CS41)</f>
        <v>0</v>
      </c>
      <c r="CV42" s="62">
        <f>SUM(CV11:CV41)</f>
        <v>0</v>
      </c>
      <c r="CY42" s="62">
        <f>SUM(CY11:CY41)</f>
        <v>0</v>
      </c>
      <c r="DB42" s="62">
        <f>SUM(DB11:DB41)</f>
        <v>0</v>
      </c>
      <c r="DE42" s="62">
        <f>SUM(DE11:DE41)</f>
        <v>0</v>
      </c>
      <c r="DH42" s="62">
        <f>SUM(DH11:DH41)</f>
        <v>0</v>
      </c>
      <c r="DK42" s="62">
        <f>SUM(DK11:DK41)</f>
        <v>0</v>
      </c>
      <c r="DN42" s="62">
        <f>SUM(DN11:DN41)</f>
        <v>0</v>
      </c>
      <c r="DQ42" s="62">
        <f>SUM(DQ11:DQ41)</f>
        <v>0</v>
      </c>
      <c r="DT42" s="62">
        <f>SUM(DT11:DT41)</f>
        <v>0</v>
      </c>
      <c r="DW42" s="62">
        <f>SUM(DW11:DW41)</f>
        <v>0</v>
      </c>
      <c r="DZ42" s="31"/>
      <c r="EA42" s="31"/>
      <c r="EB42" s="31"/>
      <c r="EC42" s="31"/>
      <c r="ED42" s="62">
        <f>SUM(ED11:ED41)</f>
        <v>1012367.7083333333</v>
      </c>
      <c r="EE42" s="33"/>
      <c r="EG42" s="31"/>
      <c r="EH42" s="62">
        <f>SUM(EH11:EH41)</f>
        <v>0</v>
      </c>
      <c r="EI42" s="33"/>
      <c r="EJ42" s="33"/>
      <c r="EK42" s="31"/>
      <c r="EL42" s="31"/>
      <c r="EM42" s="62">
        <f>SUM(EM11:EM41)</f>
        <v>1012367.7083333333</v>
      </c>
      <c r="EN42" s="33"/>
    </row>
    <row r="44" spans="1:146" x14ac:dyDescent="0.25">
      <c r="EM44" s="63"/>
    </row>
    <row r="46" spans="1:146" x14ac:dyDescent="0.25">
      <c r="EM46" s="31"/>
    </row>
    <row r="48" spans="1:146" x14ac:dyDescent="0.25">
      <c r="EM48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7" max="1048575" man="1"/>
    <brk id="43" max="1048575" man="1"/>
    <brk id="52" max="41" man="1"/>
    <brk id="13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fitToPage="1"/>
  </sheetPr>
  <dimension ref="A1:EQ47"/>
  <sheetViews>
    <sheetView tabSelected="1" workbookViewId="0"/>
  </sheetViews>
  <sheetFormatPr defaultRowHeight="15" x14ac:dyDescent="0.25"/>
  <cols>
    <col min="1" max="1" width="14.5703125" bestFit="1" customWidth="1"/>
    <col min="2" max="2" width="17.285156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4.140625" bestFit="1" customWidth="1"/>
    <col min="38" max="38" width="14.42578125" style="31" customWidth="1"/>
    <col min="39" max="39" width="12" style="33" bestFit="1" customWidth="1"/>
    <col min="40" max="40" width="13.7109375" bestFit="1" customWidth="1"/>
    <col min="41" max="41" width="15.42578125" style="31" bestFit="1" customWidth="1"/>
    <col min="42" max="42" width="12.28515625" style="33" bestFit="1" customWidth="1"/>
    <col min="43" max="43" width="11.7109375" bestFit="1" customWidth="1"/>
    <col min="44" max="44" width="15.42578125" style="31" bestFit="1" customWidth="1"/>
    <col min="45" max="45" width="12" style="33" bestFit="1" customWidth="1"/>
    <col min="46" max="46" width="13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7.5703125" bestFit="1" customWidth="1"/>
    <col min="142" max="142" width="15.42578125" hidden="1" customWidth="1"/>
    <col min="143" max="143" width="14.42578125" bestFit="1" customWidth="1"/>
    <col min="144" max="144" width="18" bestFit="1" customWidth="1"/>
    <col min="145" max="145" width="42.85546875" bestFit="1" customWidth="1"/>
    <col min="146" max="146" width="21.140625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EB40</f>
        <v>156950000</v>
      </c>
      <c r="EI2" s="31">
        <f>EG40</f>
        <v>0</v>
      </c>
      <c r="EM2" s="31"/>
      <c r="EN2" s="31">
        <f>EK40</f>
        <v>156950000</v>
      </c>
      <c r="EO2" s="24">
        <v>-202087.65</v>
      </c>
      <c r="EP2" s="24">
        <f>EN2+EO2</f>
        <v>156747912.34999999</v>
      </c>
      <c r="EQ2" s="24">
        <f>EE2+EO2</f>
        <v>156747912.34999999</v>
      </c>
    </row>
    <row r="3" spans="1:147" ht="16.5" thickTop="1" x14ac:dyDescent="0.25">
      <c r="A3" s="32" t="s">
        <v>260</v>
      </c>
      <c r="E3" s="34" t="s">
        <v>50</v>
      </c>
      <c r="F3" s="35"/>
      <c r="G3" s="36"/>
      <c r="EB3" t="s">
        <v>51</v>
      </c>
      <c r="ED3" s="31"/>
      <c r="EE3" s="31">
        <f>AVERAGE(EB11:EB40)</f>
        <v>151428333.33333334</v>
      </c>
      <c r="EI3" s="31">
        <f>AVERAGE(EG11:EG40)</f>
        <v>0</v>
      </c>
      <c r="EM3" s="31"/>
      <c r="EN3" s="31">
        <f>AVERAGE(EK11:EK40)</f>
        <v>150576666.66666666</v>
      </c>
    </row>
    <row r="4" spans="1:147" x14ac:dyDescent="0.25">
      <c r="E4" s="37" t="s">
        <v>49</v>
      </c>
      <c r="F4" s="31"/>
      <c r="G4" s="38">
        <f>EQ2</f>
        <v>156747912.34999999</v>
      </c>
      <c r="AI4" s="39" t="s">
        <v>52</v>
      </c>
      <c r="EB4" t="s">
        <v>53</v>
      </c>
      <c r="ED4" s="33"/>
      <c r="EE4" s="33">
        <f>IF(EE3=0,0,360*(AVERAGE(ED11:ED40)/EE3))</f>
        <v>5.5351271228413892E-2</v>
      </c>
      <c r="EI4" s="33">
        <f>IF(EI3=0,0,360*(AVERAGE(EH11:EH40)/EI3))</f>
        <v>0</v>
      </c>
      <c r="EM4" s="33"/>
      <c r="EN4" s="33">
        <f>IF(EN3=0,0,360*(AVERAGE(EM11:EM40)/EN3))</f>
        <v>5.53509956168508E-2</v>
      </c>
      <c r="EO4" s="40" t="s">
        <v>54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151428333.33333334</v>
      </c>
      <c r="AI5" s="42" t="s">
        <v>44</v>
      </c>
      <c r="EB5" t="s">
        <v>55</v>
      </c>
      <c r="ED5" s="31"/>
      <c r="EE5" s="31">
        <f>MAX(EB11:EB40)</f>
        <v>182250000</v>
      </c>
      <c r="EI5" s="31">
        <f>MAX(EG11:EG40)</f>
        <v>0</v>
      </c>
      <c r="EM5" s="31"/>
      <c r="EN5" s="31">
        <f>MAX(EK11:EK40)</f>
        <v>182250000</v>
      </c>
    </row>
    <row r="6" spans="1:147" x14ac:dyDescent="0.25">
      <c r="E6" s="37" t="s">
        <v>53</v>
      </c>
      <c r="F6" s="31"/>
      <c r="G6" s="43">
        <f>EE4</f>
        <v>5.5351271228413892E-2</v>
      </c>
    </row>
    <row r="7" spans="1:147" ht="16.5" thickBot="1" x14ac:dyDescent="0.3">
      <c r="E7" s="44" t="s">
        <v>55</v>
      </c>
      <c r="F7" s="45"/>
      <c r="G7" s="46">
        <f>EE5</f>
        <v>182250000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45170</v>
      </c>
      <c r="B11" s="31">
        <v>0</v>
      </c>
      <c r="C11" s="33">
        <v>5.5389400000000005E-2</v>
      </c>
      <c r="D11" s="31">
        <f>(B11*C11)/360</f>
        <v>0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f>25000000+51525000</f>
        <v>76525000</v>
      </c>
      <c r="AJ11" s="59">
        <v>5.5E-2</v>
      </c>
      <c r="AK11" s="31">
        <f>(AI11*AJ11)/360</f>
        <v>11691.319444444445</v>
      </c>
      <c r="AL11" s="58">
        <f t="shared" ref="AL11:AL28" si="0">40000000</f>
        <v>40000000</v>
      </c>
      <c r="AM11" s="59">
        <v>5.6000000000000001E-2</v>
      </c>
      <c r="AN11" s="31">
        <f>(AL11*AM11)/360</f>
        <v>6222.2222222222226</v>
      </c>
      <c r="AO11" s="58">
        <f t="shared" ref="AO11:AO17" si="1">40000000</f>
        <v>40000000</v>
      </c>
      <c r="AP11" s="59">
        <v>5.5399999999999998E-2</v>
      </c>
      <c r="AQ11" s="31">
        <f>(AO11*AP11)/360</f>
        <v>6155.5555555555557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156525000</v>
      </c>
      <c r="EC11" s="60">
        <f>EB11-EK11+EL11</f>
        <v>0</v>
      </c>
      <c r="ED11" s="31">
        <f>D11+G11+J11+M11+P11+S11+V11+Y11+AB11+AE11+AH11+AK11+AN11+AQ11+AT11+AW11+AZ11+BC11+BF11+BI11+DW11+DT11+DQ11+DN11+DK11+DH11+DE11+DB11+CY11+CV11+CS11+CP11+CM11+CJ11+CG11+CD11+CA11+BX11+BU11+BR11+BO11+BL11</f>
        <v>24069.097222222223</v>
      </c>
      <c r="EE11" s="33">
        <f>IF(EB11&lt;&gt;0,((ED11/EB11)*360),0)</f>
        <v>5.5357770324229359E-2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156525000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24069.097222222223</v>
      </c>
      <c r="EN11" s="33">
        <f>IF(EK11&lt;&gt;0,((EM11/EK11)*360),0)</f>
        <v>5.5357770324229359E-2</v>
      </c>
      <c r="EO11" s="182"/>
      <c r="EP11" s="31"/>
    </row>
    <row r="12" spans="1:147" x14ac:dyDescent="0.25">
      <c r="A12" s="20">
        <f>1+A11</f>
        <v>45171</v>
      </c>
      <c r="B12" s="31">
        <v>0</v>
      </c>
      <c r="C12" s="33">
        <v>5.5389400000000005E-2</v>
      </c>
      <c r="D12" s="31">
        <f t="shared" ref="D12:D40" si="2">(B12*C12)/360</f>
        <v>0</v>
      </c>
      <c r="G12" s="31">
        <f t="shared" ref="G12:G40" si="3">(E12*F12)/360</f>
        <v>0</v>
      </c>
      <c r="J12" s="31">
        <f t="shared" ref="J12:J40" si="4">(H12*I12)/360</f>
        <v>0</v>
      </c>
      <c r="M12" s="31">
        <f t="shared" ref="M12:M40" si="5">(K12*L12)/360</f>
        <v>0</v>
      </c>
      <c r="P12" s="31">
        <f t="shared" ref="P12:P40" si="6">(N12*O12)/360</f>
        <v>0</v>
      </c>
      <c r="S12" s="31">
        <f t="shared" ref="S12:S40" si="7">(Q12*R12)/360</f>
        <v>0</v>
      </c>
      <c r="V12" s="31">
        <f t="shared" ref="V12:V40" si="8">(T12*U12)/360</f>
        <v>0</v>
      </c>
      <c r="Y12" s="31">
        <f t="shared" ref="Y12:Y40" si="9">(W12*X12)/360</f>
        <v>0</v>
      </c>
      <c r="AB12" s="31">
        <f t="shared" ref="AB12:AB40" si="10">(Z12*AA12)/360</f>
        <v>0</v>
      </c>
      <c r="AE12" s="31">
        <v>0</v>
      </c>
      <c r="AH12" s="31">
        <v>0</v>
      </c>
      <c r="AI12" s="58">
        <f>25000000+51525000</f>
        <v>76525000</v>
      </c>
      <c r="AJ12" s="59">
        <v>5.5E-2</v>
      </c>
      <c r="AK12" s="31">
        <f t="shared" ref="AK12:AK40" si="11">(AI12*AJ12)/360</f>
        <v>11691.319444444445</v>
      </c>
      <c r="AL12" s="58">
        <f t="shared" si="0"/>
        <v>40000000</v>
      </c>
      <c r="AM12" s="59">
        <v>5.6000000000000001E-2</v>
      </c>
      <c r="AN12" s="31">
        <f t="shared" ref="AN12:AN40" si="12">(AL12*AM12)/360</f>
        <v>6222.2222222222226</v>
      </c>
      <c r="AO12" s="58">
        <f t="shared" si="1"/>
        <v>40000000</v>
      </c>
      <c r="AP12" s="59">
        <v>5.5399999999999998E-2</v>
      </c>
      <c r="AQ12" s="31">
        <f t="shared" ref="AQ12:AQ40" si="13">(AO12*AP12)/360</f>
        <v>6155.5555555555557</v>
      </c>
      <c r="AR12" s="58"/>
      <c r="AS12" s="59"/>
      <c r="AT12" s="31">
        <f t="shared" ref="AT12:AT40" si="14">(AR12*AS12)/360</f>
        <v>0</v>
      </c>
      <c r="AW12" s="31">
        <f t="shared" ref="AW12:AW40" si="15">(AU12*AV12)/360</f>
        <v>0</v>
      </c>
      <c r="AZ12" s="31">
        <f t="shared" ref="AZ12:AZ40" si="16">(AX12*AY12)/360</f>
        <v>0</v>
      </c>
      <c r="BC12" s="31">
        <f t="shared" ref="BC12:BC40" si="17">(BA12*BB12)/360</f>
        <v>0</v>
      </c>
      <c r="BF12" s="31">
        <f t="shared" ref="BF12:BF40" si="18">(BD12*BE12)/360</f>
        <v>0</v>
      </c>
      <c r="BI12" s="31">
        <f t="shared" ref="BI12:BI40" si="19">(BG12*BH12)/360</f>
        <v>0</v>
      </c>
      <c r="BL12" s="31">
        <f t="shared" ref="BL12:BL40" si="20">(BJ12*BK12)/360</f>
        <v>0</v>
      </c>
      <c r="BO12" s="31">
        <f t="shared" ref="BO12:BO40" si="21">(BM12*BN12)/360</f>
        <v>0</v>
      </c>
      <c r="BR12" s="31">
        <f t="shared" ref="BR12:BR40" si="22">(BP12*BQ12)/360</f>
        <v>0</v>
      </c>
      <c r="BU12" s="31">
        <f t="shared" ref="BU12:BU40" si="23">(BS12*BT12)/360</f>
        <v>0</v>
      </c>
      <c r="BX12" s="31">
        <f t="shared" ref="BX12:BX40" si="24">(BV12*BW12)/360</f>
        <v>0</v>
      </c>
      <c r="CA12" s="31">
        <f t="shared" ref="CA12:CA40" si="25">(BY12*BZ12)/360</f>
        <v>0</v>
      </c>
      <c r="CD12" s="31">
        <f t="shared" ref="CD12:CD40" si="26">(CB12*CC12)/360</f>
        <v>0</v>
      </c>
      <c r="CG12" s="31">
        <f t="shared" ref="CG12:CG40" si="27">(CE12*CF12)/360</f>
        <v>0</v>
      </c>
      <c r="CJ12" s="31">
        <f t="shared" ref="CJ12:CJ40" si="28">(CH12*CI12)/360</f>
        <v>0</v>
      </c>
      <c r="CM12" s="31">
        <f t="shared" ref="CM12:CM40" si="29">(CK12*CL12)/360</f>
        <v>0</v>
      </c>
      <c r="CP12" s="31">
        <f t="shared" ref="CP12:CP40" si="30">(CN12*CO12)/360</f>
        <v>0</v>
      </c>
      <c r="CS12" s="31">
        <f t="shared" ref="CS12:CS40" si="31">(CQ12*CR12)/360</f>
        <v>0</v>
      </c>
      <c r="CV12" s="31">
        <f t="shared" ref="CV12:CV40" si="32">(CT12*CU12)/360</f>
        <v>0</v>
      </c>
      <c r="CY12" s="31">
        <f t="shared" ref="CY12:CY40" si="33">(CW12*CX12)/360</f>
        <v>0</v>
      </c>
      <c r="DB12" s="31">
        <f t="shared" ref="DB12:DB40" si="34">(CZ12*DA12)/360</f>
        <v>0</v>
      </c>
      <c r="DE12" s="31">
        <f t="shared" ref="DE12:DE40" si="35">(DC12*DD12)/360</f>
        <v>0</v>
      </c>
      <c r="DH12" s="31">
        <f t="shared" ref="DH12:DH40" si="36">(DF12*DG12)/360</f>
        <v>0</v>
      </c>
      <c r="DK12" s="31">
        <f t="shared" ref="DK12:DK40" si="37">(DI12*DJ12)/360</f>
        <v>0</v>
      </c>
      <c r="DN12" s="31">
        <f t="shared" ref="DN12:DN40" si="38">(DL12*DM12)/360</f>
        <v>0</v>
      </c>
      <c r="DQ12" s="31">
        <f t="shared" ref="DQ12:DQ40" si="39">(DO12*DP12)/360</f>
        <v>0</v>
      </c>
      <c r="DT12" s="31">
        <f t="shared" ref="DT12:DT40" si="40">(DR12*DS12)/360</f>
        <v>0</v>
      </c>
      <c r="DW12" s="31">
        <f t="shared" ref="DW12:DW40" si="41">(DU12*DV12)/360</f>
        <v>0</v>
      </c>
      <c r="DZ12" s="31"/>
      <c r="EA12" s="31"/>
      <c r="EB12" s="60">
        <f t="shared" ref="EB12:EB40" si="42">B12+E12+H12+K12+N12+Q12+T12+W12+Z12+AC12+AF12+AL12+AO12+AR12+AU12+AX12+BA12+BD12+BG12+DU12+AI12+DR12+DO12+DL12+DI12+DF12+DC12+CZ12+CW12+CT12+CQ12+CN12+CK12+CH12+CE12+CB12+BY12+BV12+BS12+BP12+BM12+BJ12</f>
        <v>156525000</v>
      </c>
      <c r="EC12" s="60">
        <f t="shared" ref="EC12:EC40" si="43">EB12-EK12+EL12</f>
        <v>0</v>
      </c>
      <c r="ED12" s="31">
        <f t="shared" ref="ED12:ED40" si="44">D12+G12+J12+M12+P12+S12+V12+Y12+AB12+AE12+AH12+AK12+AN12+AQ12+AT12+AW12+AZ12+BC12+BF12+BI12+DW12+DT12+DQ12+DN12+DK12+DH12+DE12+DB12+CY12+CV12+CS12+CP12+CM12+CJ12+CG12+CD12+CA12+BX12+BU12+BR12+BO12+BL12</f>
        <v>24069.097222222223</v>
      </c>
      <c r="EE12" s="33">
        <f t="shared" ref="EE12:EE40" si="45">IF(EB12&lt;&gt;0,((ED12/EB12)*360),0)</f>
        <v>5.5357770324229359E-2</v>
      </c>
      <c r="EG12" s="60">
        <f t="shared" ref="EG12:EG40" si="46">Q12+T12+W12+Z12+AC12+AF12</f>
        <v>0</v>
      </c>
      <c r="EH12" s="31">
        <f t="shared" ref="EH12:EH40" si="47">S12+V12+Y12+AB12+AE12+AH12</f>
        <v>0</v>
      </c>
      <c r="EI12" s="33">
        <f t="shared" ref="EI12:EI40" si="48">IF(EG12&lt;&gt;0,((EH12/EG12)*360),0)</f>
        <v>0</v>
      </c>
      <c r="EJ12" s="33"/>
      <c r="EK12" s="60">
        <f t="shared" ref="EK12:EK40" si="49">DR12+DL12+DI12+DF12+DC12+CZ12+CW12+CT12+CQ12+CN12+CK12+CH12+CE12+CB12+BY12+BV12+BS12+BP12+BM12+BJ12+BG12+BD12+BA12+AX12+AU12+AR12+AO12+AL12+AI12+DO12</f>
        <v>156525000</v>
      </c>
      <c r="EL12" s="60">
        <f t="shared" ref="EL12:EL40" si="50">DX12</f>
        <v>0</v>
      </c>
      <c r="EM12" s="60">
        <f t="shared" ref="EM12:EM40" si="51">DT12+DQ12+DN12+DK12+DH12+DE12+DB12+CY12+CV12+CS12+CP12+CM12+CJ12+CG12+CD12+CA12+BX12+BU12+BR12+BO12+BL12+BI12+BF12+BC12+AZ12+AW12+AT12+AQ12+AN12+AK12</f>
        <v>24069.097222222223</v>
      </c>
      <c r="EN12" s="33">
        <f t="shared" ref="EN12:EN40" si="52">IF(EK12&lt;&gt;0,((EM12/EK12)*360),0)</f>
        <v>5.5357770324229359E-2</v>
      </c>
      <c r="EO12" s="182"/>
      <c r="EP12" s="31"/>
    </row>
    <row r="13" spans="1:147" x14ac:dyDescent="0.25">
      <c r="A13" s="20">
        <f t="shared" ref="A13:A40" si="53">1+A12</f>
        <v>45172</v>
      </c>
      <c r="B13" s="31">
        <v>0</v>
      </c>
      <c r="C13" s="33">
        <v>5.5389400000000005E-2</v>
      </c>
      <c r="D13" s="31">
        <f t="shared" si="2"/>
        <v>0</v>
      </c>
      <c r="G13" s="31">
        <f t="shared" si="3"/>
        <v>0</v>
      </c>
      <c r="J13" s="31">
        <f t="shared" si="4"/>
        <v>0</v>
      </c>
      <c r="M13" s="31">
        <f t="shared" si="5"/>
        <v>0</v>
      </c>
      <c r="P13" s="31">
        <f t="shared" si="6"/>
        <v>0</v>
      </c>
      <c r="S13" s="31">
        <f t="shared" si="7"/>
        <v>0</v>
      </c>
      <c r="V13" s="31">
        <f t="shared" si="8"/>
        <v>0</v>
      </c>
      <c r="Y13" s="31">
        <f t="shared" si="9"/>
        <v>0</v>
      </c>
      <c r="AB13" s="31">
        <f t="shared" si="10"/>
        <v>0</v>
      </c>
      <c r="AE13" s="31">
        <v>0</v>
      </c>
      <c r="AH13" s="31">
        <v>0</v>
      </c>
      <c r="AI13" s="58">
        <f>25000000+51525000</f>
        <v>76525000</v>
      </c>
      <c r="AJ13" s="59">
        <v>5.5E-2</v>
      </c>
      <c r="AK13" s="31">
        <f t="shared" si="11"/>
        <v>11691.319444444445</v>
      </c>
      <c r="AL13" s="58">
        <f t="shared" si="0"/>
        <v>40000000</v>
      </c>
      <c r="AM13" s="59">
        <v>5.6000000000000001E-2</v>
      </c>
      <c r="AN13" s="31">
        <f t="shared" si="12"/>
        <v>6222.2222222222226</v>
      </c>
      <c r="AO13" s="58">
        <f t="shared" si="1"/>
        <v>40000000</v>
      </c>
      <c r="AP13" s="59">
        <v>5.5399999999999998E-2</v>
      </c>
      <c r="AQ13" s="31">
        <f t="shared" si="13"/>
        <v>6155.5555555555557</v>
      </c>
      <c r="AR13" s="58"/>
      <c r="AS13" s="59"/>
      <c r="AT13" s="31">
        <f t="shared" si="14"/>
        <v>0</v>
      </c>
      <c r="AW13" s="31">
        <f t="shared" si="15"/>
        <v>0</v>
      </c>
      <c r="AZ13" s="31">
        <f t="shared" si="16"/>
        <v>0</v>
      </c>
      <c r="BC13" s="31">
        <f t="shared" si="17"/>
        <v>0</v>
      </c>
      <c r="BF13" s="31">
        <f t="shared" si="18"/>
        <v>0</v>
      </c>
      <c r="BI13" s="31">
        <f t="shared" si="19"/>
        <v>0</v>
      </c>
      <c r="BL13" s="31">
        <f t="shared" si="20"/>
        <v>0</v>
      </c>
      <c r="BO13" s="31">
        <f t="shared" si="21"/>
        <v>0</v>
      </c>
      <c r="BR13" s="31">
        <f t="shared" si="22"/>
        <v>0</v>
      </c>
      <c r="BU13" s="31">
        <f t="shared" si="23"/>
        <v>0</v>
      </c>
      <c r="BX13" s="31">
        <f t="shared" si="24"/>
        <v>0</v>
      </c>
      <c r="CA13" s="31">
        <f t="shared" si="25"/>
        <v>0</v>
      </c>
      <c r="CD13" s="31">
        <f t="shared" si="26"/>
        <v>0</v>
      </c>
      <c r="CG13" s="31">
        <f t="shared" si="27"/>
        <v>0</v>
      </c>
      <c r="CJ13" s="31">
        <f t="shared" si="28"/>
        <v>0</v>
      </c>
      <c r="CM13" s="31">
        <f t="shared" si="29"/>
        <v>0</v>
      </c>
      <c r="CP13" s="31">
        <f t="shared" si="30"/>
        <v>0</v>
      </c>
      <c r="CS13" s="31">
        <f t="shared" si="31"/>
        <v>0</v>
      </c>
      <c r="CV13" s="31">
        <f t="shared" si="32"/>
        <v>0</v>
      </c>
      <c r="CY13" s="31">
        <f t="shared" si="33"/>
        <v>0</v>
      </c>
      <c r="DB13" s="31">
        <f t="shared" si="34"/>
        <v>0</v>
      </c>
      <c r="DE13" s="31">
        <f t="shared" si="35"/>
        <v>0</v>
      </c>
      <c r="DH13" s="31">
        <f t="shared" si="36"/>
        <v>0</v>
      </c>
      <c r="DK13" s="31">
        <f t="shared" si="37"/>
        <v>0</v>
      </c>
      <c r="DN13" s="31">
        <f t="shared" si="38"/>
        <v>0</v>
      </c>
      <c r="DQ13" s="31">
        <f t="shared" si="39"/>
        <v>0</v>
      </c>
      <c r="DT13" s="31">
        <f t="shared" si="40"/>
        <v>0</v>
      </c>
      <c r="DW13" s="31">
        <f t="shared" si="41"/>
        <v>0</v>
      </c>
      <c r="DZ13" s="31"/>
      <c r="EA13" s="31"/>
      <c r="EB13" s="60">
        <f t="shared" si="42"/>
        <v>156525000</v>
      </c>
      <c r="EC13" s="60">
        <f t="shared" si="43"/>
        <v>0</v>
      </c>
      <c r="ED13" s="31">
        <f t="shared" si="44"/>
        <v>24069.097222222223</v>
      </c>
      <c r="EE13" s="33">
        <f t="shared" si="45"/>
        <v>5.5357770324229359E-2</v>
      </c>
      <c r="EG13" s="60">
        <f t="shared" si="46"/>
        <v>0</v>
      </c>
      <c r="EH13" s="31">
        <f t="shared" si="47"/>
        <v>0</v>
      </c>
      <c r="EI13" s="33">
        <f t="shared" si="48"/>
        <v>0</v>
      </c>
      <c r="EJ13" s="33"/>
      <c r="EK13" s="60">
        <f t="shared" si="49"/>
        <v>156525000</v>
      </c>
      <c r="EL13" s="60">
        <f t="shared" si="50"/>
        <v>0</v>
      </c>
      <c r="EM13" s="60">
        <f t="shared" si="51"/>
        <v>24069.097222222223</v>
      </c>
      <c r="EN13" s="33">
        <f t="shared" si="52"/>
        <v>5.5357770324229359E-2</v>
      </c>
      <c r="EO13" s="182"/>
      <c r="EP13" s="31"/>
    </row>
    <row r="14" spans="1:147" x14ac:dyDescent="0.25">
      <c r="A14" s="20">
        <f t="shared" si="53"/>
        <v>45173</v>
      </c>
      <c r="B14" s="31">
        <v>0</v>
      </c>
      <c r="C14" s="33">
        <v>5.5389400000000005E-2</v>
      </c>
      <c r="D14" s="31">
        <f t="shared" si="2"/>
        <v>0</v>
      </c>
      <c r="G14" s="31">
        <f t="shared" si="3"/>
        <v>0</v>
      </c>
      <c r="J14" s="31">
        <f t="shared" si="4"/>
        <v>0</v>
      </c>
      <c r="M14" s="31">
        <f t="shared" si="5"/>
        <v>0</v>
      </c>
      <c r="P14" s="31">
        <f t="shared" si="6"/>
        <v>0</v>
      </c>
      <c r="S14" s="31">
        <f t="shared" si="7"/>
        <v>0</v>
      </c>
      <c r="V14" s="31">
        <f t="shared" si="8"/>
        <v>0</v>
      </c>
      <c r="Y14" s="31">
        <f t="shared" si="9"/>
        <v>0</v>
      </c>
      <c r="AB14" s="31">
        <f t="shared" si="10"/>
        <v>0</v>
      </c>
      <c r="AE14" s="31">
        <v>0</v>
      </c>
      <c r="AH14" s="31">
        <v>0</v>
      </c>
      <c r="AI14" s="58">
        <f>25000000+51525000</f>
        <v>76525000</v>
      </c>
      <c r="AJ14" s="59">
        <v>5.5E-2</v>
      </c>
      <c r="AK14" s="31">
        <f t="shared" si="11"/>
        <v>11691.319444444445</v>
      </c>
      <c r="AL14" s="58">
        <f t="shared" si="0"/>
        <v>40000000</v>
      </c>
      <c r="AM14" s="59">
        <v>5.6000000000000001E-2</v>
      </c>
      <c r="AN14" s="31">
        <f t="shared" si="12"/>
        <v>6222.2222222222226</v>
      </c>
      <c r="AO14" s="58">
        <f t="shared" si="1"/>
        <v>40000000</v>
      </c>
      <c r="AP14" s="59">
        <v>5.5399999999999998E-2</v>
      </c>
      <c r="AQ14" s="31">
        <f t="shared" si="13"/>
        <v>6155.5555555555557</v>
      </c>
      <c r="AR14" s="58"/>
      <c r="AS14" s="59"/>
      <c r="AT14" s="31">
        <f t="shared" si="14"/>
        <v>0</v>
      </c>
      <c r="AW14" s="31">
        <f t="shared" si="15"/>
        <v>0</v>
      </c>
      <c r="AZ14" s="31">
        <f t="shared" si="16"/>
        <v>0</v>
      </c>
      <c r="BC14" s="31">
        <f t="shared" si="17"/>
        <v>0</v>
      </c>
      <c r="BF14" s="31">
        <f t="shared" si="18"/>
        <v>0</v>
      </c>
      <c r="BI14" s="31">
        <f t="shared" si="19"/>
        <v>0</v>
      </c>
      <c r="BL14" s="31">
        <f t="shared" si="20"/>
        <v>0</v>
      </c>
      <c r="BO14" s="31">
        <f t="shared" si="21"/>
        <v>0</v>
      </c>
      <c r="BR14" s="31">
        <f t="shared" si="22"/>
        <v>0</v>
      </c>
      <c r="BU14" s="31">
        <f t="shared" si="23"/>
        <v>0</v>
      </c>
      <c r="BX14" s="31">
        <f t="shared" si="24"/>
        <v>0</v>
      </c>
      <c r="CA14" s="31">
        <f t="shared" si="25"/>
        <v>0</v>
      </c>
      <c r="CD14" s="31">
        <f t="shared" si="26"/>
        <v>0</v>
      </c>
      <c r="CG14" s="31">
        <f t="shared" si="27"/>
        <v>0</v>
      </c>
      <c r="CJ14" s="31">
        <f t="shared" si="28"/>
        <v>0</v>
      </c>
      <c r="CM14" s="31">
        <f t="shared" si="29"/>
        <v>0</v>
      </c>
      <c r="CP14" s="31">
        <f t="shared" si="30"/>
        <v>0</v>
      </c>
      <c r="CS14" s="31">
        <f t="shared" si="31"/>
        <v>0</v>
      </c>
      <c r="CV14" s="31">
        <f t="shared" si="32"/>
        <v>0</v>
      </c>
      <c r="CY14" s="31">
        <f t="shared" si="33"/>
        <v>0</v>
      </c>
      <c r="DB14" s="31">
        <f t="shared" si="34"/>
        <v>0</v>
      </c>
      <c r="DE14" s="31">
        <f t="shared" si="35"/>
        <v>0</v>
      </c>
      <c r="DH14" s="31">
        <f t="shared" si="36"/>
        <v>0</v>
      </c>
      <c r="DK14" s="31">
        <f t="shared" si="37"/>
        <v>0</v>
      </c>
      <c r="DN14" s="31">
        <f t="shared" si="38"/>
        <v>0</v>
      </c>
      <c r="DQ14" s="31">
        <f t="shared" si="39"/>
        <v>0</v>
      </c>
      <c r="DT14" s="31">
        <f t="shared" si="40"/>
        <v>0</v>
      </c>
      <c r="DW14" s="31">
        <f t="shared" si="41"/>
        <v>0</v>
      </c>
      <c r="DZ14" s="31"/>
      <c r="EA14" s="31"/>
      <c r="EB14" s="60">
        <f t="shared" si="42"/>
        <v>156525000</v>
      </c>
      <c r="EC14" s="60">
        <f t="shared" si="43"/>
        <v>0</v>
      </c>
      <c r="ED14" s="31">
        <f t="shared" si="44"/>
        <v>24069.097222222223</v>
      </c>
      <c r="EE14" s="33">
        <f t="shared" si="45"/>
        <v>5.5357770324229359E-2</v>
      </c>
      <c r="EG14" s="60">
        <f t="shared" si="46"/>
        <v>0</v>
      </c>
      <c r="EH14" s="31">
        <f t="shared" si="47"/>
        <v>0</v>
      </c>
      <c r="EI14" s="33">
        <f t="shared" si="48"/>
        <v>0</v>
      </c>
      <c r="EJ14" s="33"/>
      <c r="EK14" s="60">
        <f t="shared" si="49"/>
        <v>156525000</v>
      </c>
      <c r="EL14" s="60">
        <f t="shared" si="50"/>
        <v>0</v>
      </c>
      <c r="EM14" s="60">
        <f t="shared" si="51"/>
        <v>24069.097222222223</v>
      </c>
      <c r="EN14" s="33">
        <f t="shared" si="52"/>
        <v>5.5357770324229359E-2</v>
      </c>
      <c r="EO14" s="182"/>
      <c r="EP14" s="31"/>
    </row>
    <row r="15" spans="1:147" x14ac:dyDescent="0.25">
      <c r="A15" s="20">
        <f t="shared" si="53"/>
        <v>45174</v>
      </c>
      <c r="B15" s="31">
        <v>0</v>
      </c>
      <c r="C15" s="33">
        <v>5.5393359999999996E-2</v>
      </c>
      <c r="D15" s="31">
        <f t="shared" si="2"/>
        <v>0</v>
      </c>
      <c r="G15" s="31">
        <f t="shared" si="3"/>
        <v>0</v>
      </c>
      <c r="J15" s="31">
        <f t="shared" si="4"/>
        <v>0</v>
      </c>
      <c r="M15" s="31">
        <f t="shared" si="5"/>
        <v>0</v>
      </c>
      <c r="P15" s="31">
        <f t="shared" si="6"/>
        <v>0</v>
      </c>
      <c r="S15" s="31">
        <f t="shared" si="7"/>
        <v>0</v>
      </c>
      <c r="V15" s="31">
        <f t="shared" si="8"/>
        <v>0</v>
      </c>
      <c r="Y15" s="31">
        <f t="shared" si="9"/>
        <v>0</v>
      </c>
      <c r="AB15" s="31">
        <f t="shared" si="10"/>
        <v>0</v>
      </c>
      <c r="AE15" s="31">
        <v>0</v>
      </c>
      <c r="AH15" s="31">
        <v>0</v>
      </c>
      <c r="AI15" s="58">
        <f>52600000</f>
        <v>52600000</v>
      </c>
      <c r="AJ15" s="59">
        <v>5.5E-2</v>
      </c>
      <c r="AK15" s="31">
        <f t="shared" si="11"/>
        <v>8036.1111111111113</v>
      </c>
      <c r="AL15" s="58">
        <f t="shared" si="0"/>
        <v>40000000</v>
      </c>
      <c r="AM15" s="59">
        <v>5.6000000000000001E-2</v>
      </c>
      <c r="AN15" s="31">
        <f t="shared" si="12"/>
        <v>6222.2222222222226</v>
      </c>
      <c r="AO15" s="58">
        <f t="shared" si="1"/>
        <v>40000000</v>
      </c>
      <c r="AP15" s="59">
        <v>5.5399999999999998E-2</v>
      </c>
      <c r="AQ15" s="31">
        <f t="shared" si="13"/>
        <v>6155.5555555555557</v>
      </c>
      <c r="AR15" s="58">
        <f t="shared" ref="AR15:AR23" si="54">30000000</f>
        <v>30000000</v>
      </c>
      <c r="AS15" s="59">
        <v>5.5199999999999999E-2</v>
      </c>
      <c r="AT15" s="31">
        <f t="shared" si="14"/>
        <v>4600</v>
      </c>
      <c r="AW15" s="31">
        <f t="shared" si="15"/>
        <v>0</v>
      </c>
      <c r="AZ15" s="31">
        <f t="shared" si="16"/>
        <v>0</v>
      </c>
      <c r="BC15" s="31">
        <f t="shared" si="17"/>
        <v>0</v>
      </c>
      <c r="BF15" s="31">
        <f t="shared" si="18"/>
        <v>0</v>
      </c>
      <c r="BI15" s="31">
        <f t="shared" si="19"/>
        <v>0</v>
      </c>
      <c r="BL15" s="31">
        <f t="shared" si="20"/>
        <v>0</v>
      </c>
      <c r="BO15" s="31">
        <f t="shared" si="21"/>
        <v>0</v>
      </c>
      <c r="BR15" s="31">
        <f t="shared" si="22"/>
        <v>0</v>
      </c>
      <c r="BU15" s="31">
        <f t="shared" si="23"/>
        <v>0</v>
      </c>
      <c r="BX15" s="31">
        <f t="shared" si="24"/>
        <v>0</v>
      </c>
      <c r="CA15" s="31">
        <f t="shared" si="25"/>
        <v>0</v>
      </c>
      <c r="CD15" s="31">
        <f t="shared" si="26"/>
        <v>0</v>
      </c>
      <c r="CG15" s="31">
        <f t="shared" si="27"/>
        <v>0</v>
      </c>
      <c r="CJ15" s="31">
        <f t="shared" si="28"/>
        <v>0</v>
      </c>
      <c r="CM15" s="31">
        <f t="shared" si="29"/>
        <v>0</v>
      </c>
      <c r="CP15" s="31">
        <f t="shared" si="30"/>
        <v>0</v>
      </c>
      <c r="CS15" s="31">
        <f t="shared" si="31"/>
        <v>0</v>
      </c>
      <c r="CV15" s="31">
        <f t="shared" si="32"/>
        <v>0</v>
      </c>
      <c r="CY15" s="31">
        <f t="shared" si="33"/>
        <v>0</v>
      </c>
      <c r="DB15" s="31">
        <f t="shared" si="34"/>
        <v>0</v>
      </c>
      <c r="DE15" s="31">
        <f t="shared" si="35"/>
        <v>0</v>
      </c>
      <c r="DH15" s="31">
        <f t="shared" si="36"/>
        <v>0</v>
      </c>
      <c r="DK15" s="31">
        <f t="shared" si="37"/>
        <v>0</v>
      </c>
      <c r="DN15" s="31">
        <f t="shared" si="38"/>
        <v>0</v>
      </c>
      <c r="DQ15" s="31">
        <f t="shared" si="39"/>
        <v>0</v>
      </c>
      <c r="DT15" s="31">
        <f t="shared" si="40"/>
        <v>0</v>
      </c>
      <c r="DW15" s="31">
        <f t="shared" si="41"/>
        <v>0</v>
      </c>
      <c r="DZ15" s="31"/>
      <c r="EA15" s="31"/>
      <c r="EB15" s="60">
        <f t="shared" si="42"/>
        <v>162600000</v>
      </c>
      <c r="EC15" s="60">
        <f t="shared" si="43"/>
        <v>0</v>
      </c>
      <c r="ED15" s="31">
        <f t="shared" si="44"/>
        <v>25013.888888888891</v>
      </c>
      <c r="EE15" s="33">
        <f t="shared" si="45"/>
        <v>5.5381303813038137E-2</v>
      </c>
      <c r="EG15" s="60">
        <f t="shared" si="46"/>
        <v>0</v>
      </c>
      <c r="EH15" s="31">
        <f t="shared" si="47"/>
        <v>0</v>
      </c>
      <c r="EI15" s="33">
        <f t="shared" si="48"/>
        <v>0</v>
      </c>
      <c r="EJ15" s="33"/>
      <c r="EK15" s="60">
        <f t="shared" si="49"/>
        <v>162600000</v>
      </c>
      <c r="EL15" s="60">
        <f t="shared" si="50"/>
        <v>0</v>
      </c>
      <c r="EM15" s="60">
        <f t="shared" si="51"/>
        <v>25013.888888888891</v>
      </c>
      <c r="EN15" s="33">
        <f t="shared" si="52"/>
        <v>5.5381303813038137E-2</v>
      </c>
      <c r="EO15" s="182"/>
      <c r="EP15" s="31"/>
    </row>
    <row r="16" spans="1:147" x14ac:dyDescent="0.25">
      <c r="A16" s="20">
        <f t="shared" si="53"/>
        <v>45175</v>
      </c>
      <c r="B16" s="31">
        <v>0</v>
      </c>
      <c r="C16" s="33">
        <v>5.5389039999999994E-2</v>
      </c>
      <c r="D16" s="31">
        <f t="shared" si="2"/>
        <v>0</v>
      </c>
      <c r="G16" s="31">
        <f t="shared" si="3"/>
        <v>0</v>
      </c>
      <c r="J16" s="31">
        <f t="shared" si="4"/>
        <v>0</v>
      </c>
      <c r="M16" s="31">
        <f t="shared" si="5"/>
        <v>0</v>
      </c>
      <c r="P16" s="31">
        <f t="shared" si="6"/>
        <v>0</v>
      </c>
      <c r="S16" s="31">
        <f t="shared" si="7"/>
        <v>0</v>
      </c>
      <c r="V16" s="31">
        <f t="shared" si="8"/>
        <v>0</v>
      </c>
      <c r="Y16" s="31">
        <f t="shared" si="9"/>
        <v>0</v>
      </c>
      <c r="AB16" s="31">
        <f t="shared" si="10"/>
        <v>0</v>
      </c>
      <c r="AE16" s="31">
        <v>0</v>
      </c>
      <c r="AH16" s="31">
        <v>0</v>
      </c>
      <c r="AI16" s="58">
        <f>61650000</f>
        <v>61650000</v>
      </c>
      <c r="AJ16" s="59">
        <v>5.5E-2</v>
      </c>
      <c r="AK16" s="31">
        <f t="shared" si="11"/>
        <v>9418.75</v>
      </c>
      <c r="AL16" s="58">
        <f t="shared" si="0"/>
        <v>40000000</v>
      </c>
      <c r="AM16" s="59">
        <v>5.6000000000000001E-2</v>
      </c>
      <c r="AN16" s="31">
        <f t="shared" si="12"/>
        <v>6222.2222222222226</v>
      </c>
      <c r="AO16" s="58">
        <f t="shared" si="1"/>
        <v>40000000</v>
      </c>
      <c r="AP16" s="59">
        <v>5.5399999999999998E-2</v>
      </c>
      <c r="AQ16" s="31">
        <f t="shared" si="13"/>
        <v>6155.5555555555557</v>
      </c>
      <c r="AR16" s="58">
        <f t="shared" si="54"/>
        <v>30000000</v>
      </c>
      <c r="AS16" s="59">
        <v>5.5199999999999999E-2</v>
      </c>
      <c r="AT16" s="31">
        <f t="shared" si="14"/>
        <v>4600</v>
      </c>
      <c r="AW16" s="31">
        <f t="shared" si="15"/>
        <v>0</v>
      </c>
      <c r="AZ16" s="31">
        <f t="shared" si="16"/>
        <v>0</v>
      </c>
      <c r="BC16" s="31">
        <f t="shared" si="17"/>
        <v>0</v>
      </c>
      <c r="BF16" s="31">
        <f t="shared" si="18"/>
        <v>0</v>
      </c>
      <c r="BI16" s="31">
        <f t="shared" si="19"/>
        <v>0</v>
      </c>
      <c r="BL16" s="31">
        <f t="shared" si="20"/>
        <v>0</v>
      </c>
      <c r="BO16" s="31">
        <f t="shared" si="21"/>
        <v>0</v>
      </c>
      <c r="BR16" s="31">
        <f t="shared" si="22"/>
        <v>0</v>
      </c>
      <c r="BU16" s="31">
        <f t="shared" si="23"/>
        <v>0</v>
      </c>
      <c r="BX16" s="31">
        <f t="shared" si="24"/>
        <v>0</v>
      </c>
      <c r="CA16" s="31">
        <f t="shared" si="25"/>
        <v>0</v>
      </c>
      <c r="CD16" s="31">
        <f t="shared" si="26"/>
        <v>0</v>
      </c>
      <c r="CG16" s="31">
        <f t="shared" si="27"/>
        <v>0</v>
      </c>
      <c r="CJ16" s="31">
        <f t="shared" si="28"/>
        <v>0</v>
      </c>
      <c r="CM16" s="31">
        <f t="shared" si="29"/>
        <v>0</v>
      </c>
      <c r="CP16" s="31">
        <f t="shared" si="30"/>
        <v>0</v>
      </c>
      <c r="CS16" s="31">
        <f t="shared" si="31"/>
        <v>0</v>
      </c>
      <c r="CV16" s="31">
        <f t="shared" si="32"/>
        <v>0</v>
      </c>
      <c r="CY16" s="31">
        <f t="shared" si="33"/>
        <v>0</v>
      </c>
      <c r="DB16" s="31">
        <f t="shared" si="34"/>
        <v>0</v>
      </c>
      <c r="DE16" s="31">
        <f t="shared" si="35"/>
        <v>0</v>
      </c>
      <c r="DH16" s="31">
        <f t="shared" si="36"/>
        <v>0</v>
      </c>
      <c r="DK16" s="31">
        <f t="shared" si="37"/>
        <v>0</v>
      </c>
      <c r="DN16" s="31">
        <f t="shared" si="38"/>
        <v>0</v>
      </c>
      <c r="DQ16" s="31">
        <f t="shared" si="39"/>
        <v>0</v>
      </c>
      <c r="DT16" s="31">
        <f t="shared" si="40"/>
        <v>0</v>
      </c>
      <c r="DW16" s="31">
        <f t="shared" si="41"/>
        <v>0</v>
      </c>
      <c r="DZ16" s="31"/>
      <c r="EA16" s="31"/>
      <c r="EB16" s="60">
        <f t="shared" si="42"/>
        <v>171650000</v>
      </c>
      <c r="EC16" s="60">
        <f t="shared" si="43"/>
        <v>0</v>
      </c>
      <c r="ED16" s="31">
        <f t="shared" si="44"/>
        <v>26396.527777777777</v>
      </c>
      <c r="EE16" s="33">
        <f t="shared" si="45"/>
        <v>5.5361200116516164E-2</v>
      </c>
      <c r="EG16" s="60">
        <f t="shared" si="46"/>
        <v>0</v>
      </c>
      <c r="EH16" s="31">
        <f t="shared" si="47"/>
        <v>0</v>
      </c>
      <c r="EI16" s="33">
        <f t="shared" si="48"/>
        <v>0</v>
      </c>
      <c r="EJ16" s="33"/>
      <c r="EK16" s="60">
        <f t="shared" si="49"/>
        <v>171650000</v>
      </c>
      <c r="EL16" s="60">
        <f t="shared" si="50"/>
        <v>0</v>
      </c>
      <c r="EM16" s="60">
        <f t="shared" si="51"/>
        <v>26396.527777777777</v>
      </c>
      <c r="EN16" s="33">
        <f t="shared" si="52"/>
        <v>5.5361200116516164E-2</v>
      </c>
      <c r="EO16" s="182"/>
      <c r="EP16" s="31"/>
    </row>
    <row r="17" spans="1:146" x14ac:dyDescent="0.25">
      <c r="A17" s="20">
        <f t="shared" si="53"/>
        <v>45176</v>
      </c>
      <c r="B17" s="31">
        <v>0</v>
      </c>
      <c r="C17" s="33">
        <v>5.5357649999999994E-2</v>
      </c>
      <c r="D17" s="31">
        <f t="shared" si="2"/>
        <v>0</v>
      </c>
      <c r="G17" s="31">
        <f t="shared" si="3"/>
        <v>0</v>
      </c>
      <c r="J17" s="31">
        <f t="shared" si="4"/>
        <v>0</v>
      </c>
      <c r="M17" s="31">
        <f t="shared" si="5"/>
        <v>0</v>
      </c>
      <c r="P17" s="31">
        <f t="shared" si="6"/>
        <v>0</v>
      </c>
      <c r="S17" s="31">
        <f t="shared" si="7"/>
        <v>0</v>
      </c>
      <c r="V17" s="31">
        <f t="shared" si="8"/>
        <v>0</v>
      </c>
      <c r="Y17" s="31">
        <f t="shared" si="9"/>
        <v>0</v>
      </c>
      <c r="AB17" s="31">
        <f t="shared" si="10"/>
        <v>0</v>
      </c>
      <c r="AE17" s="31">
        <v>0</v>
      </c>
      <c r="AH17" s="31">
        <v>0</v>
      </c>
      <c r="AI17" s="58">
        <f>48975000</f>
        <v>48975000</v>
      </c>
      <c r="AJ17" s="59">
        <v>5.5E-2</v>
      </c>
      <c r="AK17" s="31">
        <f t="shared" si="11"/>
        <v>7482.291666666667</v>
      </c>
      <c r="AL17" s="58">
        <f t="shared" si="0"/>
        <v>40000000</v>
      </c>
      <c r="AM17" s="59">
        <v>5.6000000000000001E-2</v>
      </c>
      <c r="AN17" s="31">
        <f t="shared" si="12"/>
        <v>6222.2222222222226</v>
      </c>
      <c r="AO17" s="58">
        <f t="shared" si="1"/>
        <v>40000000</v>
      </c>
      <c r="AP17" s="59">
        <v>5.5399999999999998E-2</v>
      </c>
      <c r="AQ17" s="31">
        <f t="shared" si="13"/>
        <v>6155.5555555555557</v>
      </c>
      <c r="AR17" s="58">
        <f t="shared" si="54"/>
        <v>30000000</v>
      </c>
      <c r="AS17" s="59">
        <v>5.5199999999999999E-2</v>
      </c>
      <c r="AT17" s="31">
        <f t="shared" si="14"/>
        <v>4600</v>
      </c>
      <c r="AW17" s="31">
        <f t="shared" si="15"/>
        <v>0</v>
      </c>
      <c r="AZ17" s="31">
        <f t="shared" si="16"/>
        <v>0</v>
      </c>
      <c r="BC17" s="31">
        <f t="shared" si="17"/>
        <v>0</v>
      </c>
      <c r="BF17" s="31">
        <f t="shared" si="18"/>
        <v>0</v>
      </c>
      <c r="BI17" s="31">
        <f t="shared" si="19"/>
        <v>0</v>
      </c>
      <c r="BL17" s="31">
        <f t="shared" si="20"/>
        <v>0</v>
      </c>
      <c r="BO17" s="31">
        <f t="shared" si="21"/>
        <v>0</v>
      </c>
      <c r="BR17" s="31">
        <f t="shared" si="22"/>
        <v>0</v>
      </c>
      <c r="BU17" s="31">
        <f t="shared" si="23"/>
        <v>0</v>
      </c>
      <c r="BX17" s="31">
        <f t="shared" si="24"/>
        <v>0</v>
      </c>
      <c r="CA17" s="31">
        <f t="shared" si="25"/>
        <v>0</v>
      </c>
      <c r="CD17" s="31">
        <f t="shared" si="26"/>
        <v>0</v>
      </c>
      <c r="CG17" s="31">
        <f t="shared" si="27"/>
        <v>0</v>
      </c>
      <c r="CJ17" s="31">
        <f t="shared" si="28"/>
        <v>0</v>
      </c>
      <c r="CM17" s="31">
        <f t="shared" si="29"/>
        <v>0</v>
      </c>
      <c r="CP17" s="31">
        <f t="shared" si="30"/>
        <v>0</v>
      </c>
      <c r="CS17" s="31">
        <f t="shared" si="31"/>
        <v>0</v>
      </c>
      <c r="CV17" s="31">
        <f t="shared" si="32"/>
        <v>0</v>
      </c>
      <c r="CY17" s="31">
        <f t="shared" si="33"/>
        <v>0</v>
      </c>
      <c r="DB17" s="31">
        <f t="shared" si="34"/>
        <v>0</v>
      </c>
      <c r="DE17" s="31">
        <f t="shared" si="35"/>
        <v>0</v>
      </c>
      <c r="DH17" s="31">
        <f t="shared" si="36"/>
        <v>0</v>
      </c>
      <c r="DK17" s="31">
        <f t="shared" si="37"/>
        <v>0</v>
      </c>
      <c r="DN17" s="31">
        <f t="shared" si="38"/>
        <v>0</v>
      </c>
      <c r="DQ17" s="31">
        <f t="shared" si="39"/>
        <v>0</v>
      </c>
      <c r="DT17" s="31">
        <f t="shared" si="40"/>
        <v>0</v>
      </c>
      <c r="DW17" s="31">
        <f t="shared" si="41"/>
        <v>0</v>
      </c>
      <c r="DZ17" s="31"/>
      <c r="EA17" s="31"/>
      <c r="EB17" s="60">
        <f t="shared" si="42"/>
        <v>158975000</v>
      </c>
      <c r="EC17" s="60">
        <f t="shared" si="43"/>
        <v>0</v>
      </c>
      <c r="ED17" s="31">
        <f t="shared" si="44"/>
        <v>24460.069444444445</v>
      </c>
      <c r="EE17" s="33">
        <f t="shared" si="45"/>
        <v>5.5389998427425695E-2</v>
      </c>
      <c r="EG17" s="60">
        <f t="shared" si="46"/>
        <v>0</v>
      </c>
      <c r="EH17" s="31">
        <f t="shared" si="47"/>
        <v>0</v>
      </c>
      <c r="EI17" s="33">
        <f t="shared" si="48"/>
        <v>0</v>
      </c>
      <c r="EJ17" s="33"/>
      <c r="EK17" s="60">
        <f t="shared" si="49"/>
        <v>158975000</v>
      </c>
      <c r="EL17" s="60">
        <f t="shared" si="50"/>
        <v>0</v>
      </c>
      <c r="EM17" s="60">
        <f t="shared" si="51"/>
        <v>24460.069444444445</v>
      </c>
      <c r="EN17" s="33">
        <f t="shared" si="52"/>
        <v>5.5389998427425695E-2</v>
      </c>
      <c r="EO17" s="182"/>
      <c r="EP17" s="31"/>
    </row>
    <row r="18" spans="1:146" x14ac:dyDescent="0.25">
      <c r="A18" s="20">
        <f t="shared" si="53"/>
        <v>45177</v>
      </c>
      <c r="B18" s="31">
        <v>0</v>
      </c>
      <c r="C18" s="33">
        <v>5.5381E-2</v>
      </c>
      <c r="D18" s="31">
        <f t="shared" si="2"/>
        <v>0</v>
      </c>
      <c r="G18" s="31">
        <f t="shared" si="3"/>
        <v>0</v>
      </c>
      <c r="J18" s="31">
        <f t="shared" si="4"/>
        <v>0</v>
      </c>
      <c r="M18" s="31">
        <f t="shared" si="5"/>
        <v>0</v>
      </c>
      <c r="P18" s="31">
        <f t="shared" si="6"/>
        <v>0</v>
      </c>
      <c r="S18" s="31">
        <f t="shared" si="7"/>
        <v>0</v>
      </c>
      <c r="V18" s="31">
        <f t="shared" si="8"/>
        <v>0</v>
      </c>
      <c r="Y18" s="31">
        <f t="shared" si="9"/>
        <v>0</v>
      </c>
      <c r="AB18" s="31">
        <f t="shared" si="10"/>
        <v>0</v>
      </c>
      <c r="AE18" s="31">
        <v>0</v>
      </c>
      <c r="AH18" s="31">
        <v>0</v>
      </c>
      <c r="AI18" s="58">
        <f>23050000+60000000</f>
        <v>83050000</v>
      </c>
      <c r="AJ18" s="59">
        <v>5.5E-2</v>
      </c>
      <c r="AK18" s="31">
        <f t="shared" si="11"/>
        <v>12688.194444444445</v>
      </c>
      <c r="AL18" s="58">
        <f t="shared" si="0"/>
        <v>40000000</v>
      </c>
      <c r="AM18" s="59">
        <v>5.6000000000000001E-2</v>
      </c>
      <c r="AN18" s="31">
        <f t="shared" si="12"/>
        <v>6222.2222222222226</v>
      </c>
      <c r="AO18" s="58"/>
      <c r="AP18" s="59"/>
      <c r="AQ18" s="31">
        <f t="shared" si="13"/>
        <v>0</v>
      </c>
      <c r="AR18" s="58">
        <f t="shared" si="54"/>
        <v>30000000</v>
      </c>
      <c r="AS18" s="59">
        <v>5.5199999999999999E-2</v>
      </c>
      <c r="AT18" s="31">
        <f t="shared" si="14"/>
        <v>4600</v>
      </c>
      <c r="AW18" s="31">
        <f t="shared" si="15"/>
        <v>0</v>
      </c>
      <c r="AZ18" s="31">
        <f t="shared" si="16"/>
        <v>0</v>
      </c>
      <c r="BC18" s="31">
        <f t="shared" si="17"/>
        <v>0</v>
      </c>
      <c r="BF18" s="31">
        <f t="shared" si="18"/>
        <v>0</v>
      </c>
      <c r="BI18" s="31">
        <f t="shared" si="19"/>
        <v>0</v>
      </c>
      <c r="BL18" s="31">
        <f t="shared" si="20"/>
        <v>0</v>
      </c>
      <c r="BO18" s="31">
        <f t="shared" si="21"/>
        <v>0</v>
      </c>
      <c r="BR18" s="31">
        <f t="shared" si="22"/>
        <v>0</v>
      </c>
      <c r="BU18" s="31">
        <f t="shared" si="23"/>
        <v>0</v>
      </c>
      <c r="BX18" s="31">
        <f t="shared" si="24"/>
        <v>0</v>
      </c>
      <c r="CA18" s="31">
        <f t="shared" si="25"/>
        <v>0</v>
      </c>
      <c r="CD18" s="31">
        <f t="shared" si="26"/>
        <v>0</v>
      </c>
      <c r="CG18" s="31">
        <f t="shared" si="27"/>
        <v>0</v>
      </c>
      <c r="CJ18" s="31">
        <f t="shared" si="28"/>
        <v>0</v>
      </c>
      <c r="CM18" s="31">
        <f t="shared" si="29"/>
        <v>0</v>
      </c>
      <c r="CP18" s="31">
        <f t="shared" si="30"/>
        <v>0</v>
      </c>
      <c r="CS18" s="31">
        <f t="shared" si="31"/>
        <v>0</v>
      </c>
      <c r="CV18" s="31">
        <f t="shared" si="32"/>
        <v>0</v>
      </c>
      <c r="CY18" s="31">
        <f t="shared" si="33"/>
        <v>0</v>
      </c>
      <c r="DB18" s="31">
        <f t="shared" si="34"/>
        <v>0</v>
      </c>
      <c r="DE18" s="31">
        <f t="shared" si="35"/>
        <v>0</v>
      </c>
      <c r="DH18" s="31">
        <f t="shared" si="36"/>
        <v>0</v>
      </c>
      <c r="DK18" s="31">
        <f t="shared" si="37"/>
        <v>0</v>
      </c>
      <c r="DN18" s="31">
        <f t="shared" si="38"/>
        <v>0</v>
      </c>
      <c r="DQ18" s="31">
        <f t="shared" si="39"/>
        <v>0</v>
      </c>
      <c r="DT18" s="31">
        <f t="shared" si="40"/>
        <v>0</v>
      </c>
      <c r="DW18" s="31">
        <f t="shared" si="41"/>
        <v>0</v>
      </c>
      <c r="DZ18" s="31"/>
      <c r="EA18" s="31"/>
      <c r="EB18" s="60">
        <f t="shared" si="42"/>
        <v>153050000</v>
      </c>
      <c r="EC18" s="60">
        <f t="shared" si="43"/>
        <v>0</v>
      </c>
      <c r="ED18" s="31">
        <f t="shared" si="44"/>
        <v>23510.416666666668</v>
      </c>
      <c r="EE18" s="33">
        <f t="shared" si="45"/>
        <v>5.530055537406077E-2</v>
      </c>
      <c r="EG18" s="60">
        <f t="shared" si="46"/>
        <v>0</v>
      </c>
      <c r="EH18" s="31">
        <f t="shared" si="47"/>
        <v>0</v>
      </c>
      <c r="EI18" s="33">
        <f t="shared" si="48"/>
        <v>0</v>
      </c>
      <c r="EJ18" s="33"/>
      <c r="EK18" s="60">
        <f t="shared" si="49"/>
        <v>153050000</v>
      </c>
      <c r="EL18" s="60">
        <f t="shared" si="50"/>
        <v>0</v>
      </c>
      <c r="EM18" s="60">
        <f t="shared" si="51"/>
        <v>23510.416666666668</v>
      </c>
      <c r="EN18" s="33">
        <f t="shared" si="52"/>
        <v>5.530055537406077E-2</v>
      </c>
      <c r="EO18" s="182"/>
      <c r="EP18" s="31"/>
    </row>
    <row r="19" spans="1:146" x14ac:dyDescent="0.25">
      <c r="A19" s="20">
        <f t="shared" si="53"/>
        <v>45178</v>
      </c>
      <c r="B19" s="31">
        <v>0</v>
      </c>
      <c r="C19" s="33">
        <v>5.5381E-2</v>
      </c>
      <c r="D19" s="31">
        <f t="shared" si="2"/>
        <v>0</v>
      </c>
      <c r="G19" s="31">
        <f t="shared" si="3"/>
        <v>0</v>
      </c>
      <c r="J19" s="31">
        <f t="shared" si="4"/>
        <v>0</v>
      </c>
      <c r="M19" s="31">
        <f t="shared" si="5"/>
        <v>0</v>
      </c>
      <c r="P19" s="31">
        <f t="shared" si="6"/>
        <v>0</v>
      </c>
      <c r="S19" s="31">
        <f t="shared" si="7"/>
        <v>0</v>
      </c>
      <c r="V19" s="31">
        <f t="shared" si="8"/>
        <v>0</v>
      </c>
      <c r="Y19" s="31">
        <f t="shared" si="9"/>
        <v>0</v>
      </c>
      <c r="AB19" s="31">
        <f t="shared" si="10"/>
        <v>0</v>
      </c>
      <c r="AE19" s="31">
        <v>0</v>
      </c>
      <c r="AH19" s="31">
        <v>0</v>
      </c>
      <c r="AI19" s="58">
        <f>23050000+60000000</f>
        <v>83050000</v>
      </c>
      <c r="AJ19" s="59">
        <v>5.5E-2</v>
      </c>
      <c r="AK19" s="31">
        <f t="shared" si="11"/>
        <v>12688.194444444445</v>
      </c>
      <c r="AL19" s="58">
        <f t="shared" si="0"/>
        <v>40000000</v>
      </c>
      <c r="AM19" s="59">
        <v>5.6000000000000001E-2</v>
      </c>
      <c r="AN19" s="31">
        <f t="shared" si="12"/>
        <v>6222.2222222222226</v>
      </c>
      <c r="AO19" s="58"/>
      <c r="AP19" s="59"/>
      <c r="AQ19" s="31">
        <f t="shared" si="13"/>
        <v>0</v>
      </c>
      <c r="AR19" s="58">
        <f t="shared" si="54"/>
        <v>30000000</v>
      </c>
      <c r="AS19" s="59">
        <v>5.5199999999999999E-2</v>
      </c>
      <c r="AT19" s="31">
        <f t="shared" si="14"/>
        <v>4600</v>
      </c>
      <c r="AW19" s="31">
        <f t="shared" si="15"/>
        <v>0</v>
      </c>
      <c r="AZ19" s="31">
        <f t="shared" si="16"/>
        <v>0</v>
      </c>
      <c r="BC19" s="31">
        <f t="shared" si="17"/>
        <v>0</v>
      </c>
      <c r="BF19" s="31">
        <f t="shared" si="18"/>
        <v>0</v>
      </c>
      <c r="BI19" s="31">
        <f t="shared" si="19"/>
        <v>0</v>
      </c>
      <c r="BL19" s="31">
        <f t="shared" si="20"/>
        <v>0</v>
      </c>
      <c r="BO19" s="31">
        <f t="shared" si="21"/>
        <v>0</v>
      </c>
      <c r="BR19" s="31">
        <f t="shared" si="22"/>
        <v>0</v>
      </c>
      <c r="BU19" s="31">
        <f t="shared" si="23"/>
        <v>0</v>
      </c>
      <c r="BX19" s="31">
        <f t="shared" si="24"/>
        <v>0</v>
      </c>
      <c r="CA19" s="31">
        <f t="shared" si="25"/>
        <v>0</v>
      </c>
      <c r="CD19" s="31">
        <f t="shared" si="26"/>
        <v>0</v>
      </c>
      <c r="CG19" s="31">
        <f t="shared" si="27"/>
        <v>0</v>
      </c>
      <c r="CJ19" s="31">
        <f t="shared" si="28"/>
        <v>0</v>
      </c>
      <c r="CM19" s="31">
        <f t="shared" si="29"/>
        <v>0</v>
      </c>
      <c r="CP19" s="31">
        <f t="shared" si="30"/>
        <v>0</v>
      </c>
      <c r="CS19" s="31">
        <f t="shared" si="31"/>
        <v>0</v>
      </c>
      <c r="CV19" s="31">
        <f t="shared" si="32"/>
        <v>0</v>
      </c>
      <c r="CY19" s="31">
        <f t="shared" si="33"/>
        <v>0</v>
      </c>
      <c r="DB19" s="31">
        <f t="shared" si="34"/>
        <v>0</v>
      </c>
      <c r="DE19" s="31">
        <f t="shared" si="35"/>
        <v>0</v>
      </c>
      <c r="DH19" s="31">
        <f t="shared" si="36"/>
        <v>0</v>
      </c>
      <c r="DK19" s="31">
        <f t="shared" si="37"/>
        <v>0</v>
      </c>
      <c r="DN19" s="31">
        <f t="shared" si="38"/>
        <v>0</v>
      </c>
      <c r="DQ19" s="31">
        <f t="shared" si="39"/>
        <v>0</v>
      </c>
      <c r="DT19" s="31">
        <f t="shared" si="40"/>
        <v>0</v>
      </c>
      <c r="DW19" s="31">
        <f t="shared" si="41"/>
        <v>0</v>
      </c>
      <c r="DZ19" s="31"/>
      <c r="EA19" s="31"/>
      <c r="EB19" s="60">
        <f t="shared" si="42"/>
        <v>153050000</v>
      </c>
      <c r="EC19" s="60">
        <f t="shared" si="43"/>
        <v>0</v>
      </c>
      <c r="ED19" s="31">
        <f t="shared" si="44"/>
        <v>23510.416666666668</v>
      </c>
      <c r="EE19" s="33">
        <f t="shared" si="45"/>
        <v>5.530055537406077E-2</v>
      </c>
      <c r="EG19" s="60">
        <f t="shared" si="46"/>
        <v>0</v>
      </c>
      <c r="EH19" s="31">
        <f t="shared" si="47"/>
        <v>0</v>
      </c>
      <c r="EI19" s="33">
        <f t="shared" si="48"/>
        <v>0</v>
      </c>
      <c r="EJ19" s="33"/>
      <c r="EK19" s="60">
        <f t="shared" si="49"/>
        <v>153050000</v>
      </c>
      <c r="EL19" s="60">
        <f t="shared" si="50"/>
        <v>0</v>
      </c>
      <c r="EM19" s="60">
        <f t="shared" si="51"/>
        <v>23510.416666666668</v>
      </c>
      <c r="EN19" s="33">
        <f t="shared" si="52"/>
        <v>5.530055537406077E-2</v>
      </c>
      <c r="EO19" s="182"/>
      <c r="EP19" s="31"/>
    </row>
    <row r="20" spans="1:146" x14ac:dyDescent="0.25">
      <c r="A20" s="20">
        <f t="shared" si="53"/>
        <v>45179</v>
      </c>
      <c r="B20" s="31">
        <v>0</v>
      </c>
      <c r="C20" s="33">
        <v>5.5381E-2</v>
      </c>
      <c r="D20" s="31">
        <f t="shared" si="2"/>
        <v>0</v>
      </c>
      <c r="G20" s="31">
        <f t="shared" si="3"/>
        <v>0</v>
      </c>
      <c r="J20" s="31">
        <f t="shared" si="4"/>
        <v>0</v>
      </c>
      <c r="M20" s="31">
        <f t="shared" si="5"/>
        <v>0</v>
      </c>
      <c r="P20" s="31">
        <f t="shared" si="6"/>
        <v>0</v>
      </c>
      <c r="S20" s="31">
        <f t="shared" si="7"/>
        <v>0</v>
      </c>
      <c r="V20" s="31">
        <f t="shared" si="8"/>
        <v>0</v>
      </c>
      <c r="Y20" s="31">
        <f t="shared" si="9"/>
        <v>0</v>
      </c>
      <c r="AB20" s="31">
        <f t="shared" si="10"/>
        <v>0</v>
      </c>
      <c r="AE20" s="31">
        <v>0</v>
      </c>
      <c r="AH20" s="31">
        <v>0</v>
      </c>
      <c r="AI20" s="58">
        <f>23050000+60000000</f>
        <v>83050000</v>
      </c>
      <c r="AJ20" s="59">
        <v>5.5E-2</v>
      </c>
      <c r="AK20" s="31">
        <f t="shared" si="11"/>
        <v>12688.194444444445</v>
      </c>
      <c r="AL20" s="58">
        <f t="shared" si="0"/>
        <v>40000000</v>
      </c>
      <c r="AM20" s="59">
        <v>5.6000000000000001E-2</v>
      </c>
      <c r="AN20" s="31">
        <f t="shared" si="12"/>
        <v>6222.2222222222226</v>
      </c>
      <c r="AO20" s="58"/>
      <c r="AP20" s="59"/>
      <c r="AQ20" s="31">
        <f t="shared" si="13"/>
        <v>0</v>
      </c>
      <c r="AR20" s="58">
        <f t="shared" si="54"/>
        <v>30000000</v>
      </c>
      <c r="AS20" s="59">
        <v>5.5199999999999999E-2</v>
      </c>
      <c r="AT20" s="31">
        <f t="shared" si="14"/>
        <v>4600</v>
      </c>
      <c r="AW20" s="31">
        <f t="shared" si="15"/>
        <v>0</v>
      </c>
      <c r="AZ20" s="31">
        <f t="shared" si="16"/>
        <v>0</v>
      </c>
      <c r="BC20" s="31">
        <f t="shared" si="17"/>
        <v>0</v>
      </c>
      <c r="BF20" s="31">
        <f t="shared" si="18"/>
        <v>0</v>
      </c>
      <c r="BI20" s="31">
        <f t="shared" si="19"/>
        <v>0</v>
      </c>
      <c r="BL20" s="31">
        <f t="shared" si="20"/>
        <v>0</v>
      </c>
      <c r="BO20" s="31">
        <f t="shared" si="21"/>
        <v>0</v>
      </c>
      <c r="BR20" s="31">
        <f t="shared" si="22"/>
        <v>0</v>
      </c>
      <c r="BU20" s="31">
        <f t="shared" si="23"/>
        <v>0</v>
      </c>
      <c r="BX20" s="31">
        <f t="shared" si="24"/>
        <v>0</v>
      </c>
      <c r="CA20" s="31">
        <f t="shared" si="25"/>
        <v>0</v>
      </c>
      <c r="CD20" s="31">
        <f t="shared" si="26"/>
        <v>0</v>
      </c>
      <c r="CG20" s="31">
        <f t="shared" si="27"/>
        <v>0</v>
      </c>
      <c r="CJ20" s="31">
        <f t="shared" si="28"/>
        <v>0</v>
      </c>
      <c r="CM20" s="31">
        <f t="shared" si="29"/>
        <v>0</v>
      </c>
      <c r="CP20" s="31">
        <f t="shared" si="30"/>
        <v>0</v>
      </c>
      <c r="CS20" s="31">
        <f t="shared" si="31"/>
        <v>0</v>
      </c>
      <c r="CV20" s="31">
        <f t="shared" si="32"/>
        <v>0</v>
      </c>
      <c r="CY20" s="31">
        <f t="shared" si="33"/>
        <v>0</v>
      </c>
      <c r="DB20" s="31">
        <f t="shared" si="34"/>
        <v>0</v>
      </c>
      <c r="DE20" s="31">
        <f t="shared" si="35"/>
        <v>0</v>
      </c>
      <c r="DH20" s="31">
        <f t="shared" si="36"/>
        <v>0</v>
      </c>
      <c r="DK20" s="31">
        <f t="shared" si="37"/>
        <v>0</v>
      </c>
      <c r="DN20" s="31">
        <f t="shared" si="38"/>
        <v>0</v>
      </c>
      <c r="DQ20" s="31">
        <f t="shared" si="39"/>
        <v>0</v>
      </c>
      <c r="DT20" s="31">
        <f t="shared" si="40"/>
        <v>0</v>
      </c>
      <c r="DW20" s="31">
        <f t="shared" si="41"/>
        <v>0</v>
      </c>
      <c r="DZ20" s="31"/>
      <c r="EA20" s="31"/>
      <c r="EB20" s="60">
        <f t="shared" si="42"/>
        <v>153050000</v>
      </c>
      <c r="EC20" s="60">
        <f t="shared" si="43"/>
        <v>0</v>
      </c>
      <c r="ED20" s="31">
        <f t="shared" si="44"/>
        <v>23510.416666666668</v>
      </c>
      <c r="EE20" s="33">
        <f t="shared" si="45"/>
        <v>5.530055537406077E-2</v>
      </c>
      <c r="EG20" s="60">
        <f t="shared" si="46"/>
        <v>0</v>
      </c>
      <c r="EH20" s="31">
        <f t="shared" si="47"/>
        <v>0</v>
      </c>
      <c r="EI20" s="33">
        <f t="shared" si="48"/>
        <v>0</v>
      </c>
      <c r="EJ20" s="33"/>
      <c r="EK20" s="60">
        <f t="shared" si="49"/>
        <v>153050000</v>
      </c>
      <c r="EL20" s="60">
        <f t="shared" si="50"/>
        <v>0</v>
      </c>
      <c r="EM20" s="60">
        <f t="shared" si="51"/>
        <v>23510.416666666668</v>
      </c>
      <c r="EN20" s="33">
        <f t="shared" si="52"/>
        <v>5.530055537406077E-2</v>
      </c>
      <c r="EO20" s="182"/>
      <c r="EP20" s="31"/>
    </row>
    <row r="21" spans="1:146" x14ac:dyDescent="0.25">
      <c r="A21" s="20">
        <f t="shared" si="53"/>
        <v>45180</v>
      </c>
      <c r="B21" s="31">
        <v>0</v>
      </c>
      <c r="C21" s="33">
        <v>5.5381809999999997E-2</v>
      </c>
      <c r="D21" s="31">
        <f t="shared" si="2"/>
        <v>0</v>
      </c>
      <c r="G21" s="31">
        <f t="shared" si="3"/>
        <v>0</v>
      </c>
      <c r="J21" s="31">
        <f t="shared" si="4"/>
        <v>0</v>
      </c>
      <c r="M21" s="31">
        <f t="shared" si="5"/>
        <v>0</v>
      </c>
      <c r="P21" s="31">
        <f t="shared" si="6"/>
        <v>0</v>
      </c>
      <c r="S21" s="31">
        <f t="shared" si="7"/>
        <v>0</v>
      </c>
      <c r="V21" s="31">
        <f t="shared" si="8"/>
        <v>0</v>
      </c>
      <c r="Y21" s="31">
        <f t="shared" si="9"/>
        <v>0</v>
      </c>
      <c r="AB21" s="31">
        <f t="shared" si="10"/>
        <v>0</v>
      </c>
      <c r="AE21" s="31">
        <v>0</v>
      </c>
      <c r="AH21" s="31">
        <v>0</v>
      </c>
      <c r="AI21" s="58">
        <f>14350000+60000000</f>
        <v>74350000</v>
      </c>
      <c r="AJ21" s="59">
        <v>5.5E-2</v>
      </c>
      <c r="AK21" s="31">
        <f t="shared" si="11"/>
        <v>11359.027777777777</v>
      </c>
      <c r="AL21" s="58">
        <f t="shared" si="0"/>
        <v>40000000</v>
      </c>
      <c r="AM21" s="59">
        <v>5.6000000000000001E-2</v>
      </c>
      <c r="AN21" s="31">
        <f t="shared" si="12"/>
        <v>6222.2222222222226</v>
      </c>
      <c r="AO21" s="58"/>
      <c r="AP21" s="59"/>
      <c r="AQ21" s="31">
        <f t="shared" si="13"/>
        <v>0</v>
      </c>
      <c r="AR21" s="58">
        <f t="shared" si="54"/>
        <v>30000000</v>
      </c>
      <c r="AS21" s="59">
        <v>5.5199999999999999E-2</v>
      </c>
      <c r="AT21" s="31">
        <f t="shared" si="14"/>
        <v>4600</v>
      </c>
      <c r="AW21" s="31">
        <f t="shared" si="15"/>
        <v>0</v>
      </c>
      <c r="AZ21" s="31">
        <f t="shared" si="16"/>
        <v>0</v>
      </c>
      <c r="BC21" s="31">
        <f t="shared" si="17"/>
        <v>0</v>
      </c>
      <c r="BF21" s="31">
        <f t="shared" si="18"/>
        <v>0</v>
      </c>
      <c r="BI21" s="31">
        <f t="shared" si="19"/>
        <v>0</v>
      </c>
      <c r="BL21" s="31">
        <f t="shared" si="20"/>
        <v>0</v>
      </c>
      <c r="BO21" s="31">
        <f t="shared" si="21"/>
        <v>0</v>
      </c>
      <c r="BR21" s="31">
        <f t="shared" si="22"/>
        <v>0</v>
      </c>
      <c r="BU21" s="31">
        <f t="shared" si="23"/>
        <v>0</v>
      </c>
      <c r="BX21" s="31">
        <f t="shared" si="24"/>
        <v>0</v>
      </c>
      <c r="CA21" s="31">
        <f t="shared" si="25"/>
        <v>0</v>
      </c>
      <c r="CD21" s="31">
        <f t="shared" si="26"/>
        <v>0</v>
      </c>
      <c r="CG21" s="31">
        <f t="shared" si="27"/>
        <v>0</v>
      </c>
      <c r="CJ21" s="31">
        <f t="shared" si="28"/>
        <v>0</v>
      </c>
      <c r="CM21" s="31">
        <f t="shared" si="29"/>
        <v>0</v>
      </c>
      <c r="CP21" s="31">
        <f t="shared" si="30"/>
        <v>0</v>
      </c>
      <c r="CS21" s="31">
        <f t="shared" si="31"/>
        <v>0</v>
      </c>
      <c r="CV21" s="31">
        <f t="shared" si="32"/>
        <v>0</v>
      </c>
      <c r="CY21" s="31">
        <f t="shared" si="33"/>
        <v>0</v>
      </c>
      <c r="DB21" s="31">
        <f t="shared" si="34"/>
        <v>0</v>
      </c>
      <c r="DE21" s="31">
        <f t="shared" si="35"/>
        <v>0</v>
      </c>
      <c r="DH21" s="31">
        <f t="shared" si="36"/>
        <v>0</v>
      </c>
      <c r="DK21" s="31">
        <f t="shared" si="37"/>
        <v>0</v>
      </c>
      <c r="DN21" s="31">
        <f t="shared" si="38"/>
        <v>0</v>
      </c>
      <c r="DQ21" s="31">
        <f t="shared" si="39"/>
        <v>0</v>
      </c>
      <c r="DT21" s="31">
        <f t="shared" si="40"/>
        <v>0</v>
      </c>
      <c r="DW21" s="31">
        <f t="shared" si="41"/>
        <v>0</v>
      </c>
      <c r="DZ21" s="31"/>
      <c r="EA21" s="31"/>
      <c r="EB21" s="60">
        <f t="shared" si="42"/>
        <v>144350000</v>
      </c>
      <c r="EC21" s="60">
        <f t="shared" si="43"/>
        <v>0</v>
      </c>
      <c r="ED21" s="31">
        <f t="shared" si="44"/>
        <v>22181.25</v>
      </c>
      <c r="EE21" s="33">
        <f t="shared" si="45"/>
        <v>5.5318669899549699E-2</v>
      </c>
      <c r="EG21" s="60">
        <f t="shared" si="46"/>
        <v>0</v>
      </c>
      <c r="EH21" s="31">
        <f t="shared" si="47"/>
        <v>0</v>
      </c>
      <c r="EI21" s="33">
        <f t="shared" si="48"/>
        <v>0</v>
      </c>
      <c r="EJ21" s="33"/>
      <c r="EK21" s="60">
        <f t="shared" si="49"/>
        <v>144350000</v>
      </c>
      <c r="EL21" s="60">
        <f t="shared" si="50"/>
        <v>0</v>
      </c>
      <c r="EM21" s="60">
        <f t="shared" si="51"/>
        <v>22181.25</v>
      </c>
      <c r="EN21" s="33">
        <f t="shared" si="52"/>
        <v>5.5318669899549699E-2</v>
      </c>
      <c r="EO21" s="182"/>
      <c r="EP21" s="31"/>
    </row>
    <row r="22" spans="1:146" x14ac:dyDescent="0.25">
      <c r="A22" s="20">
        <f t="shared" si="53"/>
        <v>45181</v>
      </c>
      <c r="B22" s="31">
        <v>25550000</v>
      </c>
      <c r="C22" s="33">
        <v>5.5399999999999998E-2</v>
      </c>
      <c r="D22" s="31">
        <f t="shared" si="2"/>
        <v>3931.8611111111113</v>
      </c>
      <c r="G22" s="31">
        <f t="shared" si="3"/>
        <v>0</v>
      </c>
      <c r="J22" s="31">
        <f t="shared" si="4"/>
        <v>0</v>
      </c>
      <c r="M22" s="31">
        <f t="shared" si="5"/>
        <v>0</v>
      </c>
      <c r="P22" s="31">
        <f t="shared" si="6"/>
        <v>0</v>
      </c>
      <c r="S22" s="31">
        <f t="shared" si="7"/>
        <v>0</v>
      </c>
      <c r="V22" s="31">
        <f t="shared" si="8"/>
        <v>0</v>
      </c>
      <c r="Y22" s="31">
        <f t="shared" si="9"/>
        <v>0</v>
      </c>
      <c r="AB22" s="31">
        <f t="shared" si="10"/>
        <v>0</v>
      </c>
      <c r="AE22" s="31">
        <v>0</v>
      </c>
      <c r="AH22" s="31">
        <v>0</v>
      </c>
      <c r="AI22" s="58">
        <f>45000000</f>
        <v>45000000</v>
      </c>
      <c r="AJ22" s="59">
        <v>5.4899999999999997E-2</v>
      </c>
      <c r="AK22" s="31">
        <f t="shared" si="11"/>
        <v>6862.5</v>
      </c>
      <c r="AL22" s="58">
        <f t="shared" si="0"/>
        <v>40000000</v>
      </c>
      <c r="AM22" s="59">
        <v>5.6000000000000001E-2</v>
      </c>
      <c r="AN22" s="31">
        <f t="shared" si="12"/>
        <v>6222.2222222222226</v>
      </c>
      <c r="AO22" s="58"/>
      <c r="AP22" s="59"/>
      <c r="AQ22" s="31">
        <f t="shared" si="13"/>
        <v>0</v>
      </c>
      <c r="AR22" s="58">
        <f t="shared" si="54"/>
        <v>30000000</v>
      </c>
      <c r="AS22" s="59">
        <v>5.5199999999999999E-2</v>
      </c>
      <c r="AT22" s="31">
        <f t="shared" si="14"/>
        <v>4600</v>
      </c>
      <c r="AW22" s="31">
        <f t="shared" si="15"/>
        <v>0</v>
      </c>
      <c r="AZ22" s="31">
        <f t="shared" si="16"/>
        <v>0</v>
      </c>
      <c r="BC22" s="31">
        <f t="shared" si="17"/>
        <v>0</v>
      </c>
      <c r="BF22" s="31">
        <f t="shared" si="18"/>
        <v>0</v>
      </c>
      <c r="BI22" s="31">
        <f t="shared" si="19"/>
        <v>0</v>
      </c>
      <c r="BL22" s="31">
        <f t="shared" si="20"/>
        <v>0</v>
      </c>
      <c r="BO22" s="31">
        <f t="shared" si="21"/>
        <v>0</v>
      </c>
      <c r="BR22" s="31">
        <f t="shared" si="22"/>
        <v>0</v>
      </c>
      <c r="BU22" s="31">
        <f t="shared" si="23"/>
        <v>0</v>
      </c>
      <c r="BX22" s="31">
        <f t="shared" si="24"/>
        <v>0</v>
      </c>
      <c r="CA22" s="31">
        <f t="shared" si="25"/>
        <v>0</v>
      </c>
      <c r="CD22" s="31">
        <f t="shared" si="26"/>
        <v>0</v>
      </c>
      <c r="CG22" s="31">
        <f t="shared" si="27"/>
        <v>0</v>
      </c>
      <c r="CJ22" s="31">
        <f t="shared" si="28"/>
        <v>0</v>
      </c>
      <c r="CM22" s="31">
        <f t="shared" si="29"/>
        <v>0</v>
      </c>
      <c r="CP22" s="31">
        <f t="shared" si="30"/>
        <v>0</v>
      </c>
      <c r="CS22" s="31">
        <f t="shared" si="31"/>
        <v>0</v>
      </c>
      <c r="CV22" s="31">
        <f t="shared" si="32"/>
        <v>0</v>
      </c>
      <c r="CY22" s="31">
        <f t="shared" si="33"/>
        <v>0</v>
      </c>
      <c r="DB22" s="31">
        <f t="shared" si="34"/>
        <v>0</v>
      </c>
      <c r="DE22" s="31">
        <f t="shared" si="35"/>
        <v>0</v>
      </c>
      <c r="DH22" s="31">
        <f t="shared" si="36"/>
        <v>0</v>
      </c>
      <c r="DK22" s="31">
        <f t="shared" si="37"/>
        <v>0</v>
      </c>
      <c r="DN22" s="31">
        <f t="shared" si="38"/>
        <v>0</v>
      </c>
      <c r="DQ22" s="31">
        <f t="shared" si="39"/>
        <v>0</v>
      </c>
      <c r="DT22" s="31">
        <f t="shared" si="40"/>
        <v>0</v>
      </c>
      <c r="DW22" s="31">
        <f t="shared" si="41"/>
        <v>0</v>
      </c>
      <c r="DZ22" s="31"/>
      <c r="EA22" s="31"/>
      <c r="EB22" s="60">
        <f t="shared" si="42"/>
        <v>140550000</v>
      </c>
      <c r="EC22" s="60">
        <f t="shared" si="43"/>
        <v>25550000</v>
      </c>
      <c r="ED22" s="31">
        <f t="shared" si="44"/>
        <v>21616.583333333336</v>
      </c>
      <c r="EE22" s="33">
        <f t="shared" si="45"/>
        <v>5.5367982924226268E-2</v>
      </c>
      <c r="EG22" s="60">
        <f t="shared" si="46"/>
        <v>0</v>
      </c>
      <c r="EH22" s="31">
        <f t="shared" si="47"/>
        <v>0</v>
      </c>
      <c r="EI22" s="33">
        <f t="shared" si="48"/>
        <v>0</v>
      </c>
      <c r="EJ22" s="33"/>
      <c r="EK22" s="60">
        <f t="shared" si="49"/>
        <v>115000000</v>
      </c>
      <c r="EL22" s="60">
        <f t="shared" si="50"/>
        <v>0</v>
      </c>
      <c r="EM22" s="60">
        <f t="shared" si="51"/>
        <v>17684.722222222223</v>
      </c>
      <c r="EN22" s="33">
        <f t="shared" si="52"/>
        <v>5.5360869565217387E-2</v>
      </c>
      <c r="EO22" s="182"/>
      <c r="EP22" s="31"/>
    </row>
    <row r="23" spans="1:146" x14ac:dyDescent="0.25">
      <c r="A23" s="20">
        <f t="shared" si="53"/>
        <v>45182</v>
      </c>
      <c r="B23" s="31">
        <v>0</v>
      </c>
      <c r="C23" s="33">
        <v>5.5342929999999999E-2</v>
      </c>
      <c r="D23" s="31">
        <f t="shared" si="2"/>
        <v>0</v>
      </c>
      <c r="G23" s="31">
        <f t="shared" si="3"/>
        <v>0</v>
      </c>
      <c r="J23" s="31">
        <f t="shared" si="4"/>
        <v>0</v>
      </c>
      <c r="M23" s="31">
        <f t="shared" si="5"/>
        <v>0</v>
      </c>
      <c r="P23" s="31">
        <f t="shared" si="6"/>
        <v>0</v>
      </c>
      <c r="S23" s="31">
        <f t="shared" si="7"/>
        <v>0</v>
      </c>
      <c r="V23" s="31">
        <f t="shared" si="8"/>
        <v>0</v>
      </c>
      <c r="Y23" s="31">
        <f t="shared" si="9"/>
        <v>0</v>
      </c>
      <c r="AB23" s="31">
        <f t="shared" si="10"/>
        <v>0</v>
      </c>
      <c r="AE23" s="31">
        <v>0</v>
      </c>
      <c r="AH23" s="31">
        <v>0</v>
      </c>
      <c r="AI23" s="58">
        <f>48450000</f>
        <v>48450000</v>
      </c>
      <c r="AJ23" s="59">
        <v>5.4899999999999997E-2</v>
      </c>
      <c r="AK23" s="31">
        <f t="shared" si="11"/>
        <v>7388.625</v>
      </c>
      <c r="AL23" s="58">
        <f t="shared" si="0"/>
        <v>40000000</v>
      </c>
      <c r="AM23" s="59">
        <v>5.6000000000000001E-2</v>
      </c>
      <c r="AN23" s="31">
        <f t="shared" si="12"/>
        <v>6222.2222222222226</v>
      </c>
      <c r="AO23" s="58"/>
      <c r="AP23" s="59"/>
      <c r="AQ23" s="31">
        <f t="shared" si="13"/>
        <v>0</v>
      </c>
      <c r="AR23" s="58">
        <f t="shared" si="54"/>
        <v>30000000</v>
      </c>
      <c r="AS23" s="59">
        <v>5.5199999999999999E-2</v>
      </c>
      <c r="AT23" s="31">
        <f t="shared" si="14"/>
        <v>4600</v>
      </c>
      <c r="AW23" s="31">
        <f t="shared" si="15"/>
        <v>0</v>
      </c>
      <c r="AZ23" s="31">
        <f t="shared" si="16"/>
        <v>0</v>
      </c>
      <c r="BC23" s="31">
        <f t="shared" si="17"/>
        <v>0</v>
      </c>
      <c r="BF23" s="31">
        <f t="shared" si="18"/>
        <v>0</v>
      </c>
      <c r="BI23" s="31">
        <f t="shared" si="19"/>
        <v>0</v>
      </c>
      <c r="BL23" s="31">
        <f t="shared" si="20"/>
        <v>0</v>
      </c>
      <c r="BO23" s="31">
        <f t="shared" si="21"/>
        <v>0</v>
      </c>
      <c r="BR23" s="31">
        <f t="shared" si="22"/>
        <v>0</v>
      </c>
      <c r="BU23" s="31">
        <f t="shared" si="23"/>
        <v>0</v>
      </c>
      <c r="BX23" s="31">
        <f t="shared" si="24"/>
        <v>0</v>
      </c>
      <c r="CA23" s="31">
        <f t="shared" si="25"/>
        <v>0</v>
      </c>
      <c r="CD23" s="31">
        <f t="shared" si="26"/>
        <v>0</v>
      </c>
      <c r="CG23" s="31">
        <f t="shared" si="27"/>
        <v>0</v>
      </c>
      <c r="CJ23" s="31">
        <f t="shared" si="28"/>
        <v>0</v>
      </c>
      <c r="CM23" s="31">
        <f t="shared" si="29"/>
        <v>0</v>
      </c>
      <c r="CP23" s="31">
        <f t="shared" si="30"/>
        <v>0</v>
      </c>
      <c r="CS23" s="31">
        <f t="shared" si="31"/>
        <v>0</v>
      </c>
      <c r="CV23" s="31">
        <f t="shared" si="32"/>
        <v>0</v>
      </c>
      <c r="CY23" s="31">
        <f t="shared" si="33"/>
        <v>0</v>
      </c>
      <c r="DB23" s="31">
        <f t="shared" si="34"/>
        <v>0</v>
      </c>
      <c r="DE23" s="31">
        <f t="shared" si="35"/>
        <v>0</v>
      </c>
      <c r="DH23" s="31">
        <f t="shared" si="36"/>
        <v>0</v>
      </c>
      <c r="DK23" s="31">
        <f t="shared" si="37"/>
        <v>0</v>
      </c>
      <c r="DN23" s="31">
        <f t="shared" si="38"/>
        <v>0</v>
      </c>
      <c r="DQ23" s="31">
        <f t="shared" si="39"/>
        <v>0</v>
      </c>
      <c r="DT23" s="31">
        <f t="shared" si="40"/>
        <v>0</v>
      </c>
      <c r="DW23" s="31">
        <f t="shared" si="41"/>
        <v>0</v>
      </c>
      <c r="DZ23" s="31"/>
      <c r="EA23" s="31"/>
      <c r="EB23" s="60">
        <f t="shared" si="42"/>
        <v>118450000</v>
      </c>
      <c r="EC23" s="60">
        <f t="shared" si="43"/>
        <v>0</v>
      </c>
      <c r="ED23" s="31">
        <f t="shared" si="44"/>
        <v>18210.847222222223</v>
      </c>
      <c r="EE23" s="33">
        <f t="shared" si="45"/>
        <v>5.5347446179822714E-2</v>
      </c>
      <c r="EG23" s="60">
        <f t="shared" si="46"/>
        <v>0</v>
      </c>
      <c r="EH23" s="31">
        <f t="shared" si="47"/>
        <v>0</v>
      </c>
      <c r="EI23" s="33">
        <f t="shared" si="48"/>
        <v>0</v>
      </c>
      <c r="EJ23" s="33"/>
      <c r="EK23" s="60">
        <f t="shared" si="49"/>
        <v>118450000</v>
      </c>
      <c r="EL23" s="60">
        <f t="shared" si="50"/>
        <v>0</v>
      </c>
      <c r="EM23" s="60">
        <f t="shared" si="51"/>
        <v>18210.847222222223</v>
      </c>
      <c r="EN23" s="33">
        <f t="shared" si="52"/>
        <v>5.5347446179822714E-2</v>
      </c>
      <c r="EO23" s="182"/>
      <c r="EP23" s="31"/>
    </row>
    <row r="24" spans="1:146" x14ac:dyDescent="0.25">
      <c r="A24" s="20">
        <f t="shared" si="53"/>
        <v>45183</v>
      </c>
      <c r="B24" s="31">
        <v>0</v>
      </c>
      <c r="C24" s="33">
        <v>5.5340299999999995E-2</v>
      </c>
      <c r="D24" s="31">
        <f t="shared" si="2"/>
        <v>0</v>
      </c>
      <c r="G24" s="31">
        <f t="shared" si="3"/>
        <v>0</v>
      </c>
      <c r="J24" s="31">
        <f t="shared" si="4"/>
        <v>0</v>
      </c>
      <c r="M24" s="31">
        <f t="shared" si="5"/>
        <v>0</v>
      </c>
      <c r="P24" s="31">
        <f t="shared" si="6"/>
        <v>0</v>
      </c>
      <c r="S24" s="31">
        <f t="shared" si="7"/>
        <v>0</v>
      </c>
      <c r="V24" s="31">
        <f t="shared" si="8"/>
        <v>0</v>
      </c>
      <c r="Y24" s="31">
        <f t="shared" si="9"/>
        <v>0</v>
      </c>
      <c r="AB24" s="31">
        <f t="shared" si="10"/>
        <v>0</v>
      </c>
      <c r="AE24" s="31">
        <v>0</v>
      </c>
      <c r="AH24" s="31">
        <v>0</v>
      </c>
      <c r="AI24" s="58">
        <f>38475000</f>
        <v>38475000</v>
      </c>
      <c r="AJ24" s="59">
        <v>5.4899999999999997E-2</v>
      </c>
      <c r="AK24" s="31">
        <f t="shared" si="11"/>
        <v>5867.4375</v>
      </c>
      <c r="AL24" s="58">
        <f t="shared" si="0"/>
        <v>40000000</v>
      </c>
      <c r="AM24" s="59">
        <v>5.6000000000000001E-2</v>
      </c>
      <c r="AN24" s="31">
        <f t="shared" si="12"/>
        <v>6222.2222222222226</v>
      </c>
      <c r="AO24" s="58"/>
      <c r="AP24" s="59"/>
      <c r="AQ24" s="31">
        <f t="shared" si="13"/>
        <v>0</v>
      </c>
      <c r="AR24" s="58">
        <v>30000000</v>
      </c>
      <c r="AS24" s="59">
        <v>5.5199999999999999E-2</v>
      </c>
      <c r="AT24" s="31">
        <f t="shared" si="14"/>
        <v>4600</v>
      </c>
      <c r="AW24" s="31">
        <f t="shared" si="15"/>
        <v>0</v>
      </c>
      <c r="AZ24" s="31">
        <f t="shared" si="16"/>
        <v>0</v>
      </c>
      <c r="BC24" s="31">
        <f t="shared" si="17"/>
        <v>0</v>
      </c>
      <c r="BF24" s="31">
        <f t="shared" si="18"/>
        <v>0</v>
      </c>
      <c r="BI24" s="31">
        <f t="shared" si="19"/>
        <v>0</v>
      </c>
      <c r="BL24" s="31">
        <f t="shared" si="20"/>
        <v>0</v>
      </c>
      <c r="BO24" s="31">
        <f t="shared" si="21"/>
        <v>0</v>
      </c>
      <c r="BR24" s="31">
        <f t="shared" si="22"/>
        <v>0</v>
      </c>
      <c r="BU24" s="31">
        <f t="shared" si="23"/>
        <v>0</v>
      </c>
      <c r="BX24" s="31">
        <f t="shared" si="24"/>
        <v>0</v>
      </c>
      <c r="CA24" s="31">
        <f t="shared" si="25"/>
        <v>0</v>
      </c>
      <c r="CD24" s="31">
        <f t="shared" si="26"/>
        <v>0</v>
      </c>
      <c r="CG24" s="31">
        <f t="shared" si="27"/>
        <v>0</v>
      </c>
      <c r="CJ24" s="31">
        <f t="shared" si="28"/>
        <v>0</v>
      </c>
      <c r="CM24" s="31">
        <f t="shared" si="29"/>
        <v>0</v>
      </c>
      <c r="CP24" s="31">
        <f t="shared" si="30"/>
        <v>0</v>
      </c>
      <c r="CS24" s="31">
        <f t="shared" si="31"/>
        <v>0</v>
      </c>
      <c r="CV24" s="31">
        <f t="shared" si="32"/>
        <v>0</v>
      </c>
      <c r="CY24" s="31">
        <f t="shared" si="33"/>
        <v>0</v>
      </c>
      <c r="DB24" s="31">
        <f t="shared" si="34"/>
        <v>0</v>
      </c>
      <c r="DE24" s="31">
        <f t="shared" si="35"/>
        <v>0</v>
      </c>
      <c r="DH24" s="31">
        <f t="shared" si="36"/>
        <v>0</v>
      </c>
      <c r="DK24" s="31">
        <f t="shared" si="37"/>
        <v>0</v>
      </c>
      <c r="DN24" s="31">
        <f t="shared" si="38"/>
        <v>0</v>
      </c>
      <c r="DQ24" s="31">
        <f t="shared" si="39"/>
        <v>0</v>
      </c>
      <c r="DT24" s="31">
        <f t="shared" si="40"/>
        <v>0</v>
      </c>
      <c r="DW24" s="31">
        <f t="shared" si="41"/>
        <v>0</v>
      </c>
      <c r="DZ24" s="31"/>
      <c r="EA24" s="31"/>
      <c r="EB24" s="60">
        <f t="shared" si="42"/>
        <v>108475000</v>
      </c>
      <c r="EC24" s="60">
        <f t="shared" si="43"/>
        <v>0</v>
      </c>
      <c r="ED24" s="31">
        <f t="shared" si="44"/>
        <v>16689.659722222223</v>
      </c>
      <c r="EE24" s="33">
        <f t="shared" si="45"/>
        <v>5.5388591841438121E-2</v>
      </c>
      <c r="EG24" s="60">
        <f t="shared" si="46"/>
        <v>0</v>
      </c>
      <c r="EH24" s="31">
        <f t="shared" si="47"/>
        <v>0</v>
      </c>
      <c r="EI24" s="33">
        <f t="shared" si="48"/>
        <v>0</v>
      </c>
      <c r="EJ24" s="33"/>
      <c r="EK24" s="60">
        <f t="shared" si="49"/>
        <v>108475000</v>
      </c>
      <c r="EL24" s="60">
        <f t="shared" si="50"/>
        <v>0</v>
      </c>
      <c r="EM24" s="60">
        <f t="shared" si="51"/>
        <v>16689.659722222223</v>
      </c>
      <c r="EN24" s="33">
        <f t="shared" si="52"/>
        <v>5.5388591841438121E-2</v>
      </c>
      <c r="EO24" s="182"/>
      <c r="EP24" s="31"/>
    </row>
    <row r="25" spans="1:146" x14ac:dyDescent="0.25">
      <c r="A25" s="20">
        <f t="shared" si="53"/>
        <v>45184</v>
      </c>
      <c r="B25" s="31">
        <v>0</v>
      </c>
      <c r="C25" s="33">
        <v>5.5317559999999995E-2</v>
      </c>
      <c r="D25" s="31">
        <f t="shared" si="2"/>
        <v>0</v>
      </c>
      <c r="G25" s="31">
        <f t="shared" si="3"/>
        <v>0</v>
      </c>
      <c r="J25" s="31">
        <f t="shared" si="4"/>
        <v>0</v>
      </c>
      <c r="M25" s="31">
        <f t="shared" si="5"/>
        <v>0</v>
      </c>
      <c r="P25" s="31">
        <f t="shared" si="6"/>
        <v>0</v>
      </c>
      <c r="S25" s="31">
        <f t="shared" si="7"/>
        <v>0</v>
      </c>
      <c r="V25" s="31">
        <f t="shared" si="8"/>
        <v>0</v>
      </c>
      <c r="Y25" s="31">
        <f t="shared" si="9"/>
        <v>0</v>
      </c>
      <c r="AB25" s="31">
        <f t="shared" si="10"/>
        <v>0</v>
      </c>
      <c r="AE25" s="31">
        <v>0</v>
      </c>
      <c r="AH25" s="31">
        <v>0</v>
      </c>
      <c r="AI25" s="58">
        <f>62250000</f>
        <v>62250000</v>
      </c>
      <c r="AJ25" s="59">
        <v>5.4899999999999997E-2</v>
      </c>
      <c r="AK25" s="31">
        <f t="shared" si="11"/>
        <v>9493.125</v>
      </c>
      <c r="AL25" s="58">
        <f t="shared" si="0"/>
        <v>40000000</v>
      </c>
      <c r="AM25" s="59">
        <v>5.6000000000000001E-2</v>
      </c>
      <c r="AN25" s="31">
        <f t="shared" si="12"/>
        <v>6222.2222222222226</v>
      </c>
      <c r="AO25" s="58">
        <f t="shared" ref="AO25:AO40" si="55">50000000</f>
        <v>50000000</v>
      </c>
      <c r="AP25" s="59">
        <v>5.5899999999999998E-2</v>
      </c>
      <c r="AQ25" s="31">
        <f t="shared" si="13"/>
        <v>7763.8888888888887</v>
      </c>
      <c r="AR25" s="58">
        <v>30000000</v>
      </c>
      <c r="AS25" s="59">
        <v>5.5199999999999999E-2</v>
      </c>
      <c r="AT25" s="31">
        <f t="shared" si="14"/>
        <v>4600</v>
      </c>
      <c r="AW25" s="31">
        <f t="shared" si="15"/>
        <v>0</v>
      </c>
      <c r="AZ25" s="31">
        <f t="shared" si="16"/>
        <v>0</v>
      </c>
      <c r="BC25" s="31">
        <f t="shared" si="17"/>
        <v>0</v>
      </c>
      <c r="BF25" s="31">
        <f t="shared" si="18"/>
        <v>0</v>
      </c>
      <c r="BI25" s="31">
        <f t="shared" si="19"/>
        <v>0</v>
      </c>
      <c r="BL25" s="31">
        <f t="shared" si="20"/>
        <v>0</v>
      </c>
      <c r="BO25" s="31">
        <f t="shared" si="21"/>
        <v>0</v>
      </c>
      <c r="BR25" s="31">
        <f t="shared" si="22"/>
        <v>0</v>
      </c>
      <c r="BU25" s="31">
        <f t="shared" si="23"/>
        <v>0</v>
      </c>
      <c r="BX25" s="31">
        <f t="shared" si="24"/>
        <v>0</v>
      </c>
      <c r="CA25" s="31">
        <f t="shared" si="25"/>
        <v>0</v>
      </c>
      <c r="CD25" s="31">
        <f t="shared" si="26"/>
        <v>0</v>
      </c>
      <c r="CG25" s="31">
        <f t="shared" si="27"/>
        <v>0</v>
      </c>
      <c r="CJ25" s="31">
        <f t="shared" si="28"/>
        <v>0</v>
      </c>
      <c r="CM25" s="31">
        <f t="shared" si="29"/>
        <v>0</v>
      </c>
      <c r="CP25" s="31">
        <f t="shared" si="30"/>
        <v>0</v>
      </c>
      <c r="CS25" s="31">
        <f t="shared" si="31"/>
        <v>0</v>
      </c>
      <c r="CV25" s="31">
        <f t="shared" si="32"/>
        <v>0</v>
      </c>
      <c r="CY25" s="31">
        <f t="shared" si="33"/>
        <v>0</v>
      </c>
      <c r="DB25" s="31">
        <f t="shared" si="34"/>
        <v>0</v>
      </c>
      <c r="DE25" s="31">
        <f t="shared" si="35"/>
        <v>0</v>
      </c>
      <c r="DH25" s="31">
        <f t="shared" si="36"/>
        <v>0</v>
      </c>
      <c r="DK25" s="31">
        <f t="shared" si="37"/>
        <v>0</v>
      </c>
      <c r="DN25" s="31">
        <f t="shared" si="38"/>
        <v>0</v>
      </c>
      <c r="DQ25" s="31">
        <f t="shared" si="39"/>
        <v>0</v>
      </c>
      <c r="DT25" s="31">
        <f t="shared" si="40"/>
        <v>0</v>
      </c>
      <c r="DW25" s="31">
        <f t="shared" si="41"/>
        <v>0</v>
      </c>
      <c r="DZ25" s="31"/>
      <c r="EA25" s="31"/>
      <c r="EB25" s="60">
        <f t="shared" si="42"/>
        <v>182250000</v>
      </c>
      <c r="EC25" s="60">
        <f t="shared" si="43"/>
        <v>0</v>
      </c>
      <c r="ED25" s="31">
        <f t="shared" si="44"/>
        <v>28079.236111111109</v>
      </c>
      <c r="EE25" s="33">
        <f t="shared" si="45"/>
        <v>5.5465157750342935E-2</v>
      </c>
      <c r="EG25" s="60">
        <f t="shared" si="46"/>
        <v>0</v>
      </c>
      <c r="EH25" s="31">
        <f t="shared" si="47"/>
        <v>0</v>
      </c>
      <c r="EI25" s="33">
        <f t="shared" si="48"/>
        <v>0</v>
      </c>
      <c r="EJ25" s="33"/>
      <c r="EK25" s="60">
        <f t="shared" si="49"/>
        <v>182250000</v>
      </c>
      <c r="EL25" s="60">
        <f t="shared" si="50"/>
        <v>0</v>
      </c>
      <c r="EM25" s="60">
        <f t="shared" si="51"/>
        <v>28079.236111111109</v>
      </c>
      <c r="EN25" s="33">
        <f t="shared" si="52"/>
        <v>5.5465157750342935E-2</v>
      </c>
      <c r="EO25" s="182"/>
      <c r="EP25" s="31"/>
    </row>
    <row r="26" spans="1:146" x14ac:dyDescent="0.25">
      <c r="A26" s="20">
        <f t="shared" si="53"/>
        <v>45185</v>
      </c>
      <c r="B26" s="31">
        <v>0</v>
      </c>
      <c r="C26" s="33">
        <v>5.5317559999999995E-2</v>
      </c>
      <c r="D26" s="31">
        <f t="shared" si="2"/>
        <v>0</v>
      </c>
      <c r="G26" s="31">
        <f t="shared" si="3"/>
        <v>0</v>
      </c>
      <c r="J26" s="31">
        <f t="shared" si="4"/>
        <v>0</v>
      </c>
      <c r="M26" s="31">
        <f t="shared" si="5"/>
        <v>0</v>
      </c>
      <c r="P26" s="31">
        <f t="shared" si="6"/>
        <v>0</v>
      </c>
      <c r="S26" s="31">
        <f t="shared" si="7"/>
        <v>0</v>
      </c>
      <c r="V26" s="31">
        <f t="shared" si="8"/>
        <v>0</v>
      </c>
      <c r="Y26" s="31">
        <f t="shared" si="9"/>
        <v>0</v>
      </c>
      <c r="AB26" s="31">
        <f t="shared" si="10"/>
        <v>0</v>
      </c>
      <c r="AE26" s="31">
        <v>0</v>
      </c>
      <c r="AH26" s="31">
        <v>0</v>
      </c>
      <c r="AI26" s="58">
        <f>62250000</f>
        <v>62250000</v>
      </c>
      <c r="AJ26" s="59">
        <v>5.4899999999999997E-2</v>
      </c>
      <c r="AK26" s="31">
        <f t="shared" si="11"/>
        <v>9493.125</v>
      </c>
      <c r="AL26" s="58">
        <f t="shared" si="0"/>
        <v>40000000</v>
      </c>
      <c r="AM26" s="59">
        <v>5.6000000000000001E-2</v>
      </c>
      <c r="AN26" s="31">
        <f t="shared" si="12"/>
        <v>6222.2222222222226</v>
      </c>
      <c r="AO26" s="58">
        <f t="shared" si="55"/>
        <v>50000000</v>
      </c>
      <c r="AP26" s="59">
        <v>5.5899999999999998E-2</v>
      </c>
      <c r="AQ26" s="31">
        <f t="shared" si="13"/>
        <v>7763.8888888888887</v>
      </c>
      <c r="AR26" s="58">
        <v>30000000</v>
      </c>
      <c r="AS26" s="59">
        <v>5.5199999999999999E-2</v>
      </c>
      <c r="AT26" s="31">
        <f t="shared" si="14"/>
        <v>4600</v>
      </c>
      <c r="AW26" s="31">
        <f t="shared" si="15"/>
        <v>0</v>
      </c>
      <c r="AZ26" s="31">
        <f t="shared" si="16"/>
        <v>0</v>
      </c>
      <c r="BC26" s="31">
        <f t="shared" si="17"/>
        <v>0</v>
      </c>
      <c r="BF26" s="31">
        <f t="shared" si="18"/>
        <v>0</v>
      </c>
      <c r="BI26" s="31">
        <f t="shared" si="19"/>
        <v>0</v>
      </c>
      <c r="BL26" s="31">
        <f t="shared" si="20"/>
        <v>0</v>
      </c>
      <c r="BO26" s="31">
        <f t="shared" si="21"/>
        <v>0</v>
      </c>
      <c r="BR26" s="31">
        <f t="shared" si="22"/>
        <v>0</v>
      </c>
      <c r="BU26" s="31">
        <f t="shared" si="23"/>
        <v>0</v>
      </c>
      <c r="BX26" s="31">
        <f t="shared" si="24"/>
        <v>0</v>
      </c>
      <c r="CA26" s="31">
        <f t="shared" si="25"/>
        <v>0</v>
      </c>
      <c r="CD26" s="31">
        <f t="shared" si="26"/>
        <v>0</v>
      </c>
      <c r="CG26" s="31">
        <f t="shared" si="27"/>
        <v>0</v>
      </c>
      <c r="CJ26" s="31">
        <f t="shared" si="28"/>
        <v>0</v>
      </c>
      <c r="CM26" s="31">
        <f t="shared" si="29"/>
        <v>0</v>
      </c>
      <c r="CP26" s="31">
        <f t="shared" si="30"/>
        <v>0</v>
      </c>
      <c r="CS26" s="31">
        <f t="shared" si="31"/>
        <v>0</v>
      </c>
      <c r="CV26" s="31">
        <f t="shared" si="32"/>
        <v>0</v>
      </c>
      <c r="CY26" s="31">
        <f t="shared" si="33"/>
        <v>0</v>
      </c>
      <c r="DB26" s="31">
        <f t="shared" si="34"/>
        <v>0</v>
      </c>
      <c r="DE26" s="31">
        <f t="shared" si="35"/>
        <v>0</v>
      </c>
      <c r="DH26" s="31">
        <f t="shared" si="36"/>
        <v>0</v>
      </c>
      <c r="DK26" s="31">
        <f t="shared" si="37"/>
        <v>0</v>
      </c>
      <c r="DN26" s="31">
        <f t="shared" si="38"/>
        <v>0</v>
      </c>
      <c r="DQ26" s="31">
        <f t="shared" si="39"/>
        <v>0</v>
      </c>
      <c r="DT26" s="31">
        <f t="shared" si="40"/>
        <v>0</v>
      </c>
      <c r="DW26" s="31">
        <f t="shared" si="41"/>
        <v>0</v>
      </c>
      <c r="DZ26" s="31"/>
      <c r="EA26" s="31"/>
      <c r="EB26" s="60">
        <f t="shared" si="42"/>
        <v>182250000</v>
      </c>
      <c r="EC26" s="60">
        <f t="shared" si="43"/>
        <v>0</v>
      </c>
      <c r="ED26" s="31">
        <f t="shared" si="44"/>
        <v>28079.236111111109</v>
      </c>
      <c r="EE26" s="33">
        <f t="shared" si="45"/>
        <v>5.5465157750342935E-2</v>
      </c>
      <c r="EG26" s="60">
        <f t="shared" si="46"/>
        <v>0</v>
      </c>
      <c r="EH26" s="31">
        <f t="shared" si="47"/>
        <v>0</v>
      </c>
      <c r="EI26" s="33">
        <f t="shared" si="48"/>
        <v>0</v>
      </c>
      <c r="EJ26" s="33"/>
      <c r="EK26" s="60">
        <f t="shared" si="49"/>
        <v>182250000</v>
      </c>
      <c r="EL26" s="60">
        <f t="shared" si="50"/>
        <v>0</v>
      </c>
      <c r="EM26" s="60">
        <f t="shared" si="51"/>
        <v>28079.236111111109</v>
      </c>
      <c r="EN26" s="33">
        <f t="shared" si="52"/>
        <v>5.5465157750342935E-2</v>
      </c>
      <c r="EO26" s="182"/>
      <c r="EP26" s="31"/>
    </row>
    <row r="27" spans="1:146" x14ac:dyDescent="0.25">
      <c r="A27" s="20">
        <f t="shared" si="53"/>
        <v>45186</v>
      </c>
      <c r="B27" s="31">
        <v>0</v>
      </c>
      <c r="C27" s="33">
        <v>5.5317559999999995E-2</v>
      </c>
      <c r="D27" s="31">
        <f t="shared" si="2"/>
        <v>0</v>
      </c>
      <c r="G27" s="31">
        <f t="shared" si="3"/>
        <v>0</v>
      </c>
      <c r="J27" s="31">
        <f t="shared" si="4"/>
        <v>0</v>
      </c>
      <c r="M27" s="31">
        <f t="shared" si="5"/>
        <v>0</v>
      </c>
      <c r="P27" s="31">
        <f t="shared" si="6"/>
        <v>0</v>
      </c>
      <c r="S27" s="31">
        <f t="shared" si="7"/>
        <v>0</v>
      </c>
      <c r="V27" s="31">
        <f t="shared" si="8"/>
        <v>0</v>
      </c>
      <c r="Y27" s="31">
        <f t="shared" si="9"/>
        <v>0</v>
      </c>
      <c r="AB27" s="31">
        <f t="shared" si="10"/>
        <v>0</v>
      </c>
      <c r="AE27" s="31">
        <v>0</v>
      </c>
      <c r="AH27" s="31">
        <v>0</v>
      </c>
      <c r="AI27" s="58">
        <f>62250000</f>
        <v>62250000</v>
      </c>
      <c r="AJ27" s="59">
        <v>5.4899999999999997E-2</v>
      </c>
      <c r="AK27" s="31">
        <f t="shared" si="11"/>
        <v>9493.125</v>
      </c>
      <c r="AL27" s="58">
        <f t="shared" si="0"/>
        <v>40000000</v>
      </c>
      <c r="AM27" s="59">
        <v>5.6000000000000001E-2</v>
      </c>
      <c r="AN27" s="31">
        <f t="shared" si="12"/>
        <v>6222.2222222222226</v>
      </c>
      <c r="AO27" s="58">
        <f t="shared" si="55"/>
        <v>50000000</v>
      </c>
      <c r="AP27" s="59">
        <v>5.5899999999999998E-2</v>
      </c>
      <c r="AQ27" s="31">
        <f t="shared" si="13"/>
        <v>7763.8888888888887</v>
      </c>
      <c r="AR27" s="58">
        <v>30000000</v>
      </c>
      <c r="AS27" s="59">
        <v>5.5199999999999999E-2</v>
      </c>
      <c r="AT27" s="31">
        <f t="shared" si="14"/>
        <v>4600</v>
      </c>
      <c r="AW27" s="31">
        <f t="shared" si="15"/>
        <v>0</v>
      </c>
      <c r="AZ27" s="31">
        <f t="shared" si="16"/>
        <v>0</v>
      </c>
      <c r="BC27" s="31">
        <f t="shared" si="17"/>
        <v>0</v>
      </c>
      <c r="BF27" s="31">
        <f t="shared" si="18"/>
        <v>0</v>
      </c>
      <c r="BI27" s="31">
        <f t="shared" si="19"/>
        <v>0</v>
      </c>
      <c r="BL27" s="31">
        <f t="shared" si="20"/>
        <v>0</v>
      </c>
      <c r="BO27" s="31">
        <f t="shared" si="21"/>
        <v>0</v>
      </c>
      <c r="BR27" s="31">
        <f t="shared" si="22"/>
        <v>0</v>
      </c>
      <c r="BU27" s="31">
        <f t="shared" si="23"/>
        <v>0</v>
      </c>
      <c r="BX27" s="31">
        <f t="shared" si="24"/>
        <v>0</v>
      </c>
      <c r="CA27" s="31">
        <f t="shared" si="25"/>
        <v>0</v>
      </c>
      <c r="CD27" s="31">
        <f t="shared" si="26"/>
        <v>0</v>
      </c>
      <c r="CG27" s="31">
        <f t="shared" si="27"/>
        <v>0</v>
      </c>
      <c r="CJ27" s="31">
        <f t="shared" si="28"/>
        <v>0</v>
      </c>
      <c r="CM27" s="31">
        <f t="shared" si="29"/>
        <v>0</v>
      </c>
      <c r="CP27" s="31">
        <f t="shared" si="30"/>
        <v>0</v>
      </c>
      <c r="CS27" s="31">
        <f t="shared" si="31"/>
        <v>0</v>
      </c>
      <c r="CV27" s="31">
        <f t="shared" si="32"/>
        <v>0</v>
      </c>
      <c r="CY27" s="31">
        <f t="shared" si="33"/>
        <v>0</v>
      </c>
      <c r="DB27" s="31">
        <f t="shared" si="34"/>
        <v>0</v>
      </c>
      <c r="DE27" s="31">
        <f t="shared" si="35"/>
        <v>0</v>
      </c>
      <c r="DH27" s="31">
        <f t="shared" si="36"/>
        <v>0</v>
      </c>
      <c r="DK27" s="31">
        <f t="shared" si="37"/>
        <v>0</v>
      </c>
      <c r="DN27" s="31">
        <f t="shared" si="38"/>
        <v>0</v>
      </c>
      <c r="DQ27" s="31">
        <f t="shared" si="39"/>
        <v>0</v>
      </c>
      <c r="DT27" s="31">
        <f t="shared" si="40"/>
        <v>0</v>
      </c>
      <c r="DW27" s="31">
        <f t="shared" si="41"/>
        <v>0</v>
      </c>
      <c r="DZ27" s="31"/>
      <c r="EA27" s="31"/>
      <c r="EB27" s="60">
        <f t="shared" si="42"/>
        <v>182250000</v>
      </c>
      <c r="EC27" s="60">
        <f t="shared" si="43"/>
        <v>0</v>
      </c>
      <c r="ED27" s="31">
        <f t="shared" si="44"/>
        <v>28079.236111111109</v>
      </c>
      <c r="EE27" s="33">
        <f t="shared" si="45"/>
        <v>5.5465157750342935E-2</v>
      </c>
      <c r="EG27" s="60">
        <f t="shared" si="46"/>
        <v>0</v>
      </c>
      <c r="EH27" s="31">
        <f t="shared" si="47"/>
        <v>0</v>
      </c>
      <c r="EI27" s="33">
        <f t="shared" si="48"/>
        <v>0</v>
      </c>
      <c r="EJ27" s="33"/>
      <c r="EK27" s="60">
        <f t="shared" si="49"/>
        <v>182250000</v>
      </c>
      <c r="EL27" s="60">
        <f t="shared" si="50"/>
        <v>0</v>
      </c>
      <c r="EM27" s="60">
        <f t="shared" si="51"/>
        <v>28079.236111111109</v>
      </c>
      <c r="EN27" s="33">
        <f t="shared" si="52"/>
        <v>5.5465157750342935E-2</v>
      </c>
      <c r="EO27" s="182"/>
      <c r="EP27" s="31"/>
    </row>
    <row r="28" spans="1:146" x14ac:dyDescent="0.25">
      <c r="A28" s="20">
        <f t="shared" si="53"/>
        <v>45187</v>
      </c>
      <c r="B28" s="31">
        <v>0</v>
      </c>
      <c r="C28" s="33">
        <v>5.5295740000000003E-2</v>
      </c>
      <c r="D28" s="31">
        <f t="shared" si="2"/>
        <v>0</v>
      </c>
      <c r="G28" s="31">
        <f t="shared" si="3"/>
        <v>0</v>
      </c>
      <c r="J28" s="31">
        <f t="shared" si="4"/>
        <v>0</v>
      </c>
      <c r="M28" s="31">
        <f t="shared" si="5"/>
        <v>0</v>
      </c>
      <c r="P28" s="31">
        <f t="shared" si="6"/>
        <v>0</v>
      </c>
      <c r="S28" s="31">
        <f t="shared" si="7"/>
        <v>0</v>
      </c>
      <c r="V28" s="31">
        <f t="shared" si="8"/>
        <v>0</v>
      </c>
      <c r="Y28" s="31">
        <f t="shared" si="9"/>
        <v>0</v>
      </c>
      <c r="AB28" s="31">
        <f t="shared" si="10"/>
        <v>0</v>
      </c>
      <c r="AE28" s="31">
        <v>0</v>
      </c>
      <c r="AH28" s="31">
        <v>0</v>
      </c>
      <c r="AI28" s="58">
        <v>47950000</v>
      </c>
      <c r="AJ28" s="59">
        <v>5.4899999999999997E-2</v>
      </c>
      <c r="AK28" s="31">
        <f t="shared" si="11"/>
        <v>7312.375</v>
      </c>
      <c r="AL28" s="58">
        <f t="shared" si="0"/>
        <v>40000000</v>
      </c>
      <c r="AM28" s="59">
        <v>5.6000000000000001E-2</v>
      </c>
      <c r="AN28" s="31">
        <f t="shared" si="12"/>
        <v>6222.2222222222226</v>
      </c>
      <c r="AO28" s="58">
        <f t="shared" si="55"/>
        <v>50000000</v>
      </c>
      <c r="AP28" s="59">
        <v>5.5899999999999998E-2</v>
      </c>
      <c r="AQ28" s="31">
        <f t="shared" si="13"/>
        <v>7763.8888888888887</v>
      </c>
      <c r="AR28" s="58">
        <v>30000000</v>
      </c>
      <c r="AS28" s="59">
        <v>5.5199999999999999E-2</v>
      </c>
      <c r="AT28" s="31">
        <f t="shared" si="14"/>
        <v>4600</v>
      </c>
      <c r="AW28" s="31">
        <f t="shared" si="15"/>
        <v>0</v>
      </c>
      <c r="AZ28" s="31">
        <f t="shared" si="16"/>
        <v>0</v>
      </c>
      <c r="BC28" s="31">
        <f t="shared" si="17"/>
        <v>0</v>
      </c>
      <c r="BF28" s="31">
        <f t="shared" si="18"/>
        <v>0</v>
      </c>
      <c r="BI28" s="31">
        <f t="shared" si="19"/>
        <v>0</v>
      </c>
      <c r="BL28" s="31">
        <f t="shared" si="20"/>
        <v>0</v>
      </c>
      <c r="BO28" s="31">
        <f t="shared" si="21"/>
        <v>0</v>
      </c>
      <c r="BR28" s="31">
        <f t="shared" si="22"/>
        <v>0</v>
      </c>
      <c r="BU28" s="31">
        <f t="shared" si="23"/>
        <v>0</v>
      </c>
      <c r="BX28" s="31">
        <f t="shared" si="24"/>
        <v>0</v>
      </c>
      <c r="CA28" s="31">
        <f t="shared" si="25"/>
        <v>0</v>
      </c>
      <c r="CD28" s="31">
        <f t="shared" si="26"/>
        <v>0</v>
      </c>
      <c r="CG28" s="31">
        <f t="shared" si="27"/>
        <v>0</v>
      </c>
      <c r="CJ28" s="31">
        <f t="shared" si="28"/>
        <v>0</v>
      </c>
      <c r="CM28" s="31">
        <f t="shared" si="29"/>
        <v>0</v>
      </c>
      <c r="CP28" s="31">
        <f t="shared" si="30"/>
        <v>0</v>
      </c>
      <c r="CS28" s="31">
        <f t="shared" si="31"/>
        <v>0</v>
      </c>
      <c r="CV28" s="31">
        <f t="shared" si="32"/>
        <v>0</v>
      </c>
      <c r="CY28" s="31">
        <f t="shared" si="33"/>
        <v>0</v>
      </c>
      <c r="DB28" s="31">
        <f t="shared" si="34"/>
        <v>0</v>
      </c>
      <c r="DE28" s="31">
        <f t="shared" si="35"/>
        <v>0</v>
      </c>
      <c r="DH28" s="31">
        <f t="shared" si="36"/>
        <v>0</v>
      </c>
      <c r="DK28" s="31">
        <f t="shared" si="37"/>
        <v>0</v>
      </c>
      <c r="DN28" s="31">
        <f t="shared" si="38"/>
        <v>0</v>
      </c>
      <c r="DQ28" s="31">
        <f t="shared" si="39"/>
        <v>0</v>
      </c>
      <c r="DT28" s="31">
        <f t="shared" si="40"/>
        <v>0</v>
      </c>
      <c r="DW28" s="31">
        <f t="shared" si="41"/>
        <v>0</v>
      </c>
      <c r="DZ28" s="31"/>
      <c r="EA28" s="31"/>
      <c r="EB28" s="60">
        <f t="shared" si="42"/>
        <v>167950000</v>
      </c>
      <c r="EC28" s="60">
        <f t="shared" si="43"/>
        <v>0</v>
      </c>
      <c r="ED28" s="31">
        <f t="shared" si="44"/>
        <v>25898.486111111109</v>
      </c>
      <c r="EE28" s="33">
        <f t="shared" si="45"/>
        <v>5.5513277761238461E-2</v>
      </c>
      <c r="EG28" s="60">
        <f t="shared" si="46"/>
        <v>0</v>
      </c>
      <c r="EH28" s="31">
        <f t="shared" si="47"/>
        <v>0</v>
      </c>
      <c r="EI28" s="33">
        <f t="shared" si="48"/>
        <v>0</v>
      </c>
      <c r="EJ28" s="33"/>
      <c r="EK28" s="60">
        <f t="shared" si="49"/>
        <v>167950000</v>
      </c>
      <c r="EL28" s="60">
        <f t="shared" si="50"/>
        <v>0</v>
      </c>
      <c r="EM28" s="60">
        <f t="shared" si="51"/>
        <v>25898.486111111109</v>
      </c>
      <c r="EN28" s="33">
        <f t="shared" si="52"/>
        <v>5.5513277761238461E-2</v>
      </c>
      <c r="EO28" s="182"/>
      <c r="EP28" s="31"/>
    </row>
    <row r="29" spans="1:146" x14ac:dyDescent="0.25">
      <c r="A29" s="20">
        <f t="shared" si="53"/>
        <v>45188</v>
      </c>
      <c r="B29" s="31">
        <v>0</v>
      </c>
      <c r="C29" s="33">
        <v>5.5222350000000003E-2</v>
      </c>
      <c r="D29" s="31">
        <f t="shared" si="2"/>
        <v>0</v>
      </c>
      <c r="G29" s="31">
        <f t="shared" si="3"/>
        <v>0</v>
      </c>
      <c r="J29" s="31">
        <f t="shared" si="4"/>
        <v>0</v>
      </c>
      <c r="M29" s="31">
        <f t="shared" si="5"/>
        <v>0</v>
      </c>
      <c r="P29" s="31">
        <f t="shared" si="6"/>
        <v>0</v>
      </c>
      <c r="S29" s="31">
        <f t="shared" si="7"/>
        <v>0</v>
      </c>
      <c r="V29" s="31">
        <f t="shared" si="8"/>
        <v>0</v>
      </c>
      <c r="Y29" s="31">
        <f t="shared" si="9"/>
        <v>0</v>
      </c>
      <c r="AB29" s="31">
        <f t="shared" si="10"/>
        <v>0</v>
      </c>
      <c r="AE29" s="31">
        <v>0</v>
      </c>
      <c r="AH29" s="31">
        <v>0</v>
      </c>
      <c r="AI29" s="58">
        <f>43800000+50000000</f>
        <v>93800000</v>
      </c>
      <c r="AJ29" s="59">
        <v>5.4899999999999997E-2</v>
      </c>
      <c r="AK29" s="31">
        <f t="shared" si="11"/>
        <v>14304.5</v>
      </c>
      <c r="AL29" s="58"/>
      <c r="AM29" s="59"/>
      <c r="AN29" s="31">
        <f t="shared" si="12"/>
        <v>0</v>
      </c>
      <c r="AO29" s="58">
        <f t="shared" si="55"/>
        <v>50000000</v>
      </c>
      <c r="AP29" s="59">
        <v>5.5899999999999998E-2</v>
      </c>
      <c r="AQ29" s="31">
        <f t="shared" si="13"/>
        <v>7763.8888888888887</v>
      </c>
      <c r="AR29" s="58"/>
      <c r="AS29" s="59"/>
      <c r="AT29" s="31">
        <f t="shared" si="14"/>
        <v>0</v>
      </c>
      <c r="AW29" s="31">
        <f t="shared" si="15"/>
        <v>0</v>
      </c>
      <c r="AZ29" s="31">
        <f t="shared" si="16"/>
        <v>0</v>
      </c>
      <c r="BC29" s="31">
        <f t="shared" si="17"/>
        <v>0</v>
      </c>
      <c r="BF29" s="31">
        <f t="shared" si="18"/>
        <v>0</v>
      </c>
      <c r="BI29" s="31">
        <f t="shared" si="19"/>
        <v>0</v>
      </c>
      <c r="BL29" s="31">
        <f t="shared" si="20"/>
        <v>0</v>
      </c>
      <c r="BO29" s="31">
        <f t="shared" si="21"/>
        <v>0</v>
      </c>
      <c r="BR29" s="31">
        <f t="shared" si="22"/>
        <v>0</v>
      </c>
      <c r="BU29" s="31">
        <f t="shared" si="23"/>
        <v>0</v>
      </c>
      <c r="BX29" s="31">
        <f t="shared" si="24"/>
        <v>0</v>
      </c>
      <c r="CA29" s="31">
        <f t="shared" si="25"/>
        <v>0</v>
      </c>
      <c r="CD29" s="31">
        <f t="shared" si="26"/>
        <v>0</v>
      </c>
      <c r="CG29" s="31">
        <f t="shared" si="27"/>
        <v>0</v>
      </c>
      <c r="CJ29" s="31">
        <f t="shared" si="28"/>
        <v>0</v>
      </c>
      <c r="CM29" s="31">
        <f t="shared" si="29"/>
        <v>0</v>
      </c>
      <c r="CP29" s="31">
        <f t="shared" si="30"/>
        <v>0</v>
      </c>
      <c r="CS29" s="31">
        <f t="shared" si="31"/>
        <v>0</v>
      </c>
      <c r="CV29" s="31">
        <f t="shared" si="32"/>
        <v>0</v>
      </c>
      <c r="CY29" s="31">
        <f t="shared" si="33"/>
        <v>0</v>
      </c>
      <c r="DB29" s="31">
        <f t="shared" si="34"/>
        <v>0</v>
      </c>
      <c r="DE29" s="31">
        <f t="shared" si="35"/>
        <v>0</v>
      </c>
      <c r="DH29" s="31">
        <f t="shared" si="36"/>
        <v>0</v>
      </c>
      <c r="DK29" s="31">
        <f t="shared" si="37"/>
        <v>0</v>
      </c>
      <c r="DN29" s="31">
        <f t="shared" si="38"/>
        <v>0</v>
      </c>
      <c r="DQ29" s="31">
        <f t="shared" si="39"/>
        <v>0</v>
      </c>
      <c r="DT29" s="31">
        <f t="shared" si="40"/>
        <v>0</v>
      </c>
      <c r="DW29" s="31">
        <f t="shared" si="41"/>
        <v>0</v>
      </c>
      <c r="DZ29" s="31"/>
      <c r="EA29" s="31"/>
      <c r="EB29" s="60">
        <f t="shared" si="42"/>
        <v>143800000</v>
      </c>
      <c r="EC29" s="60">
        <f t="shared" si="43"/>
        <v>0</v>
      </c>
      <c r="ED29" s="31">
        <f t="shared" si="44"/>
        <v>22068.388888888891</v>
      </c>
      <c r="EE29" s="33">
        <f t="shared" si="45"/>
        <v>5.5247705146036163E-2</v>
      </c>
      <c r="EG29" s="60">
        <f t="shared" si="46"/>
        <v>0</v>
      </c>
      <c r="EH29" s="31">
        <f t="shared" si="47"/>
        <v>0</v>
      </c>
      <c r="EI29" s="33">
        <f t="shared" si="48"/>
        <v>0</v>
      </c>
      <c r="EJ29" s="33"/>
      <c r="EK29" s="60">
        <f t="shared" si="49"/>
        <v>143800000</v>
      </c>
      <c r="EL29" s="60">
        <f t="shared" si="50"/>
        <v>0</v>
      </c>
      <c r="EM29" s="60">
        <f t="shared" si="51"/>
        <v>22068.388888888891</v>
      </c>
      <c r="EN29" s="33">
        <f t="shared" si="52"/>
        <v>5.5247705146036163E-2</v>
      </c>
      <c r="EO29" s="182"/>
      <c r="EP29" s="31"/>
    </row>
    <row r="30" spans="1:146" x14ac:dyDescent="0.25">
      <c r="A30" s="20">
        <f t="shared" si="53"/>
        <v>45189</v>
      </c>
      <c r="B30" s="31">
        <v>0</v>
      </c>
      <c r="C30" s="33">
        <v>5.5330299999999999E-2</v>
      </c>
      <c r="D30" s="31">
        <f t="shared" si="2"/>
        <v>0</v>
      </c>
      <c r="G30" s="31">
        <f t="shared" si="3"/>
        <v>0</v>
      </c>
      <c r="J30" s="31">
        <f t="shared" si="4"/>
        <v>0</v>
      </c>
      <c r="M30" s="31">
        <f t="shared" si="5"/>
        <v>0</v>
      </c>
      <c r="P30" s="31">
        <f t="shared" si="6"/>
        <v>0</v>
      </c>
      <c r="S30" s="31">
        <f t="shared" si="7"/>
        <v>0</v>
      </c>
      <c r="V30" s="31">
        <f t="shared" si="8"/>
        <v>0</v>
      </c>
      <c r="Y30" s="31">
        <f t="shared" si="9"/>
        <v>0</v>
      </c>
      <c r="AB30" s="31">
        <f t="shared" si="10"/>
        <v>0</v>
      </c>
      <c r="AE30" s="31">
        <v>0</v>
      </c>
      <c r="AH30" s="31">
        <v>0</v>
      </c>
      <c r="AI30" s="58">
        <f>50000000+5000000+31775000</f>
        <v>86775000</v>
      </c>
      <c r="AJ30" s="59">
        <v>5.4899999999999997E-2</v>
      </c>
      <c r="AK30" s="31">
        <f t="shared" si="11"/>
        <v>13233.1875</v>
      </c>
      <c r="AL30" s="58"/>
      <c r="AM30" s="59"/>
      <c r="AN30" s="31">
        <f t="shared" si="12"/>
        <v>0</v>
      </c>
      <c r="AO30" s="58">
        <f t="shared" si="55"/>
        <v>50000000</v>
      </c>
      <c r="AP30" s="59">
        <v>5.5899999999999998E-2</v>
      </c>
      <c r="AQ30" s="31">
        <f t="shared" si="13"/>
        <v>7763.8888888888887</v>
      </c>
      <c r="AR30" s="58"/>
      <c r="AS30" s="59"/>
      <c r="AT30" s="31">
        <f t="shared" si="14"/>
        <v>0</v>
      </c>
      <c r="AW30" s="31">
        <f t="shared" si="15"/>
        <v>0</v>
      </c>
      <c r="AZ30" s="31">
        <f t="shared" si="16"/>
        <v>0</v>
      </c>
      <c r="BC30" s="31">
        <f t="shared" si="17"/>
        <v>0</v>
      </c>
      <c r="BF30" s="31">
        <f t="shared" si="18"/>
        <v>0</v>
      </c>
      <c r="BI30" s="31">
        <f t="shared" si="19"/>
        <v>0</v>
      </c>
      <c r="BL30" s="31">
        <f t="shared" si="20"/>
        <v>0</v>
      </c>
      <c r="BO30" s="31">
        <f t="shared" si="21"/>
        <v>0</v>
      </c>
      <c r="BR30" s="31">
        <f t="shared" si="22"/>
        <v>0</v>
      </c>
      <c r="BU30" s="31">
        <f t="shared" si="23"/>
        <v>0</v>
      </c>
      <c r="BX30" s="31">
        <f t="shared" si="24"/>
        <v>0</v>
      </c>
      <c r="CA30" s="31">
        <f t="shared" si="25"/>
        <v>0</v>
      </c>
      <c r="CD30" s="31">
        <f t="shared" si="26"/>
        <v>0</v>
      </c>
      <c r="CG30" s="31">
        <f t="shared" si="27"/>
        <v>0</v>
      </c>
      <c r="CJ30" s="31">
        <f t="shared" si="28"/>
        <v>0</v>
      </c>
      <c r="CM30" s="31">
        <f t="shared" si="29"/>
        <v>0</v>
      </c>
      <c r="CP30" s="31">
        <f t="shared" si="30"/>
        <v>0</v>
      </c>
      <c r="CS30" s="31">
        <f t="shared" si="31"/>
        <v>0</v>
      </c>
      <c r="CV30" s="31">
        <f t="shared" si="32"/>
        <v>0</v>
      </c>
      <c r="CY30" s="31">
        <f t="shared" si="33"/>
        <v>0</v>
      </c>
      <c r="DB30" s="31">
        <f t="shared" si="34"/>
        <v>0</v>
      </c>
      <c r="DE30" s="31">
        <f t="shared" si="35"/>
        <v>0</v>
      </c>
      <c r="DH30" s="31">
        <f t="shared" si="36"/>
        <v>0</v>
      </c>
      <c r="DK30" s="31">
        <f t="shared" si="37"/>
        <v>0</v>
      </c>
      <c r="DN30" s="31">
        <f t="shared" si="38"/>
        <v>0</v>
      </c>
      <c r="DQ30" s="31">
        <f t="shared" si="39"/>
        <v>0</v>
      </c>
      <c r="DT30" s="31">
        <f t="shared" si="40"/>
        <v>0</v>
      </c>
      <c r="DW30" s="31">
        <f t="shared" si="41"/>
        <v>0</v>
      </c>
      <c r="DZ30" s="31"/>
      <c r="EA30" s="31"/>
      <c r="EB30" s="60">
        <f t="shared" si="42"/>
        <v>136775000</v>
      </c>
      <c r="EC30" s="60">
        <f t="shared" si="43"/>
        <v>0</v>
      </c>
      <c r="ED30" s="31">
        <f t="shared" si="44"/>
        <v>20997.076388888891</v>
      </c>
      <c r="EE30" s="33">
        <f t="shared" si="45"/>
        <v>5.5265563882288433E-2</v>
      </c>
      <c r="EG30" s="60">
        <f t="shared" si="46"/>
        <v>0</v>
      </c>
      <c r="EH30" s="31">
        <f t="shared" si="47"/>
        <v>0</v>
      </c>
      <c r="EI30" s="33">
        <f t="shared" si="48"/>
        <v>0</v>
      </c>
      <c r="EJ30" s="33"/>
      <c r="EK30" s="60">
        <f t="shared" si="49"/>
        <v>136775000</v>
      </c>
      <c r="EL30" s="60">
        <f t="shared" si="50"/>
        <v>0</v>
      </c>
      <c r="EM30" s="60">
        <f t="shared" si="51"/>
        <v>20997.076388888891</v>
      </c>
      <c r="EN30" s="33">
        <f t="shared" si="52"/>
        <v>5.5265563882288433E-2</v>
      </c>
      <c r="EO30" s="182"/>
      <c r="EP30" s="31"/>
    </row>
    <row r="31" spans="1:146" x14ac:dyDescent="0.25">
      <c r="A31" s="20">
        <f t="shared" si="53"/>
        <v>45190</v>
      </c>
      <c r="B31" s="31">
        <v>0</v>
      </c>
      <c r="C31" s="33">
        <v>5.547258E-2</v>
      </c>
      <c r="D31" s="31">
        <f t="shared" si="2"/>
        <v>0</v>
      </c>
      <c r="G31" s="31">
        <f t="shared" si="3"/>
        <v>0</v>
      </c>
      <c r="J31" s="31">
        <f t="shared" si="4"/>
        <v>0</v>
      </c>
      <c r="M31" s="31">
        <f t="shared" si="5"/>
        <v>0</v>
      </c>
      <c r="P31" s="31">
        <f t="shared" si="6"/>
        <v>0</v>
      </c>
      <c r="S31" s="31">
        <f t="shared" si="7"/>
        <v>0</v>
      </c>
      <c r="V31" s="31">
        <f t="shared" si="8"/>
        <v>0</v>
      </c>
      <c r="Y31" s="31">
        <f t="shared" si="9"/>
        <v>0</v>
      </c>
      <c r="AB31" s="31">
        <f t="shared" si="10"/>
        <v>0</v>
      </c>
      <c r="AE31" s="31">
        <v>0</v>
      </c>
      <c r="AH31" s="31">
        <v>0</v>
      </c>
      <c r="AI31" s="58">
        <f>41000000+29950000</f>
        <v>70950000</v>
      </c>
      <c r="AJ31" s="59">
        <v>5.4899999999999997E-2</v>
      </c>
      <c r="AK31" s="31">
        <f t="shared" si="11"/>
        <v>10819.875</v>
      </c>
      <c r="AL31" s="58"/>
      <c r="AM31" s="59"/>
      <c r="AN31" s="31">
        <f t="shared" si="12"/>
        <v>0</v>
      </c>
      <c r="AO31" s="58">
        <f t="shared" si="55"/>
        <v>50000000</v>
      </c>
      <c r="AP31" s="59">
        <v>5.5899999999999998E-2</v>
      </c>
      <c r="AQ31" s="31">
        <f t="shared" si="13"/>
        <v>7763.8888888888887</v>
      </c>
      <c r="AR31" s="58"/>
      <c r="AS31" s="59"/>
      <c r="AT31" s="31">
        <f t="shared" si="14"/>
        <v>0</v>
      </c>
      <c r="AW31" s="31">
        <f t="shared" si="15"/>
        <v>0</v>
      </c>
      <c r="AZ31" s="31">
        <f t="shared" si="16"/>
        <v>0</v>
      </c>
      <c r="BC31" s="31">
        <f t="shared" si="17"/>
        <v>0</v>
      </c>
      <c r="BF31" s="31">
        <f t="shared" si="18"/>
        <v>0</v>
      </c>
      <c r="BI31" s="31">
        <f t="shared" si="19"/>
        <v>0</v>
      </c>
      <c r="BL31" s="31">
        <f t="shared" si="20"/>
        <v>0</v>
      </c>
      <c r="BO31" s="31">
        <f t="shared" si="21"/>
        <v>0</v>
      </c>
      <c r="BR31" s="31">
        <f t="shared" si="22"/>
        <v>0</v>
      </c>
      <c r="BU31" s="31">
        <f t="shared" si="23"/>
        <v>0</v>
      </c>
      <c r="BX31" s="31">
        <f t="shared" si="24"/>
        <v>0</v>
      </c>
      <c r="CA31" s="31">
        <f t="shared" si="25"/>
        <v>0</v>
      </c>
      <c r="CD31" s="31">
        <f t="shared" si="26"/>
        <v>0</v>
      </c>
      <c r="CG31" s="31">
        <f t="shared" si="27"/>
        <v>0</v>
      </c>
      <c r="CJ31" s="31">
        <f t="shared" si="28"/>
        <v>0</v>
      </c>
      <c r="CM31" s="31">
        <f t="shared" si="29"/>
        <v>0</v>
      </c>
      <c r="CP31" s="31">
        <f t="shared" si="30"/>
        <v>0</v>
      </c>
      <c r="CS31" s="31">
        <f t="shared" si="31"/>
        <v>0</v>
      </c>
      <c r="CV31" s="31">
        <f t="shared" si="32"/>
        <v>0</v>
      </c>
      <c r="CY31" s="31">
        <f t="shared" si="33"/>
        <v>0</v>
      </c>
      <c r="DB31" s="31">
        <f t="shared" si="34"/>
        <v>0</v>
      </c>
      <c r="DE31" s="31">
        <f t="shared" si="35"/>
        <v>0</v>
      </c>
      <c r="DH31" s="31">
        <f t="shared" si="36"/>
        <v>0</v>
      </c>
      <c r="DK31" s="31">
        <f t="shared" si="37"/>
        <v>0</v>
      </c>
      <c r="DN31" s="31">
        <f t="shared" si="38"/>
        <v>0</v>
      </c>
      <c r="DQ31" s="31">
        <f t="shared" si="39"/>
        <v>0</v>
      </c>
      <c r="DT31" s="31">
        <f t="shared" si="40"/>
        <v>0</v>
      </c>
      <c r="DW31" s="31">
        <f t="shared" si="41"/>
        <v>0</v>
      </c>
      <c r="DZ31" s="31"/>
      <c r="EA31" s="31"/>
      <c r="EB31" s="60">
        <f t="shared" si="42"/>
        <v>120950000</v>
      </c>
      <c r="EC31" s="60">
        <f t="shared" si="43"/>
        <v>0</v>
      </c>
      <c r="ED31" s="31">
        <f t="shared" si="44"/>
        <v>18583.763888888891</v>
      </c>
      <c r="EE31" s="33">
        <f t="shared" si="45"/>
        <v>5.5313393964448121E-2</v>
      </c>
      <c r="EG31" s="60">
        <f t="shared" si="46"/>
        <v>0</v>
      </c>
      <c r="EH31" s="31">
        <f t="shared" si="47"/>
        <v>0</v>
      </c>
      <c r="EI31" s="33">
        <f t="shared" si="48"/>
        <v>0</v>
      </c>
      <c r="EJ31" s="33"/>
      <c r="EK31" s="60">
        <f t="shared" si="49"/>
        <v>120950000</v>
      </c>
      <c r="EL31" s="60">
        <f t="shared" si="50"/>
        <v>0</v>
      </c>
      <c r="EM31" s="60">
        <f t="shared" si="51"/>
        <v>18583.763888888891</v>
      </c>
      <c r="EN31" s="33">
        <f t="shared" si="52"/>
        <v>5.5313393964448121E-2</v>
      </c>
      <c r="EO31" s="182"/>
      <c r="EP31" s="31"/>
    </row>
    <row r="32" spans="1:146" x14ac:dyDescent="0.25">
      <c r="A32" s="20">
        <f t="shared" si="53"/>
        <v>45191</v>
      </c>
      <c r="B32" s="31">
        <v>0</v>
      </c>
      <c r="C32" s="33">
        <v>5.5540000000000006E-2</v>
      </c>
      <c r="D32" s="31">
        <f t="shared" si="2"/>
        <v>0</v>
      </c>
      <c r="G32" s="31">
        <f t="shared" si="3"/>
        <v>0</v>
      </c>
      <c r="J32" s="31">
        <f t="shared" si="4"/>
        <v>0</v>
      </c>
      <c r="M32" s="31">
        <f t="shared" si="5"/>
        <v>0</v>
      </c>
      <c r="P32" s="31">
        <f t="shared" si="6"/>
        <v>0</v>
      </c>
      <c r="S32" s="31">
        <f t="shared" si="7"/>
        <v>0</v>
      </c>
      <c r="V32" s="31">
        <f t="shared" si="8"/>
        <v>0</v>
      </c>
      <c r="Y32" s="31">
        <f t="shared" si="9"/>
        <v>0</v>
      </c>
      <c r="AB32" s="31">
        <f t="shared" si="10"/>
        <v>0</v>
      </c>
      <c r="AE32" s="31">
        <v>0</v>
      </c>
      <c r="AH32" s="31">
        <v>0</v>
      </c>
      <c r="AI32" s="58">
        <f>55000000+51125000</f>
        <v>106125000</v>
      </c>
      <c r="AJ32" s="59">
        <v>5.4899999999999997E-2</v>
      </c>
      <c r="AK32" s="31">
        <f t="shared" si="11"/>
        <v>16184.0625</v>
      </c>
      <c r="AL32" s="58"/>
      <c r="AM32" s="59"/>
      <c r="AN32" s="31">
        <f t="shared" si="12"/>
        <v>0</v>
      </c>
      <c r="AO32" s="58">
        <f t="shared" si="55"/>
        <v>50000000</v>
      </c>
      <c r="AP32" s="59">
        <v>5.5899999999999998E-2</v>
      </c>
      <c r="AQ32" s="31">
        <f t="shared" si="13"/>
        <v>7763.8888888888887</v>
      </c>
      <c r="AR32" s="58"/>
      <c r="AS32" s="59"/>
      <c r="AT32" s="31">
        <f t="shared" si="14"/>
        <v>0</v>
      </c>
      <c r="AW32" s="31">
        <f t="shared" si="15"/>
        <v>0</v>
      </c>
      <c r="AZ32" s="31">
        <f t="shared" si="16"/>
        <v>0</v>
      </c>
      <c r="BC32" s="31">
        <f t="shared" si="17"/>
        <v>0</v>
      </c>
      <c r="BF32" s="31">
        <f t="shared" si="18"/>
        <v>0</v>
      </c>
      <c r="BI32" s="31">
        <f t="shared" si="19"/>
        <v>0</v>
      </c>
      <c r="BL32" s="31">
        <f t="shared" si="20"/>
        <v>0</v>
      </c>
      <c r="BO32" s="31">
        <f t="shared" si="21"/>
        <v>0</v>
      </c>
      <c r="BR32" s="31">
        <f t="shared" si="22"/>
        <v>0</v>
      </c>
      <c r="BU32" s="31">
        <f t="shared" si="23"/>
        <v>0</v>
      </c>
      <c r="BX32" s="31">
        <f t="shared" si="24"/>
        <v>0</v>
      </c>
      <c r="CA32" s="31">
        <f t="shared" si="25"/>
        <v>0</v>
      </c>
      <c r="CD32" s="31">
        <f t="shared" si="26"/>
        <v>0</v>
      </c>
      <c r="CG32" s="31">
        <f t="shared" si="27"/>
        <v>0</v>
      </c>
      <c r="CJ32" s="31">
        <f t="shared" si="28"/>
        <v>0</v>
      </c>
      <c r="CM32" s="31">
        <f t="shared" si="29"/>
        <v>0</v>
      </c>
      <c r="CP32" s="31">
        <f t="shared" si="30"/>
        <v>0</v>
      </c>
      <c r="CS32" s="31">
        <f t="shared" si="31"/>
        <v>0</v>
      </c>
      <c r="CV32" s="31">
        <f t="shared" si="32"/>
        <v>0</v>
      </c>
      <c r="CY32" s="31">
        <f t="shared" si="33"/>
        <v>0</v>
      </c>
      <c r="DB32" s="31">
        <f t="shared" si="34"/>
        <v>0</v>
      </c>
      <c r="DE32" s="31">
        <f t="shared" si="35"/>
        <v>0</v>
      </c>
      <c r="DH32" s="31">
        <f t="shared" si="36"/>
        <v>0</v>
      </c>
      <c r="DK32" s="31">
        <f t="shared" si="37"/>
        <v>0</v>
      </c>
      <c r="DN32" s="31">
        <f t="shared" si="38"/>
        <v>0</v>
      </c>
      <c r="DQ32" s="31">
        <f t="shared" si="39"/>
        <v>0</v>
      </c>
      <c r="DT32" s="31">
        <f t="shared" si="40"/>
        <v>0</v>
      </c>
      <c r="DW32" s="31">
        <f t="shared" si="41"/>
        <v>0</v>
      </c>
      <c r="DZ32" s="31"/>
      <c r="EA32" s="31"/>
      <c r="EB32" s="60">
        <f t="shared" si="42"/>
        <v>156125000</v>
      </c>
      <c r="EC32" s="60">
        <f t="shared" si="43"/>
        <v>0</v>
      </c>
      <c r="ED32" s="31">
        <f t="shared" si="44"/>
        <v>23947.951388888891</v>
      </c>
      <c r="EE32" s="33">
        <f t="shared" si="45"/>
        <v>5.5220256204963972E-2</v>
      </c>
      <c r="EG32" s="60">
        <f t="shared" si="46"/>
        <v>0</v>
      </c>
      <c r="EH32" s="31">
        <f t="shared" si="47"/>
        <v>0</v>
      </c>
      <c r="EI32" s="33">
        <f t="shared" si="48"/>
        <v>0</v>
      </c>
      <c r="EJ32" s="33"/>
      <c r="EK32" s="60">
        <f t="shared" si="49"/>
        <v>156125000</v>
      </c>
      <c r="EL32" s="60">
        <f t="shared" si="50"/>
        <v>0</v>
      </c>
      <c r="EM32" s="60">
        <f t="shared" si="51"/>
        <v>23947.951388888891</v>
      </c>
      <c r="EN32" s="33">
        <f t="shared" si="52"/>
        <v>5.5220256204963972E-2</v>
      </c>
      <c r="EO32" s="182"/>
      <c r="EP32" s="31"/>
    </row>
    <row r="33" spans="1:146" x14ac:dyDescent="0.25">
      <c r="A33" s="20">
        <f t="shared" si="53"/>
        <v>45192</v>
      </c>
      <c r="B33" s="31">
        <v>0</v>
      </c>
      <c r="C33" s="33">
        <v>5.5540000000000006E-2</v>
      </c>
      <c r="D33" s="31">
        <f t="shared" si="2"/>
        <v>0</v>
      </c>
      <c r="G33" s="31">
        <f t="shared" si="3"/>
        <v>0</v>
      </c>
      <c r="J33" s="31">
        <f t="shared" si="4"/>
        <v>0</v>
      </c>
      <c r="M33" s="31">
        <f t="shared" si="5"/>
        <v>0</v>
      </c>
      <c r="P33" s="31">
        <f t="shared" si="6"/>
        <v>0</v>
      </c>
      <c r="S33" s="31">
        <f t="shared" si="7"/>
        <v>0</v>
      </c>
      <c r="V33" s="31">
        <f t="shared" si="8"/>
        <v>0</v>
      </c>
      <c r="Y33" s="31">
        <f t="shared" si="9"/>
        <v>0</v>
      </c>
      <c r="AB33" s="31">
        <f t="shared" si="10"/>
        <v>0</v>
      </c>
      <c r="AE33" s="31">
        <v>0</v>
      </c>
      <c r="AH33" s="31">
        <v>0</v>
      </c>
      <c r="AI33" s="58">
        <f>55000000+51125000</f>
        <v>106125000</v>
      </c>
      <c r="AJ33" s="59">
        <v>5.4899999999999997E-2</v>
      </c>
      <c r="AK33" s="31">
        <f t="shared" si="11"/>
        <v>16184.0625</v>
      </c>
      <c r="AL33" s="58"/>
      <c r="AM33" s="59"/>
      <c r="AN33" s="31">
        <f t="shared" si="12"/>
        <v>0</v>
      </c>
      <c r="AO33" s="58">
        <f t="shared" si="55"/>
        <v>50000000</v>
      </c>
      <c r="AP33" s="59">
        <v>5.5899999999999998E-2</v>
      </c>
      <c r="AQ33" s="31">
        <f t="shared" si="13"/>
        <v>7763.8888888888887</v>
      </c>
      <c r="AR33" s="58"/>
      <c r="AS33" s="59"/>
      <c r="AT33" s="31">
        <f t="shared" si="14"/>
        <v>0</v>
      </c>
      <c r="AW33" s="31">
        <f t="shared" si="15"/>
        <v>0</v>
      </c>
      <c r="AZ33" s="31">
        <f t="shared" si="16"/>
        <v>0</v>
      </c>
      <c r="BC33" s="31">
        <f t="shared" si="17"/>
        <v>0</v>
      </c>
      <c r="BF33" s="31">
        <f t="shared" si="18"/>
        <v>0</v>
      </c>
      <c r="BI33" s="31">
        <f t="shared" si="19"/>
        <v>0</v>
      </c>
      <c r="BL33" s="31">
        <f t="shared" si="20"/>
        <v>0</v>
      </c>
      <c r="BO33" s="31">
        <f t="shared" si="21"/>
        <v>0</v>
      </c>
      <c r="BR33" s="31">
        <f t="shared" si="22"/>
        <v>0</v>
      </c>
      <c r="BU33" s="31">
        <f t="shared" si="23"/>
        <v>0</v>
      </c>
      <c r="BX33" s="31">
        <f t="shared" si="24"/>
        <v>0</v>
      </c>
      <c r="CA33" s="31">
        <f t="shared" si="25"/>
        <v>0</v>
      </c>
      <c r="CD33" s="31">
        <f t="shared" si="26"/>
        <v>0</v>
      </c>
      <c r="CG33" s="31">
        <f t="shared" si="27"/>
        <v>0</v>
      </c>
      <c r="CJ33" s="31">
        <f t="shared" si="28"/>
        <v>0</v>
      </c>
      <c r="CM33" s="31">
        <f t="shared" si="29"/>
        <v>0</v>
      </c>
      <c r="CP33" s="31">
        <f t="shared" si="30"/>
        <v>0</v>
      </c>
      <c r="CS33" s="31">
        <f t="shared" si="31"/>
        <v>0</v>
      </c>
      <c r="CV33" s="31">
        <f t="shared" si="32"/>
        <v>0</v>
      </c>
      <c r="CY33" s="31">
        <f t="shared" si="33"/>
        <v>0</v>
      </c>
      <c r="DB33" s="31">
        <f t="shared" si="34"/>
        <v>0</v>
      </c>
      <c r="DE33" s="31">
        <f t="shared" si="35"/>
        <v>0</v>
      </c>
      <c r="DH33" s="31">
        <f t="shared" si="36"/>
        <v>0</v>
      </c>
      <c r="DK33" s="31">
        <f t="shared" si="37"/>
        <v>0</v>
      </c>
      <c r="DN33" s="31">
        <f t="shared" si="38"/>
        <v>0</v>
      </c>
      <c r="DQ33" s="31">
        <f t="shared" si="39"/>
        <v>0</v>
      </c>
      <c r="DT33" s="31">
        <f t="shared" si="40"/>
        <v>0</v>
      </c>
      <c r="DW33" s="31">
        <f t="shared" si="41"/>
        <v>0</v>
      </c>
      <c r="DZ33" s="31"/>
      <c r="EA33" s="31"/>
      <c r="EB33" s="60">
        <f t="shared" si="42"/>
        <v>156125000</v>
      </c>
      <c r="EC33" s="60">
        <f t="shared" si="43"/>
        <v>0</v>
      </c>
      <c r="ED33" s="31">
        <f t="shared" si="44"/>
        <v>23947.951388888891</v>
      </c>
      <c r="EE33" s="33">
        <f t="shared" si="45"/>
        <v>5.5220256204963972E-2</v>
      </c>
      <c r="EG33" s="60">
        <f t="shared" si="46"/>
        <v>0</v>
      </c>
      <c r="EH33" s="31">
        <f t="shared" si="47"/>
        <v>0</v>
      </c>
      <c r="EI33" s="33">
        <f t="shared" si="48"/>
        <v>0</v>
      </c>
      <c r="EJ33" s="33"/>
      <c r="EK33" s="60">
        <f t="shared" si="49"/>
        <v>156125000</v>
      </c>
      <c r="EL33" s="60">
        <f t="shared" si="50"/>
        <v>0</v>
      </c>
      <c r="EM33" s="60">
        <f t="shared" si="51"/>
        <v>23947.951388888891</v>
      </c>
      <c r="EN33" s="33">
        <f t="shared" si="52"/>
        <v>5.5220256204963972E-2</v>
      </c>
      <c r="EO33" s="182"/>
      <c r="EP33" s="31"/>
    </row>
    <row r="34" spans="1:146" x14ac:dyDescent="0.25">
      <c r="A34" s="20">
        <f t="shared" si="53"/>
        <v>45193</v>
      </c>
      <c r="B34" s="31">
        <v>0</v>
      </c>
      <c r="C34" s="33">
        <v>5.5540000000000006E-2</v>
      </c>
      <c r="D34" s="31">
        <f t="shared" si="2"/>
        <v>0</v>
      </c>
      <c r="G34" s="31">
        <f t="shared" si="3"/>
        <v>0</v>
      </c>
      <c r="J34" s="31">
        <f t="shared" si="4"/>
        <v>0</v>
      </c>
      <c r="M34" s="31">
        <f t="shared" si="5"/>
        <v>0</v>
      </c>
      <c r="P34" s="31">
        <f t="shared" si="6"/>
        <v>0</v>
      </c>
      <c r="S34" s="31">
        <f t="shared" si="7"/>
        <v>0</v>
      </c>
      <c r="V34" s="31">
        <f t="shared" si="8"/>
        <v>0</v>
      </c>
      <c r="Y34" s="31">
        <f t="shared" si="9"/>
        <v>0</v>
      </c>
      <c r="AB34" s="31">
        <f t="shared" si="10"/>
        <v>0</v>
      </c>
      <c r="AE34" s="31">
        <v>0</v>
      </c>
      <c r="AH34" s="31">
        <v>0</v>
      </c>
      <c r="AI34" s="58">
        <f>55000000+51125000</f>
        <v>106125000</v>
      </c>
      <c r="AJ34" s="59">
        <v>5.4899999999999997E-2</v>
      </c>
      <c r="AK34" s="31">
        <f t="shared" si="11"/>
        <v>16184.0625</v>
      </c>
      <c r="AL34" s="58"/>
      <c r="AM34" s="59"/>
      <c r="AN34" s="31">
        <f t="shared" si="12"/>
        <v>0</v>
      </c>
      <c r="AO34" s="58">
        <f t="shared" si="55"/>
        <v>50000000</v>
      </c>
      <c r="AP34" s="59">
        <v>5.5899999999999998E-2</v>
      </c>
      <c r="AQ34" s="31">
        <f t="shared" si="13"/>
        <v>7763.8888888888887</v>
      </c>
      <c r="AR34" s="58"/>
      <c r="AS34" s="59"/>
      <c r="AT34" s="31">
        <f t="shared" si="14"/>
        <v>0</v>
      </c>
      <c r="AW34" s="31">
        <f t="shared" si="15"/>
        <v>0</v>
      </c>
      <c r="AZ34" s="31">
        <f t="shared" si="16"/>
        <v>0</v>
      </c>
      <c r="BC34" s="31">
        <f t="shared" si="17"/>
        <v>0</v>
      </c>
      <c r="BF34" s="31">
        <f t="shared" si="18"/>
        <v>0</v>
      </c>
      <c r="BI34" s="31">
        <f t="shared" si="19"/>
        <v>0</v>
      </c>
      <c r="BL34" s="31">
        <f t="shared" si="20"/>
        <v>0</v>
      </c>
      <c r="BO34" s="31">
        <f t="shared" si="21"/>
        <v>0</v>
      </c>
      <c r="BR34" s="31">
        <f t="shared" si="22"/>
        <v>0</v>
      </c>
      <c r="BU34" s="31">
        <f t="shared" si="23"/>
        <v>0</v>
      </c>
      <c r="BX34" s="31">
        <f t="shared" si="24"/>
        <v>0</v>
      </c>
      <c r="CA34" s="31">
        <f t="shared" si="25"/>
        <v>0</v>
      </c>
      <c r="CD34" s="31">
        <f t="shared" si="26"/>
        <v>0</v>
      </c>
      <c r="CG34" s="31">
        <f t="shared" si="27"/>
        <v>0</v>
      </c>
      <c r="CJ34" s="31">
        <f t="shared" si="28"/>
        <v>0</v>
      </c>
      <c r="CM34" s="31">
        <f t="shared" si="29"/>
        <v>0</v>
      </c>
      <c r="CP34" s="31">
        <f t="shared" si="30"/>
        <v>0</v>
      </c>
      <c r="CS34" s="31">
        <f t="shared" si="31"/>
        <v>0</v>
      </c>
      <c r="CV34" s="31">
        <f t="shared" si="32"/>
        <v>0</v>
      </c>
      <c r="CY34" s="31">
        <f t="shared" si="33"/>
        <v>0</v>
      </c>
      <c r="DB34" s="31">
        <f t="shared" si="34"/>
        <v>0</v>
      </c>
      <c r="DE34" s="31">
        <f t="shared" si="35"/>
        <v>0</v>
      </c>
      <c r="DH34" s="31">
        <f t="shared" si="36"/>
        <v>0</v>
      </c>
      <c r="DK34" s="31">
        <f t="shared" si="37"/>
        <v>0</v>
      </c>
      <c r="DN34" s="31">
        <f t="shared" si="38"/>
        <v>0</v>
      </c>
      <c r="DQ34" s="31">
        <f t="shared" si="39"/>
        <v>0</v>
      </c>
      <c r="DT34" s="31">
        <f t="shared" si="40"/>
        <v>0</v>
      </c>
      <c r="DW34" s="31">
        <f t="shared" si="41"/>
        <v>0</v>
      </c>
      <c r="DZ34" s="31"/>
      <c r="EA34" s="31"/>
      <c r="EB34" s="60">
        <f t="shared" si="42"/>
        <v>156125000</v>
      </c>
      <c r="EC34" s="60">
        <f t="shared" si="43"/>
        <v>0</v>
      </c>
      <c r="ED34" s="31">
        <f t="shared" si="44"/>
        <v>23947.951388888891</v>
      </c>
      <c r="EE34" s="33">
        <f t="shared" si="45"/>
        <v>5.5220256204963972E-2</v>
      </c>
      <c r="EG34" s="60">
        <f t="shared" si="46"/>
        <v>0</v>
      </c>
      <c r="EH34" s="31">
        <f t="shared" si="47"/>
        <v>0</v>
      </c>
      <c r="EI34" s="33">
        <f t="shared" si="48"/>
        <v>0</v>
      </c>
      <c r="EJ34" s="33"/>
      <c r="EK34" s="60">
        <f t="shared" si="49"/>
        <v>156125000</v>
      </c>
      <c r="EL34" s="60">
        <f t="shared" si="50"/>
        <v>0</v>
      </c>
      <c r="EM34" s="60">
        <f t="shared" si="51"/>
        <v>23947.951388888891</v>
      </c>
      <c r="EN34" s="33">
        <f t="shared" si="52"/>
        <v>5.5220256204963972E-2</v>
      </c>
      <c r="EO34" s="182"/>
      <c r="EP34" s="31"/>
    </row>
    <row r="35" spans="1:146" x14ac:dyDescent="0.25">
      <c r="A35" s="20">
        <f t="shared" si="53"/>
        <v>45194</v>
      </c>
      <c r="B35" s="31">
        <v>0</v>
      </c>
      <c r="C35" s="33">
        <v>5.5608610000000003E-2</v>
      </c>
      <c r="D35" s="31">
        <f t="shared" si="2"/>
        <v>0</v>
      </c>
      <c r="G35" s="31">
        <f t="shared" si="3"/>
        <v>0</v>
      </c>
      <c r="J35" s="31">
        <f t="shared" si="4"/>
        <v>0</v>
      </c>
      <c r="M35" s="31">
        <f t="shared" si="5"/>
        <v>0</v>
      </c>
      <c r="P35" s="31">
        <f t="shared" si="6"/>
        <v>0</v>
      </c>
      <c r="S35" s="31">
        <f t="shared" si="7"/>
        <v>0</v>
      </c>
      <c r="V35" s="31">
        <f t="shared" si="8"/>
        <v>0</v>
      </c>
      <c r="Y35" s="31">
        <f t="shared" si="9"/>
        <v>0</v>
      </c>
      <c r="AB35" s="31">
        <f t="shared" si="10"/>
        <v>0</v>
      </c>
      <c r="AE35" s="31">
        <v>0</v>
      </c>
      <c r="AH35" s="31">
        <v>0</v>
      </c>
      <c r="AI35" s="58">
        <f>60000000+48100000</f>
        <v>108100000</v>
      </c>
      <c r="AJ35" s="59">
        <v>5.4899999999999997E-2</v>
      </c>
      <c r="AK35" s="31">
        <f t="shared" si="11"/>
        <v>16485.25</v>
      </c>
      <c r="AL35" s="58"/>
      <c r="AM35" s="59"/>
      <c r="AN35" s="31">
        <f t="shared" si="12"/>
        <v>0</v>
      </c>
      <c r="AO35" s="58">
        <f t="shared" si="55"/>
        <v>50000000</v>
      </c>
      <c r="AP35" s="59">
        <v>5.5899999999999998E-2</v>
      </c>
      <c r="AQ35" s="31">
        <f t="shared" si="13"/>
        <v>7763.8888888888887</v>
      </c>
      <c r="AR35" s="58"/>
      <c r="AS35" s="59"/>
      <c r="AT35" s="31">
        <f t="shared" si="14"/>
        <v>0</v>
      </c>
      <c r="AW35" s="31">
        <f t="shared" si="15"/>
        <v>0</v>
      </c>
      <c r="AZ35" s="31">
        <f t="shared" si="16"/>
        <v>0</v>
      </c>
      <c r="BC35" s="31">
        <f t="shared" si="17"/>
        <v>0</v>
      </c>
      <c r="BF35" s="31">
        <f t="shared" si="18"/>
        <v>0</v>
      </c>
      <c r="BI35" s="31">
        <f t="shared" si="19"/>
        <v>0</v>
      </c>
      <c r="BL35" s="31">
        <f t="shared" si="20"/>
        <v>0</v>
      </c>
      <c r="BO35" s="31">
        <f t="shared" si="21"/>
        <v>0</v>
      </c>
      <c r="BR35" s="31">
        <f t="shared" si="22"/>
        <v>0</v>
      </c>
      <c r="BU35" s="31">
        <f t="shared" si="23"/>
        <v>0</v>
      </c>
      <c r="BX35" s="31">
        <f t="shared" si="24"/>
        <v>0</v>
      </c>
      <c r="CA35" s="31">
        <f t="shared" si="25"/>
        <v>0</v>
      </c>
      <c r="CD35" s="31">
        <f t="shared" si="26"/>
        <v>0</v>
      </c>
      <c r="CG35" s="31">
        <f t="shared" si="27"/>
        <v>0</v>
      </c>
      <c r="CJ35" s="31">
        <f t="shared" si="28"/>
        <v>0</v>
      </c>
      <c r="CM35" s="31">
        <f t="shared" si="29"/>
        <v>0</v>
      </c>
      <c r="CP35" s="31">
        <f t="shared" si="30"/>
        <v>0</v>
      </c>
      <c r="CS35" s="31">
        <f t="shared" si="31"/>
        <v>0</v>
      </c>
      <c r="CV35" s="31">
        <f t="shared" si="32"/>
        <v>0</v>
      </c>
      <c r="CY35" s="31">
        <f t="shared" si="33"/>
        <v>0</v>
      </c>
      <c r="DB35" s="31">
        <f t="shared" si="34"/>
        <v>0</v>
      </c>
      <c r="DE35" s="31">
        <f t="shared" si="35"/>
        <v>0</v>
      </c>
      <c r="DH35" s="31">
        <f t="shared" si="36"/>
        <v>0</v>
      </c>
      <c r="DK35" s="31">
        <f t="shared" si="37"/>
        <v>0</v>
      </c>
      <c r="DN35" s="31">
        <f t="shared" si="38"/>
        <v>0</v>
      </c>
      <c r="DQ35" s="31">
        <f t="shared" si="39"/>
        <v>0</v>
      </c>
      <c r="DT35" s="31">
        <f t="shared" si="40"/>
        <v>0</v>
      </c>
      <c r="DW35" s="31">
        <f t="shared" si="41"/>
        <v>0</v>
      </c>
      <c r="DZ35" s="31"/>
      <c r="EA35" s="31"/>
      <c r="EB35" s="60">
        <f t="shared" si="42"/>
        <v>158100000</v>
      </c>
      <c r="EC35" s="60">
        <f t="shared" si="43"/>
        <v>0</v>
      </c>
      <c r="ED35" s="31">
        <f t="shared" si="44"/>
        <v>24249.138888888891</v>
      </c>
      <c r="EE35" s="33">
        <f t="shared" si="45"/>
        <v>5.5216255534471861E-2</v>
      </c>
      <c r="EG35" s="60">
        <f t="shared" si="46"/>
        <v>0</v>
      </c>
      <c r="EH35" s="31">
        <f t="shared" si="47"/>
        <v>0</v>
      </c>
      <c r="EI35" s="33">
        <f t="shared" si="48"/>
        <v>0</v>
      </c>
      <c r="EJ35" s="33"/>
      <c r="EK35" s="60">
        <f t="shared" si="49"/>
        <v>158100000</v>
      </c>
      <c r="EL35" s="60">
        <f t="shared" si="50"/>
        <v>0</v>
      </c>
      <c r="EM35" s="60">
        <f t="shared" si="51"/>
        <v>24249.138888888891</v>
      </c>
      <c r="EN35" s="33">
        <f t="shared" si="52"/>
        <v>5.5216255534471861E-2</v>
      </c>
      <c r="EO35" s="182"/>
      <c r="EP35" s="31"/>
    </row>
    <row r="36" spans="1:146" x14ac:dyDescent="0.25">
      <c r="A36" s="20">
        <f t="shared" si="53"/>
        <v>45195</v>
      </c>
      <c r="B36" s="31">
        <v>0</v>
      </c>
      <c r="C36" s="33">
        <v>5.5707060000000003E-2</v>
      </c>
      <c r="D36" s="31">
        <f t="shared" si="2"/>
        <v>0</v>
      </c>
      <c r="G36" s="31">
        <f t="shared" si="3"/>
        <v>0</v>
      </c>
      <c r="J36" s="31">
        <f t="shared" si="4"/>
        <v>0</v>
      </c>
      <c r="M36" s="31">
        <f t="shared" si="5"/>
        <v>0</v>
      </c>
      <c r="P36" s="31">
        <f t="shared" si="6"/>
        <v>0</v>
      </c>
      <c r="S36" s="31">
        <f t="shared" si="7"/>
        <v>0</v>
      </c>
      <c r="V36" s="31">
        <f t="shared" si="8"/>
        <v>0</v>
      </c>
      <c r="Y36" s="31">
        <f t="shared" si="9"/>
        <v>0</v>
      </c>
      <c r="AB36" s="31">
        <f t="shared" si="10"/>
        <v>0</v>
      </c>
      <c r="AE36" s="31">
        <v>0</v>
      </c>
      <c r="AH36" s="31">
        <v>0</v>
      </c>
      <c r="AI36" s="58">
        <f>55000000+29250000</f>
        <v>84250000</v>
      </c>
      <c r="AJ36" s="59">
        <v>5.4899999999999997E-2</v>
      </c>
      <c r="AK36" s="31">
        <f t="shared" si="11"/>
        <v>12848.125</v>
      </c>
      <c r="AL36" s="58"/>
      <c r="AM36" s="59"/>
      <c r="AN36" s="31">
        <f t="shared" si="12"/>
        <v>0</v>
      </c>
      <c r="AO36" s="58">
        <f t="shared" si="55"/>
        <v>50000000</v>
      </c>
      <c r="AP36" s="59">
        <v>5.5899999999999998E-2</v>
      </c>
      <c r="AQ36" s="31">
        <f t="shared" si="13"/>
        <v>7763.8888888888887</v>
      </c>
      <c r="AR36" s="58"/>
      <c r="AS36" s="59"/>
      <c r="AT36" s="31">
        <f t="shared" si="14"/>
        <v>0</v>
      </c>
      <c r="AW36" s="31">
        <f t="shared" si="15"/>
        <v>0</v>
      </c>
      <c r="AZ36" s="31">
        <f t="shared" si="16"/>
        <v>0</v>
      </c>
      <c r="BC36" s="31">
        <f t="shared" si="17"/>
        <v>0</v>
      </c>
      <c r="BF36" s="31">
        <f t="shared" si="18"/>
        <v>0</v>
      </c>
      <c r="BI36" s="31">
        <f t="shared" si="19"/>
        <v>0</v>
      </c>
      <c r="BL36" s="31">
        <f t="shared" si="20"/>
        <v>0</v>
      </c>
      <c r="BO36" s="31">
        <f t="shared" si="21"/>
        <v>0</v>
      </c>
      <c r="BR36" s="31">
        <f t="shared" si="22"/>
        <v>0</v>
      </c>
      <c r="BU36" s="31">
        <f t="shared" si="23"/>
        <v>0</v>
      </c>
      <c r="BX36" s="31">
        <f t="shared" si="24"/>
        <v>0</v>
      </c>
      <c r="CA36" s="31">
        <f t="shared" si="25"/>
        <v>0</v>
      </c>
      <c r="CD36" s="31">
        <f t="shared" si="26"/>
        <v>0</v>
      </c>
      <c r="CG36" s="31">
        <f t="shared" si="27"/>
        <v>0</v>
      </c>
      <c r="CJ36" s="31">
        <f t="shared" si="28"/>
        <v>0</v>
      </c>
      <c r="CM36" s="31">
        <f t="shared" si="29"/>
        <v>0</v>
      </c>
      <c r="CP36" s="31">
        <f t="shared" si="30"/>
        <v>0</v>
      </c>
      <c r="CS36" s="31">
        <f t="shared" si="31"/>
        <v>0</v>
      </c>
      <c r="CV36" s="31">
        <f t="shared" si="32"/>
        <v>0</v>
      </c>
      <c r="CY36" s="31">
        <f t="shared" si="33"/>
        <v>0</v>
      </c>
      <c r="DB36" s="31">
        <f t="shared" si="34"/>
        <v>0</v>
      </c>
      <c r="DE36" s="31">
        <f t="shared" si="35"/>
        <v>0</v>
      </c>
      <c r="DH36" s="31">
        <f t="shared" si="36"/>
        <v>0</v>
      </c>
      <c r="DK36" s="31">
        <f t="shared" si="37"/>
        <v>0</v>
      </c>
      <c r="DN36" s="31">
        <f t="shared" si="38"/>
        <v>0</v>
      </c>
      <c r="DQ36" s="31">
        <f t="shared" si="39"/>
        <v>0</v>
      </c>
      <c r="DT36" s="31">
        <f t="shared" si="40"/>
        <v>0</v>
      </c>
      <c r="DW36" s="31">
        <f t="shared" si="41"/>
        <v>0</v>
      </c>
      <c r="DZ36" s="31"/>
      <c r="EA36" s="31"/>
      <c r="EB36" s="60">
        <f t="shared" si="42"/>
        <v>134250000</v>
      </c>
      <c r="EC36" s="60">
        <f t="shared" si="43"/>
        <v>0</v>
      </c>
      <c r="ED36" s="31">
        <f t="shared" si="44"/>
        <v>20612.013888888891</v>
      </c>
      <c r="EE36" s="33">
        <f t="shared" si="45"/>
        <v>5.5272439478584741E-2</v>
      </c>
      <c r="EG36" s="60">
        <f t="shared" si="46"/>
        <v>0</v>
      </c>
      <c r="EH36" s="31">
        <f t="shared" si="47"/>
        <v>0</v>
      </c>
      <c r="EI36" s="33">
        <f t="shared" si="48"/>
        <v>0</v>
      </c>
      <c r="EJ36" s="33"/>
      <c r="EK36" s="60">
        <f t="shared" si="49"/>
        <v>134250000</v>
      </c>
      <c r="EL36" s="60">
        <f t="shared" si="50"/>
        <v>0</v>
      </c>
      <c r="EM36" s="60">
        <f t="shared" si="51"/>
        <v>20612.013888888891</v>
      </c>
      <c r="EN36" s="33">
        <f t="shared" si="52"/>
        <v>5.5272439478584741E-2</v>
      </c>
      <c r="EO36" s="182"/>
      <c r="EP36" s="31"/>
    </row>
    <row r="37" spans="1:146" x14ac:dyDescent="0.25">
      <c r="A37" s="20">
        <f t="shared" si="53"/>
        <v>45196</v>
      </c>
      <c r="B37" s="31">
        <v>0</v>
      </c>
      <c r="C37" s="33">
        <v>5.5752249999999996E-2</v>
      </c>
      <c r="D37" s="31">
        <f t="shared" si="2"/>
        <v>0</v>
      </c>
      <c r="G37" s="31">
        <f t="shared" si="3"/>
        <v>0</v>
      </c>
      <c r="J37" s="31">
        <f t="shared" si="4"/>
        <v>0</v>
      </c>
      <c r="M37" s="31">
        <f t="shared" si="5"/>
        <v>0</v>
      </c>
      <c r="P37" s="31">
        <f t="shared" si="6"/>
        <v>0</v>
      </c>
      <c r="S37" s="31">
        <f t="shared" si="7"/>
        <v>0</v>
      </c>
      <c r="V37" s="31">
        <f t="shared" si="8"/>
        <v>0</v>
      </c>
      <c r="Y37" s="31">
        <f t="shared" si="9"/>
        <v>0</v>
      </c>
      <c r="AB37" s="31">
        <f t="shared" si="10"/>
        <v>0</v>
      </c>
      <c r="AE37" s="31">
        <v>0</v>
      </c>
      <c r="AH37" s="31">
        <v>0</v>
      </c>
      <c r="AI37" s="58">
        <f>26800000</f>
        <v>26800000</v>
      </c>
      <c r="AJ37" s="59">
        <v>5.4899999999999997E-2</v>
      </c>
      <c r="AK37" s="31">
        <f t="shared" si="11"/>
        <v>4087</v>
      </c>
      <c r="AL37" s="58">
        <f>50000000</f>
        <v>50000000</v>
      </c>
      <c r="AM37" s="59">
        <v>5.5399999999999998E-2</v>
      </c>
      <c r="AN37" s="31">
        <f t="shared" si="12"/>
        <v>7694.4444444444443</v>
      </c>
      <c r="AO37" s="58">
        <f t="shared" si="55"/>
        <v>50000000</v>
      </c>
      <c r="AP37" s="59">
        <v>5.5899999999999998E-2</v>
      </c>
      <c r="AQ37" s="31">
        <f t="shared" si="13"/>
        <v>7763.8888888888887</v>
      </c>
      <c r="AR37" s="58"/>
      <c r="AS37" s="59"/>
      <c r="AT37" s="31">
        <f t="shared" si="14"/>
        <v>0</v>
      </c>
      <c r="AW37" s="31">
        <f t="shared" si="15"/>
        <v>0</v>
      </c>
      <c r="AZ37" s="31">
        <f t="shared" si="16"/>
        <v>0</v>
      </c>
      <c r="BC37" s="31">
        <f t="shared" si="17"/>
        <v>0</v>
      </c>
      <c r="BF37" s="31">
        <f t="shared" si="18"/>
        <v>0</v>
      </c>
      <c r="BI37" s="31">
        <f t="shared" si="19"/>
        <v>0</v>
      </c>
      <c r="BL37" s="31">
        <f t="shared" si="20"/>
        <v>0</v>
      </c>
      <c r="BO37" s="31">
        <f t="shared" si="21"/>
        <v>0</v>
      </c>
      <c r="BR37" s="31">
        <f t="shared" si="22"/>
        <v>0</v>
      </c>
      <c r="BU37" s="31">
        <f t="shared" si="23"/>
        <v>0</v>
      </c>
      <c r="BX37" s="31">
        <f t="shared" si="24"/>
        <v>0</v>
      </c>
      <c r="CA37" s="31">
        <f t="shared" si="25"/>
        <v>0</v>
      </c>
      <c r="CD37" s="31">
        <f t="shared" si="26"/>
        <v>0</v>
      </c>
      <c r="CG37" s="31">
        <f t="shared" si="27"/>
        <v>0</v>
      </c>
      <c r="CJ37" s="31">
        <f t="shared" si="28"/>
        <v>0</v>
      </c>
      <c r="CM37" s="31">
        <f t="shared" si="29"/>
        <v>0</v>
      </c>
      <c r="CP37" s="31">
        <f t="shared" si="30"/>
        <v>0</v>
      </c>
      <c r="CS37" s="31">
        <f t="shared" si="31"/>
        <v>0</v>
      </c>
      <c r="CV37" s="31">
        <f t="shared" si="32"/>
        <v>0</v>
      </c>
      <c r="CY37" s="31">
        <f t="shared" si="33"/>
        <v>0</v>
      </c>
      <c r="DB37" s="31">
        <f t="shared" si="34"/>
        <v>0</v>
      </c>
      <c r="DE37" s="31">
        <f t="shared" si="35"/>
        <v>0</v>
      </c>
      <c r="DH37" s="31">
        <f t="shared" si="36"/>
        <v>0</v>
      </c>
      <c r="DK37" s="31">
        <f t="shared" si="37"/>
        <v>0</v>
      </c>
      <c r="DN37" s="31">
        <f t="shared" si="38"/>
        <v>0</v>
      </c>
      <c r="DQ37" s="31">
        <f t="shared" si="39"/>
        <v>0</v>
      </c>
      <c r="DT37" s="31">
        <f t="shared" si="40"/>
        <v>0</v>
      </c>
      <c r="DW37" s="31">
        <f t="shared" si="41"/>
        <v>0</v>
      </c>
      <c r="DZ37" s="31"/>
      <c r="EA37" s="31"/>
      <c r="EB37" s="60">
        <f t="shared" si="42"/>
        <v>126800000</v>
      </c>
      <c r="EC37" s="60">
        <f t="shared" si="43"/>
        <v>0</v>
      </c>
      <c r="ED37" s="31">
        <f t="shared" si="44"/>
        <v>19545.333333333336</v>
      </c>
      <c r="EE37" s="33">
        <f t="shared" si="45"/>
        <v>5.5491482649842279E-2</v>
      </c>
      <c r="EG37" s="60">
        <f t="shared" si="46"/>
        <v>0</v>
      </c>
      <c r="EH37" s="31">
        <f t="shared" si="47"/>
        <v>0</v>
      </c>
      <c r="EI37" s="33">
        <f t="shared" si="48"/>
        <v>0</v>
      </c>
      <c r="EJ37" s="33"/>
      <c r="EK37" s="60">
        <f t="shared" si="49"/>
        <v>126800000</v>
      </c>
      <c r="EL37" s="60">
        <f t="shared" si="50"/>
        <v>0</v>
      </c>
      <c r="EM37" s="60">
        <f t="shared" si="51"/>
        <v>19545.333333333332</v>
      </c>
      <c r="EN37" s="33">
        <f t="shared" si="52"/>
        <v>5.5491482649842272E-2</v>
      </c>
      <c r="EO37" s="182"/>
      <c r="EP37" s="31"/>
    </row>
    <row r="38" spans="1:146" x14ac:dyDescent="0.25">
      <c r="A38" s="20">
        <f t="shared" si="53"/>
        <v>45197</v>
      </c>
      <c r="B38" s="31">
        <v>0</v>
      </c>
      <c r="C38" s="33">
        <v>5.5746810000000001E-2</v>
      </c>
      <c r="D38" s="31">
        <f t="shared" si="2"/>
        <v>0</v>
      </c>
      <c r="G38" s="31">
        <f t="shared" si="3"/>
        <v>0</v>
      </c>
      <c r="J38" s="31">
        <f t="shared" si="4"/>
        <v>0</v>
      </c>
      <c r="M38" s="31">
        <f t="shared" si="5"/>
        <v>0</v>
      </c>
      <c r="P38" s="31">
        <f t="shared" si="6"/>
        <v>0</v>
      </c>
      <c r="S38" s="31">
        <f t="shared" si="7"/>
        <v>0</v>
      </c>
      <c r="V38" s="31">
        <f t="shared" si="8"/>
        <v>0</v>
      </c>
      <c r="Y38" s="31">
        <f t="shared" si="9"/>
        <v>0</v>
      </c>
      <c r="AB38" s="31">
        <f t="shared" si="10"/>
        <v>0</v>
      </c>
      <c r="AE38" s="31">
        <v>0</v>
      </c>
      <c r="AH38" s="31">
        <v>0</v>
      </c>
      <c r="AI38" s="58">
        <f>34900000</f>
        <v>34900000</v>
      </c>
      <c r="AJ38" s="59">
        <v>5.4899999999999997E-2</v>
      </c>
      <c r="AK38" s="31">
        <f t="shared" si="11"/>
        <v>5322.25</v>
      </c>
      <c r="AL38" s="58">
        <f>50000000</f>
        <v>50000000</v>
      </c>
      <c r="AM38" s="59">
        <v>5.5399999999999998E-2</v>
      </c>
      <c r="AN38" s="31">
        <f t="shared" si="12"/>
        <v>7694.4444444444443</v>
      </c>
      <c r="AO38" s="58">
        <f t="shared" si="55"/>
        <v>50000000</v>
      </c>
      <c r="AP38" s="59">
        <v>5.5899999999999998E-2</v>
      </c>
      <c r="AQ38" s="31">
        <f t="shared" si="13"/>
        <v>7763.8888888888887</v>
      </c>
      <c r="AR38" s="58"/>
      <c r="AS38" s="59"/>
      <c r="AT38" s="31">
        <f t="shared" si="14"/>
        <v>0</v>
      </c>
      <c r="AW38" s="31">
        <f t="shared" si="15"/>
        <v>0</v>
      </c>
      <c r="AZ38" s="31">
        <f t="shared" si="16"/>
        <v>0</v>
      </c>
      <c r="BC38" s="31">
        <f t="shared" si="17"/>
        <v>0</v>
      </c>
      <c r="BF38" s="31">
        <f t="shared" si="18"/>
        <v>0</v>
      </c>
      <c r="BI38" s="31">
        <f t="shared" si="19"/>
        <v>0</v>
      </c>
      <c r="BL38" s="31">
        <f t="shared" si="20"/>
        <v>0</v>
      </c>
      <c r="BO38" s="31">
        <f t="shared" si="21"/>
        <v>0</v>
      </c>
      <c r="BR38" s="31">
        <f t="shared" si="22"/>
        <v>0</v>
      </c>
      <c r="BU38" s="31">
        <f t="shared" si="23"/>
        <v>0</v>
      </c>
      <c r="BX38" s="31">
        <f t="shared" si="24"/>
        <v>0</v>
      </c>
      <c r="CA38" s="31">
        <f t="shared" si="25"/>
        <v>0</v>
      </c>
      <c r="CD38" s="31">
        <f t="shared" si="26"/>
        <v>0</v>
      </c>
      <c r="CG38" s="31">
        <f t="shared" si="27"/>
        <v>0</v>
      </c>
      <c r="CJ38" s="31">
        <f t="shared" si="28"/>
        <v>0</v>
      </c>
      <c r="CM38" s="31">
        <f t="shared" si="29"/>
        <v>0</v>
      </c>
      <c r="CP38" s="31">
        <f t="shared" si="30"/>
        <v>0</v>
      </c>
      <c r="CS38" s="31">
        <f t="shared" si="31"/>
        <v>0</v>
      </c>
      <c r="CV38" s="31">
        <f t="shared" si="32"/>
        <v>0</v>
      </c>
      <c r="CY38" s="31">
        <f t="shared" si="33"/>
        <v>0</v>
      </c>
      <c r="DB38" s="31">
        <f t="shared" si="34"/>
        <v>0</v>
      </c>
      <c r="DE38" s="31">
        <f t="shared" si="35"/>
        <v>0</v>
      </c>
      <c r="DH38" s="31">
        <f t="shared" si="36"/>
        <v>0</v>
      </c>
      <c r="DK38" s="31">
        <f t="shared" si="37"/>
        <v>0</v>
      </c>
      <c r="DN38" s="31">
        <f t="shared" si="38"/>
        <v>0</v>
      </c>
      <c r="DQ38" s="31">
        <f t="shared" si="39"/>
        <v>0</v>
      </c>
      <c r="DT38" s="31">
        <f t="shared" si="40"/>
        <v>0</v>
      </c>
      <c r="DW38" s="31">
        <f t="shared" si="41"/>
        <v>0</v>
      </c>
      <c r="DZ38" s="31"/>
      <c r="EA38" s="31"/>
      <c r="EB38" s="60">
        <f t="shared" si="42"/>
        <v>134900000</v>
      </c>
      <c r="EC38" s="60">
        <f t="shared" si="43"/>
        <v>0</v>
      </c>
      <c r="ED38" s="31">
        <f t="shared" si="44"/>
        <v>20780.583333333336</v>
      </c>
      <c r="EE38" s="33">
        <f t="shared" si="45"/>
        <v>5.545596738324686E-2</v>
      </c>
      <c r="EG38" s="60">
        <f t="shared" si="46"/>
        <v>0</v>
      </c>
      <c r="EH38" s="31">
        <f t="shared" si="47"/>
        <v>0</v>
      </c>
      <c r="EI38" s="33">
        <f t="shared" si="48"/>
        <v>0</v>
      </c>
      <c r="EJ38" s="33"/>
      <c r="EK38" s="60">
        <f t="shared" si="49"/>
        <v>134900000</v>
      </c>
      <c r="EL38" s="60">
        <f t="shared" si="50"/>
        <v>0</v>
      </c>
      <c r="EM38" s="60">
        <f t="shared" si="51"/>
        <v>20780.583333333332</v>
      </c>
      <c r="EN38" s="33">
        <f t="shared" si="52"/>
        <v>5.5455967383246846E-2</v>
      </c>
      <c r="EO38" s="182"/>
      <c r="EP38" s="31"/>
    </row>
    <row r="39" spans="1:146" x14ac:dyDescent="0.25">
      <c r="A39" s="20">
        <f t="shared" si="53"/>
        <v>45198</v>
      </c>
      <c r="B39" s="31">
        <v>0</v>
      </c>
      <c r="C39" s="33">
        <v>5.5585719999999998E-2</v>
      </c>
      <c r="D39" s="31">
        <f t="shared" si="2"/>
        <v>0</v>
      </c>
      <c r="G39" s="31">
        <f t="shared" si="3"/>
        <v>0</v>
      </c>
      <c r="J39" s="31">
        <f t="shared" si="4"/>
        <v>0</v>
      </c>
      <c r="M39" s="31">
        <f t="shared" si="5"/>
        <v>0</v>
      </c>
      <c r="P39" s="31">
        <f t="shared" si="6"/>
        <v>0</v>
      </c>
      <c r="S39" s="31">
        <f t="shared" si="7"/>
        <v>0</v>
      </c>
      <c r="V39" s="31">
        <f t="shared" si="8"/>
        <v>0</v>
      </c>
      <c r="Y39" s="31">
        <f t="shared" si="9"/>
        <v>0</v>
      </c>
      <c r="AB39" s="31">
        <f t="shared" si="10"/>
        <v>0</v>
      </c>
      <c r="AE39" s="31">
        <v>0</v>
      </c>
      <c r="AH39" s="31">
        <v>0</v>
      </c>
      <c r="AI39" s="58">
        <f>36950000+20000000</f>
        <v>56950000</v>
      </c>
      <c r="AJ39" s="59">
        <v>5.4899999999999997E-2</v>
      </c>
      <c r="AK39" s="31">
        <f t="shared" si="11"/>
        <v>8684.875</v>
      </c>
      <c r="AL39" s="58">
        <f>50000000</f>
        <v>50000000</v>
      </c>
      <c r="AM39" s="59">
        <v>5.5399999999999998E-2</v>
      </c>
      <c r="AN39" s="31">
        <f t="shared" si="12"/>
        <v>7694.4444444444443</v>
      </c>
      <c r="AO39" s="58">
        <f t="shared" si="55"/>
        <v>50000000</v>
      </c>
      <c r="AP39" s="59">
        <v>5.5899999999999998E-2</v>
      </c>
      <c r="AQ39" s="31">
        <f t="shared" si="13"/>
        <v>7763.8888888888887</v>
      </c>
      <c r="AR39" s="58"/>
      <c r="AS39" s="59"/>
      <c r="AT39" s="31">
        <f t="shared" si="14"/>
        <v>0</v>
      </c>
      <c r="AW39" s="31">
        <f t="shared" si="15"/>
        <v>0</v>
      </c>
      <c r="AZ39" s="31">
        <f t="shared" si="16"/>
        <v>0</v>
      </c>
      <c r="BC39" s="31">
        <f t="shared" si="17"/>
        <v>0</v>
      </c>
      <c r="BF39" s="31">
        <f t="shared" si="18"/>
        <v>0</v>
      </c>
      <c r="BI39" s="31">
        <f t="shared" si="19"/>
        <v>0</v>
      </c>
      <c r="BL39" s="31">
        <f t="shared" si="20"/>
        <v>0</v>
      </c>
      <c r="BO39" s="31">
        <f t="shared" si="21"/>
        <v>0</v>
      </c>
      <c r="BR39" s="31">
        <f t="shared" si="22"/>
        <v>0</v>
      </c>
      <c r="BU39" s="31">
        <f t="shared" si="23"/>
        <v>0</v>
      </c>
      <c r="BX39" s="31">
        <f t="shared" si="24"/>
        <v>0</v>
      </c>
      <c r="CA39" s="31">
        <f t="shared" si="25"/>
        <v>0</v>
      </c>
      <c r="CD39" s="31">
        <f t="shared" si="26"/>
        <v>0</v>
      </c>
      <c r="CG39" s="31">
        <f t="shared" si="27"/>
        <v>0</v>
      </c>
      <c r="CJ39" s="31">
        <f t="shared" si="28"/>
        <v>0</v>
      </c>
      <c r="CM39" s="31">
        <f t="shared" si="29"/>
        <v>0</v>
      </c>
      <c r="CP39" s="31">
        <f t="shared" si="30"/>
        <v>0</v>
      </c>
      <c r="CS39" s="31">
        <f t="shared" si="31"/>
        <v>0</v>
      </c>
      <c r="CV39" s="31">
        <f t="shared" si="32"/>
        <v>0</v>
      </c>
      <c r="CY39" s="31">
        <f t="shared" si="33"/>
        <v>0</v>
      </c>
      <c r="DB39" s="31">
        <f t="shared" si="34"/>
        <v>0</v>
      </c>
      <c r="DE39" s="31">
        <f t="shared" si="35"/>
        <v>0</v>
      </c>
      <c r="DH39" s="31">
        <f t="shared" si="36"/>
        <v>0</v>
      </c>
      <c r="DK39" s="31">
        <f t="shared" si="37"/>
        <v>0</v>
      </c>
      <c r="DN39" s="31">
        <f t="shared" si="38"/>
        <v>0</v>
      </c>
      <c r="DQ39" s="31">
        <f t="shared" si="39"/>
        <v>0</v>
      </c>
      <c r="DT39" s="31">
        <f t="shared" si="40"/>
        <v>0</v>
      </c>
      <c r="DW39" s="31">
        <f t="shared" si="41"/>
        <v>0</v>
      </c>
      <c r="DZ39" s="31"/>
      <c r="EA39" s="31"/>
      <c r="EB39" s="60">
        <f t="shared" si="42"/>
        <v>156950000</v>
      </c>
      <c r="EC39" s="60">
        <f t="shared" si="43"/>
        <v>0</v>
      </c>
      <c r="ED39" s="31">
        <f t="shared" si="44"/>
        <v>24143.208333333336</v>
      </c>
      <c r="EE39" s="33">
        <f t="shared" si="45"/>
        <v>5.5377859190825114E-2</v>
      </c>
      <c r="EG39" s="60">
        <f t="shared" si="46"/>
        <v>0</v>
      </c>
      <c r="EH39" s="31">
        <f t="shared" si="47"/>
        <v>0</v>
      </c>
      <c r="EI39" s="33">
        <f t="shared" si="48"/>
        <v>0</v>
      </c>
      <c r="EJ39" s="33"/>
      <c r="EK39" s="60">
        <f t="shared" si="49"/>
        <v>156950000</v>
      </c>
      <c r="EL39" s="60">
        <f t="shared" si="50"/>
        <v>0</v>
      </c>
      <c r="EM39" s="60">
        <f t="shared" si="51"/>
        <v>24143.208333333332</v>
      </c>
      <c r="EN39" s="33">
        <f t="shared" si="52"/>
        <v>5.53778591908251E-2</v>
      </c>
      <c r="EO39" s="182"/>
      <c r="EP39" s="31"/>
    </row>
    <row r="40" spans="1:146" x14ac:dyDescent="0.25">
      <c r="A40" s="20">
        <f t="shared" si="53"/>
        <v>45199</v>
      </c>
      <c r="B40" s="31">
        <v>0</v>
      </c>
      <c r="C40" s="33">
        <v>5.5585719999999998E-2</v>
      </c>
      <c r="D40" s="31">
        <f t="shared" si="2"/>
        <v>0</v>
      </c>
      <c r="G40" s="31">
        <f t="shared" si="3"/>
        <v>0</v>
      </c>
      <c r="J40" s="31">
        <f t="shared" si="4"/>
        <v>0</v>
      </c>
      <c r="M40" s="31">
        <f t="shared" si="5"/>
        <v>0</v>
      </c>
      <c r="P40" s="31">
        <f t="shared" si="6"/>
        <v>0</v>
      </c>
      <c r="S40" s="31">
        <f t="shared" si="7"/>
        <v>0</v>
      </c>
      <c r="V40" s="31">
        <f t="shared" si="8"/>
        <v>0</v>
      </c>
      <c r="Y40" s="31">
        <f t="shared" si="9"/>
        <v>0</v>
      </c>
      <c r="AB40" s="31">
        <f t="shared" si="10"/>
        <v>0</v>
      </c>
      <c r="AE40" s="31">
        <v>0</v>
      </c>
      <c r="AH40" s="31">
        <v>0</v>
      </c>
      <c r="AI40" s="58">
        <f>36950000+20000000</f>
        <v>56950000</v>
      </c>
      <c r="AJ40" s="59">
        <v>5.4899999999999997E-2</v>
      </c>
      <c r="AK40" s="31">
        <f t="shared" si="11"/>
        <v>8684.875</v>
      </c>
      <c r="AL40" s="58">
        <f>50000000</f>
        <v>50000000</v>
      </c>
      <c r="AM40" s="59">
        <v>5.5399999999999998E-2</v>
      </c>
      <c r="AN40" s="31">
        <f t="shared" si="12"/>
        <v>7694.4444444444443</v>
      </c>
      <c r="AO40" s="58">
        <f t="shared" si="55"/>
        <v>50000000</v>
      </c>
      <c r="AP40" s="59">
        <v>5.5899999999999998E-2</v>
      </c>
      <c r="AQ40" s="31">
        <f t="shared" si="13"/>
        <v>7763.8888888888887</v>
      </c>
      <c r="AR40" s="58"/>
      <c r="AS40" s="59"/>
      <c r="AT40" s="31">
        <f t="shared" si="14"/>
        <v>0</v>
      </c>
      <c r="AW40" s="31">
        <f t="shared" si="15"/>
        <v>0</v>
      </c>
      <c r="AZ40" s="31">
        <f t="shared" si="16"/>
        <v>0</v>
      </c>
      <c r="BC40" s="31">
        <f t="shared" si="17"/>
        <v>0</v>
      </c>
      <c r="BF40" s="31">
        <f t="shared" si="18"/>
        <v>0</v>
      </c>
      <c r="BI40" s="31">
        <f t="shared" si="19"/>
        <v>0</v>
      </c>
      <c r="BL40" s="31">
        <f t="shared" si="20"/>
        <v>0</v>
      </c>
      <c r="BO40" s="31">
        <f t="shared" si="21"/>
        <v>0</v>
      </c>
      <c r="BR40" s="31">
        <f t="shared" si="22"/>
        <v>0</v>
      </c>
      <c r="BU40" s="31">
        <f t="shared" si="23"/>
        <v>0</v>
      </c>
      <c r="BX40" s="31">
        <f t="shared" si="24"/>
        <v>0</v>
      </c>
      <c r="CA40" s="31">
        <f t="shared" si="25"/>
        <v>0</v>
      </c>
      <c r="CD40" s="31">
        <f t="shared" si="26"/>
        <v>0</v>
      </c>
      <c r="CG40" s="31">
        <f t="shared" si="27"/>
        <v>0</v>
      </c>
      <c r="CJ40" s="31">
        <f t="shared" si="28"/>
        <v>0</v>
      </c>
      <c r="CM40" s="31">
        <f t="shared" si="29"/>
        <v>0</v>
      </c>
      <c r="CP40" s="31">
        <f t="shared" si="30"/>
        <v>0</v>
      </c>
      <c r="CS40" s="31">
        <f t="shared" si="31"/>
        <v>0</v>
      </c>
      <c r="CV40" s="31">
        <f t="shared" si="32"/>
        <v>0</v>
      </c>
      <c r="CY40" s="31">
        <f t="shared" si="33"/>
        <v>0</v>
      </c>
      <c r="DB40" s="31">
        <f t="shared" si="34"/>
        <v>0</v>
      </c>
      <c r="DE40" s="31">
        <f t="shared" si="35"/>
        <v>0</v>
      </c>
      <c r="DH40" s="31">
        <f t="shared" si="36"/>
        <v>0</v>
      </c>
      <c r="DK40" s="31">
        <f t="shared" si="37"/>
        <v>0</v>
      </c>
      <c r="DN40" s="31">
        <f t="shared" si="38"/>
        <v>0</v>
      </c>
      <c r="DQ40" s="31">
        <f t="shared" si="39"/>
        <v>0</v>
      </c>
      <c r="DT40" s="31">
        <f t="shared" si="40"/>
        <v>0</v>
      </c>
      <c r="DW40" s="31">
        <f t="shared" si="41"/>
        <v>0</v>
      </c>
      <c r="DZ40" s="31"/>
      <c r="EA40" s="31"/>
      <c r="EB40" s="60">
        <f t="shared" si="42"/>
        <v>156950000</v>
      </c>
      <c r="EC40" s="60">
        <f t="shared" si="43"/>
        <v>0</v>
      </c>
      <c r="ED40" s="31">
        <f t="shared" si="44"/>
        <v>24143.208333333336</v>
      </c>
      <c r="EE40" s="33">
        <f t="shared" si="45"/>
        <v>5.5377859190825114E-2</v>
      </c>
      <c r="EG40" s="60">
        <f t="shared" si="46"/>
        <v>0</v>
      </c>
      <c r="EH40" s="31">
        <f t="shared" si="47"/>
        <v>0</v>
      </c>
      <c r="EI40" s="33">
        <f t="shared" si="48"/>
        <v>0</v>
      </c>
      <c r="EJ40" s="33"/>
      <c r="EK40" s="60">
        <f t="shared" si="49"/>
        <v>156950000</v>
      </c>
      <c r="EL40" s="60">
        <f t="shared" si="50"/>
        <v>0</v>
      </c>
      <c r="EM40" s="60">
        <f t="shared" si="51"/>
        <v>24143.208333333332</v>
      </c>
      <c r="EN40" s="33">
        <f t="shared" si="52"/>
        <v>5.53778591908251E-2</v>
      </c>
      <c r="EO40" s="182"/>
      <c r="EP40" s="31"/>
    </row>
    <row r="41" spans="1:146" x14ac:dyDescent="0.25">
      <c r="A41" s="61" t="s">
        <v>39</v>
      </c>
      <c r="D41" s="62">
        <f>SUM(D11:D40)</f>
        <v>3931.8611111111113</v>
      </c>
      <c r="G41" s="62">
        <f>SUM(G11:G40)</f>
        <v>0</v>
      </c>
      <c r="J41" s="62">
        <f>SUM(J11:J40)</f>
        <v>0</v>
      </c>
      <c r="M41" s="62">
        <f>SUM(M11:M40)</f>
        <v>0</v>
      </c>
      <c r="P41" s="62">
        <f>SUM(P11:P40)</f>
        <v>0</v>
      </c>
      <c r="S41" s="62">
        <f>SUM(S11:S40)</f>
        <v>0</v>
      </c>
      <c r="V41" s="62">
        <f>SUM(V11:V40)</f>
        <v>0</v>
      </c>
      <c r="Y41" s="62">
        <f>SUM(Y11:Y40)</f>
        <v>0</v>
      </c>
      <c r="AB41" s="62">
        <f>SUM(AB11:AB40)</f>
        <v>0</v>
      </c>
      <c r="AE41" s="62">
        <f>SUM(AE11:AE40)</f>
        <v>0</v>
      </c>
      <c r="AH41" s="62">
        <f>SUM(AH11:AH40)</f>
        <v>0</v>
      </c>
      <c r="AK41" s="62">
        <f>SUM(AK11:AK40)</f>
        <v>320058.47916666663</v>
      </c>
      <c r="AN41" s="62">
        <f>SUM(AN11:AN40)</f>
        <v>142777.77777777772</v>
      </c>
      <c r="AQ41" s="62">
        <f>SUM(AQ11:AQ40)</f>
        <v>167311.11111111107</v>
      </c>
      <c r="AT41" s="62">
        <f>SUM(AT11:AT40)</f>
        <v>64400</v>
      </c>
      <c r="AW41" s="62">
        <f>SUM(AW11:AW40)</f>
        <v>0</v>
      </c>
      <c r="AZ41" s="62">
        <f>SUM(AZ11:AZ40)</f>
        <v>0</v>
      </c>
      <c r="BC41" s="62">
        <f>SUM(BC11:BC40)</f>
        <v>0</v>
      </c>
      <c r="BF41" s="62">
        <f>SUM(BF11:BF40)</f>
        <v>0</v>
      </c>
      <c r="BI41" s="62">
        <f>SUM(BI11:BI40)</f>
        <v>0</v>
      </c>
      <c r="BL41" s="62">
        <f>SUM(BL11:BL40)</f>
        <v>0</v>
      </c>
      <c r="BO41" s="62">
        <f>SUM(BO11:BO40)</f>
        <v>0</v>
      </c>
      <c r="BR41" s="62">
        <f>SUM(BR11:BR40)</f>
        <v>0</v>
      </c>
      <c r="BU41" s="62">
        <f>SUM(BU11:BU40)</f>
        <v>0</v>
      </c>
      <c r="BX41" s="62">
        <f>SUM(BX11:BX40)</f>
        <v>0</v>
      </c>
      <c r="CA41" s="62">
        <f>SUM(CA11:CA40)</f>
        <v>0</v>
      </c>
      <c r="CD41" s="62">
        <f>SUM(CD11:CD40)</f>
        <v>0</v>
      </c>
      <c r="CG41" s="62">
        <f>SUM(CG11:CG40)</f>
        <v>0</v>
      </c>
      <c r="CJ41" s="62">
        <f>SUM(CJ11:CJ40)</f>
        <v>0</v>
      </c>
      <c r="CM41" s="62">
        <f>SUM(CM11:CM40)</f>
        <v>0</v>
      </c>
      <c r="CP41" s="62">
        <f>SUM(CP11:CP40)</f>
        <v>0</v>
      </c>
      <c r="CS41" s="62">
        <f>SUM(CS11:CS40)</f>
        <v>0</v>
      </c>
      <c r="CV41" s="62">
        <f>SUM(CV11:CV40)</f>
        <v>0</v>
      </c>
      <c r="CY41" s="62">
        <f>SUM(CY11:CY40)</f>
        <v>0</v>
      </c>
      <c r="DB41" s="62">
        <f>SUM(DB11:DB40)</f>
        <v>0</v>
      </c>
      <c r="DE41" s="62">
        <f>SUM(DE11:DE40)</f>
        <v>0</v>
      </c>
      <c r="DH41" s="62">
        <f>SUM(DH11:DH40)</f>
        <v>0</v>
      </c>
      <c r="DK41" s="62">
        <f>SUM(DK11:DK40)</f>
        <v>0</v>
      </c>
      <c r="DN41" s="62">
        <f>SUM(DN11:DN40)</f>
        <v>0</v>
      </c>
      <c r="DQ41" s="62">
        <f>SUM(DQ11:DQ40)</f>
        <v>0</v>
      </c>
      <c r="DT41" s="62">
        <f>SUM(DT11:DT40)</f>
        <v>0</v>
      </c>
      <c r="DW41" s="62">
        <f>SUM(DW11:DW40)</f>
        <v>0</v>
      </c>
      <c r="DZ41" s="31"/>
      <c r="EA41" s="31"/>
      <c r="EB41" s="31"/>
      <c r="EC41" s="31"/>
      <c r="ED41" s="62">
        <f>SUM(ED11:ED40)</f>
        <v>698479.22916666686</v>
      </c>
      <c r="EE41" s="33"/>
      <c r="EG41" s="31"/>
      <c r="EH41" s="62">
        <f>SUM(EH11:EH40)</f>
        <v>0</v>
      </c>
      <c r="EI41" s="33"/>
      <c r="EJ41" s="33"/>
      <c r="EK41" s="31"/>
      <c r="EL41" s="31"/>
      <c r="EM41" s="62">
        <f>SUM(EM11:EM40)</f>
        <v>694547.36805555574</v>
      </c>
      <c r="EN41" s="33"/>
    </row>
    <row r="43" spans="1:146" x14ac:dyDescent="0.25">
      <c r="EM43" s="63"/>
    </row>
    <row r="44" spans="1:146" x14ac:dyDescent="0.25">
      <c r="EM44" s="182"/>
    </row>
    <row r="45" spans="1:146" x14ac:dyDescent="0.25">
      <c r="EM45" s="31"/>
    </row>
    <row r="46" spans="1:146" x14ac:dyDescent="0.25">
      <c r="EM46" s="31"/>
    </row>
    <row r="47" spans="1:146" x14ac:dyDescent="0.25">
      <c r="EM47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7" max="1048575" man="1"/>
    <brk id="43" max="1048575" man="1"/>
    <brk id="52" max="40" man="1"/>
    <brk id="13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fitToPage="1"/>
  </sheetPr>
  <dimension ref="A1:EQ48"/>
  <sheetViews>
    <sheetView tabSelected="1" workbookViewId="0"/>
  </sheetViews>
  <sheetFormatPr defaultRowHeight="15" x14ac:dyDescent="0.25"/>
  <cols>
    <col min="1" max="1" width="14.5703125" bestFit="1" customWidth="1"/>
    <col min="2" max="2" width="16.8554687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3.7109375" bestFit="1" customWidth="1"/>
    <col min="38" max="38" width="14.42578125" style="31" customWidth="1"/>
    <col min="39" max="39" width="12" style="33" bestFit="1" customWidth="1"/>
    <col min="40" max="40" width="13" bestFit="1" customWidth="1"/>
    <col min="41" max="41" width="15.42578125" style="31" bestFit="1" customWidth="1"/>
    <col min="42" max="42" width="12.28515625" style="33" bestFit="1" customWidth="1"/>
    <col min="43" max="43" width="13.28515625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7.5703125" bestFit="1" customWidth="1"/>
    <col min="142" max="142" width="15.42578125" hidden="1" customWidth="1"/>
    <col min="143" max="143" width="14.42578125" bestFit="1" customWidth="1"/>
    <col min="144" max="144" width="18" bestFit="1" customWidth="1"/>
    <col min="145" max="145" width="42.85546875" bestFit="1" customWidth="1"/>
    <col min="146" max="146" width="21.5703125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EB41</f>
        <v>138475000</v>
      </c>
      <c r="EI2" s="31">
        <f>EG40</f>
        <v>0</v>
      </c>
      <c r="EM2" s="31"/>
      <c r="EN2" s="31">
        <f>EK41</f>
        <v>138475000</v>
      </c>
      <c r="EO2" s="24">
        <v>0</v>
      </c>
      <c r="EP2" s="24">
        <f>EN2+EO2</f>
        <v>138475000</v>
      </c>
      <c r="EQ2" s="24">
        <f>EE2+EO2</f>
        <v>138475000</v>
      </c>
    </row>
    <row r="3" spans="1:147" ht="16.5" thickTop="1" x14ac:dyDescent="0.25">
      <c r="A3" s="32" t="s">
        <v>283</v>
      </c>
      <c r="E3" s="34" t="s">
        <v>50</v>
      </c>
      <c r="F3" s="35"/>
      <c r="G3" s="36"/>
      <c r="EB3" t="s">
        <v>51</v>
      </c>
      <c r="ED3" s="31"/>
      <c r="EE3" s="31">
        <f>AVERAGE(EB11:EB41)</f>
        <v>123162903.22580644</v>
      </c>
      <c r="EI3" s="31">
        <f>AVERAGE(EG11:EG40)</f>
        <v>0</v>
      </c>
      <c r="EM3" s="31"/>
      <c r="EN3" s="31">
        <f>AVERAGE(EK11:EK41)</f>
        <v>121553225.80645162</v>
      </c>
    </row>
    <row r="4" spans="1:147" x14ac:dyDescent="0.25">
      <c r="E4" s="37" t="s">
        <v>49</v>
      </c>
      <c r="F4" s="31"/>
      <c r="G4" s="38">
        <f>EQ2</f>
        <v>138475000</v>
      </c>
      <c r="AI4" s="39" t="s">
        <v>52</v>
      </c>
      <c r="EB4" t="s">
        <v>53</v>
      </c>
      <c r="ED4" s="33"/>
      <c r="EE4" s="33">
        <f>IF(EE3=0,0,360*(AVERAGE(ED11:ED41)/EE3))</f>
        <v>5.5174560374012915E-2</v>
      </c>
      <c r="EI4" s="33">
        <f>IF(EI3=0,0,360*(AVERAGE(EH11:EH40)/EI3))</f>
        <v>0</v>
      </c>
      <c r="EM4" s="33"/>
      <c r="EN4" s="33">
        <f>IF(EN3=0,0,360*(AVERAGE(EM11:EM41)/EN3))</f>
        <v>5.5165382216737648E-2</v>
      </c>
      <c r="EO4" s="40" t="s">
        <v>54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123162903.22580644</v>
      </c>
      <c r="AI5" s="42" t="s">
        <v>44</v>
      </c>
      <c r="EB5" t="s">
        <v>55</v>
      </c>
      <c r="ED5" s="31"/>
      <c r="EE5" s="31">
        <f>MAX(EB11:EB41)</f>
        <v>184450000</v>
      </c>
      <c r="EI5" s="31">
        <f>MAX(EG11:EG40)</f>
        <v>0</v>
      </c>
      <c r="EM5" s="31"/>
      <c r="EN5" s="31">
        <f>MAX(EK11:EK41)</f>
        <v>184450000</v>
      </c>
    </row>
    <row r="6" spans="1:147" x14ac:dyDescent="0.25">
      <c r="E6" s="37" t="s">
        <v>53</v>
      </c>
      <c r="F6" s="31"/>
      <c r="G6" s="43">
        <f>EE4</f>
        <v>5.5174560374012915E-2</v>
      </c>
    </row>
    <row r="7" spans="1:147" ht="16.5" thickBot="1" x14ac:dyDescent="0.3">
      <c r="E7" s="44" t="s">
        <v>55</v>
      </c>
      <c r="F7" s="45"/>
      <c r="G7" s="46">
        <f>EE5</f>
        <v>184450000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45200</v>
      </c>
      <c r="B11" s="31">
        <v>0</v>
      </c>
      <c r="C11" s="33">
        <v>5.5585719999999998E-2</v>
      </c>
      <c r="D11" s="31">
        <f>(B11*C11)/360</f>
        <v>0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v>56950000</v>
      </c>
      <c r="AJ11" s="59">
        <v>5.4899999999999997E-2</v>
      </c>
      <c r="AK11" s="31">
        <f>(AI11*AJ11)/360</f>
        <v>8684.875</v>
      </c>
      <c r="AL11" s="58">
        <v>50000000</v>
      </c>
      <c r="AM11" s="59">
        <v>5.5399999999999998E-2</v>
      </c>
      <c r="AN11" s="31">
        <f>(AL11*AM11)/360</f>
        <v>7694.4444444444443</v>
      </c>
      <c r="AO11" s="58">
        <v>50000000</v>
      </c>
      <c r="AP11" s="59">
        <v>5.5899999999999998E-2</v>
      </c>
      <c r="AQ11" s="31">
        <f>(AO11*AP11)/360</f>
        <v>7763.8888888888887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156950000</v>
      </c>
      <c r="EC11" s="60">
        <f>EB11-EK11+EL11</f>
        <v>0</v>
      </c>
      <c r="ED11" s="31">
        <f>D11+G11+J11+M11+P11+S11+V11+Y11+AB11+AE11+AH11+AK11+AN11+AQ11+AT11+AW11+AZ11+BC11+BF11+BI11+DW11+DT11+DQ11+DN11+DK11+DH11+DE11+DB11+CY11+CV11+CS11+CP11+CM11+CJ11+CG11+CD11+CA11+BX11+BU11+BR11+BO11+BL11</f>
        <v>24143.208333333336</v>
      </c>
      <c r="EE11" s="33">
        <f>IF(EB11&lt;&gt;0,((ED11/EB11)*360),0)</f>
        <v>5.5377859190825114E-2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156950000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24143.208333333332</v>
      </c>
      <c r="EN11" s="33">
        <f>IF(EK11&lt;&gt;0,((EM11/EK11)*360),0)</f>
        <v>5.53778591908251E-2</v>
      </c>
      <c r="EP11" s="31"/>
    </row>
    <row r="12" spans="1:147" x14ac:dyDescent="0.25">
      <c r="A12" s="20">
        <f>1+A11</f>
        <v>45201</v>
      </c>
      <c r="B12" s="31">
        <v>0</v>
      </c>
      <c r="C12" s="33">
        <v>5.5781729999999995E-2</v>
      </c>
      <c r="D12" s="31">
        <f t="shared" ref="D12:D41" si="0">(B12*C12)/360</f>
        <v>0</v>
      </c>
      <c r="G12" s="31">
        <f t="shared" ref="G12:G41" si="1">(E12*F12)/360</f>
        <v>0</v>
      </c>
      <c r="J12" s="31">
        <f t="shared" ref="J12:J41" si="2">(H12*I12)/360</f>
        <v>0</v>
      </c>
      <c r="M12" s="31">
        <f t="shared" ref="M12:M41" si="3">(K12*L12)/360</f>
        <v>0</v>
      </c>
      <c r="P12" s="31">
        <f t="shared" ref="P12:P41" si="4">(N12*O12)/360</f>
        <v>0</v>
      </c>
      <c r="S12" s="31">
        <f t="shared" ref="S12:S41" si="5">(Q12*R12)/360</f>
        <v>0</v>
      </c>
      <c r="V12" s="31">
        <f t="shared" ref="V12:V41" si="6">(T12*U12)/360</f>
        <v>0</v>
      </c>
      <c r="Y12" s="31">
        <f t="shared" ref="Y12:Y41" si="7">(W12*X12)/360</f>
        <v>0</v>
      </c>
      <c r="AB12" s="31">
        <f t="shared" ref="AB12:AB41" si="8">(Z12*AA12)/360</f>
        <v>0</v>
      </c>
      <c r="AE12" s="31">
        <v>0</v>
      </c>
      <c r="AH12" s="31">
        <v>0</v>
      </c>
      <c r="AI12" s="58">
        <v>84450000</v>
      </c>
      <c r="AJ12" s="59">
        <v>5.4899999999999997E-2</v>
      </c>
      <c r="AK12" s="31">
        <f t="shared" ref="AK12:AK41" si="9">(AI12*AJ12)/360</f>
        <v>12878.625</v>
      </c>
      <c r="AL12" s="58">
        <v>50000000</v>
      </c>
      <c r="AM12" s="59">
        <v>5.5399999999999998E-2</v>
      </c>
      <c r="AN12" s="31">
        <f t="shared" ref="AN12:AN41" si="10">(AL12*AM12)/360</f>
        <v>7694.4444444444443</v>
      </c>
      <c r="AO12" s="58">
        <v>50000000</v>
      </c>
      <c r="AP12" s="59">
        <v>5.5899999999999998E-2</v>
      </c>
      <c r="AQ12" s="31">
        <f t="shared" ref="AQ12:AQ41" si="11">(AO12*AP12)/360</f>
        <v>7763.8888888888887</v>
      </c>
      <c r="AR12" s="58"/>
      <c r="AS12" s="59"/>
      <c r="AT12" s="31">
        <f t="shared" ref="AT12:AT41" si="12">(AR12*AS12)/360</f>
        <v>0</v>
      </c>
      <c r="AW12" s="31">
        <f t="shared" ref="AW12:AW41" si="13">(AU12*AV12)/360</f>
        <v>0</v>
      </c>
      <c r="AZ12" s="31">
        <f t="shared" ref="AZ12:AZ41" si="14">(AX12*AY12)/360</f>
        <v>0</v>
      </c>
      <c r="BC12" s="31">
        <f t="shared" ref="BC12:BC41" si="15">(BA12*BB12)/360</f>
        <v>0</v>
      </c>
      <c r="BF12" s="31">
        <f t="shared" ref="BF12:BF41" si="16">(BD12*BE12)/360</f>
        <v>0</v>
      </c>
      <c r="BI12" s="31">
        <f t="shared" ref="BI12:BI41" si="17">(BG12*BH12)/360</f>
        <v>0</v>
      </c>
      <c r="BL12" s="31">
        <f t="shared" ref="BL12:BL41" si="18">(BJ12*BK12)/360</f>
        <v>0</v>
      </c>
      <c r="BO12" s="31">
        <f t="shared" ref="BO12:BO41" si="19">(BM12*BN12)/360</f>
        <v>0</v>
      </c>
      <c r="BR12" s="31">
        <f t="shared" ref="BR12:BR41" si="20">(BP12*BQ12)/360</f>
        <v>0</v>
      </c>
      <c r="BU12" s="31">
        <f t="shared" ref="BU12:BU41" si="21">(BS12*BT12)/360</f>
        <v>0</v>
      </c>
      <c r="BX12" s="31">
        <f t="shared" ref="BX12:BX41" si="22">(BV12*BW12)/360</f>
        <v>0</v>
      </c>
      <c r="CA12" s="31">
        <f t="shared" ref="CA12:CA41" si="23">(BY12*BZ12)/360</f>
        <v>0</v>
      </c>
      <c r="CD12" s="31">
        <f t="shared" ref="CD12:CD41" si="24">(CB12*CC12)/360</f>
        <v>0</v>
      </c>
      <c r="CG12" s="31">
        <f t="shared" ref="CG12:CG41" si="25">(CE12*CF12)/360</f>
        <v>0</v>
      </c>
      <c r="CJ12" s="31">
        <f t="shared" ref="CJ12:CJ41" si="26">(CH12*CI12)/360</f>
        <v>0</v>
      </c>
      <c r="CM12" s="31">
        <f t="shared" ref="CM12:CM41" si="27">(CK12*CL12)/360</f>
        <v>0</v>
      </c>
      <c r="CP12" s="31">
        <f t="shared" ref="CP12:CP41" si="28">(CN12*CO12)/360</f>
        <v>0</v>
      </c>
      <c r="CS12" s="31">
        <f t="shared" ref="CS12:CS41" si="29">(CQ12*CR12)/360</f>
        <v>0</v>
      </c>
      <c r="CV12" s="31">
        <f t="shared" ref="CV12:CV41" si="30">(CT12*CU12)/360</f>
        <v>0</v>
      </c>
      <c r="CY12" s="31">
        <f t="shared" ref="CY12:CY41" si="31">(CW12*CX12)/360</f>
        <v>0</v>
      </c>
      <c r="DB12" s="31">
        <f t="shared" ref="DB12:DB41" si="32">(CZ12*DA12)/360</f>
        <v>0</v>
      </c>
      <c r="DE12" s="31">
        <f t="shared" ref="DE12:DE41" si="33">(DC12*DD12)/360</f>
        <v>0</v>
      </c>
      <c r="DH12" s="31">
        <f t="shared" ref="DH12:DH41" si="34">(DF12*DG12)/360</f>
        <v>0</v>
      </c>
      <c r="DK12" s="31">
        <f t="shared" ref="DK12:DK41" si="35">(DI12*DJ12)/360</f>
        <v>0</v>
      </c>
      <c r="DN12" s="31">
        <f t="shared" ref="DN12:DN41" si="36">(DL12*DM12)/360</f>
        <v>0</v>
      </c>
      <c r="DQ12" s="31">
        <f t="shared" ref="DQ12:DQ41" si="37">(DO12*DP12)/360</f>
        <v>0</v>
      </c>
      <c r="DT12" s="31">
        <f t="shared" ref="DT12:DT41" si="38">(DR12*DS12)/360</f>
        <v>0</v>
      </c>
      <c r="DW12" s="31">
        <f t="shared" ref="DW12:DW41" si="39">(DU12*DV12)/360</f>
        <v>0</v>
      </c>
      <c r="DZ12" s="31"/>
      <c r="EA12" s="31"/>
      <c r="EB12" s="60">
        <f t="shared" ref="EB12:EB41" si="40">B12+E12+H12+K12+N12+Q12+T12+W12+Z12+AC12+AF12+AL12+AO12+AR12+AU12+AX12+BA12+BD12+BG12+DU12+AI12+DR12+DO12+DL12+DI12+DF12+DC12+CZ12+CW12+CT12+CQ12+CN12+CK12+CH12+CE12+CB12+BY12+BV12+BS12+BP12+BM12+BJ12</f>
        <v>184450000</v>
      </c>
      <c r="EC12" s="60">
        <f t="shared" ref="EC12:EC41" si="41">EB12-EK12+EL12</f>
        <v>0</v>
      </c>
      <c r="ED12" s="31">
        <f t="shared" ref="ED12:ED41" si="42">D12+G12+J12+M12+P12+S12+V12+Y12+AB12+AE12+AH12+AK12+AN12+AQ12+AT12+AW12+AZ12+BC12+BF12+BI12+DW12+DT12+DQ12+DN12+DK12+DH12+DE12+DB12+CY12+CV12+CS12+CP12+CM12+CJ12+CG12+CD12+CA12+BX12+BU12+BR12+BO12+BL12</f>
        <v>28336.958333333336</v>
      </c>
      <c r="EE12" s="33">
        <f t="shared" ref="EE12:EE41" si="43">IF(EB12&lt;&gt;0,((ED12/EB12)*360),0)</f>
        <v>5.5306614258606668E-2</v>
      </c>
      <c r="EG12" s="60">
        <f t="shared" ref="EG12:EG41" si="44">Q12+T12+W12+Z12+AC12+AF12</f>
        <v>0</v>
      </c>
      <c r="EH12" s="31">
        <f t="shared" ref="EH12:EH41" si="45">S12+V12+Y12+AB12+AE12+AH12</f>
        <v>0</v>
      </c>
      <c r="EI12" s="33">
        <f t="shared" ref="EI12:EI41" si="46">IF(EG12&lt;&gt;0,((EH12/EG12)*360),0)</f>
        <v>0</v>
      </c>
      <c r="EJ12" s="33"/>
      <c r="EK12" s="60">
        <f t="shared" ref="EK12:EK41" si="47">DR12+DL12+DI12+DF12+DC12+CZ12+CW12+CT12+CQ12+CN12+CK12+CH12+CE12+CB12+BY12+BV12+BS12+BP12+BM12+BJ12+BG12+BD12+BA12+AX12+AU12+AR12+AO12+AL12+AI12+DO12</f>
        <v>184450000</v>
      </c>
      <c r="EL12" s="60">
        <f t="shared" ref="EL12:EL41" si="48">DX12</f>
        <v>0</v>
      </c>
      <c r="EM12" s="60">
        <f t="shared" ref="EM12:EM41" si="49">DT12+DQ12+DN12+DK12+DH12+DE12+DB12+CY12+CV12+CS12+CP12+CM12+CJ12+CG12+CD12+CA12+BX12+BU12+BR12+BO12+BL12+BI12+BF12+BC12+AZ12+AW12+AT12+AQ12+AN12+AK12</f>
        <v>28336.958333333332</v>
      </c>
      <c r="EN12" s="33">
        <f t="shared" ref="EN12:EN41" si="50">IF(EK12&lt;&gt;0,((EM12/EK12)*360),0)</f>
        <v>5.5306614258606661E-2</v>
      </c>
      <c r="EP12" s="31"/>
    </row>
    <row r="13" spans="1:147" x14ac:dyDescent="0.25">
      <c r="A13" s="20">
        <f t="shared" ref="A13:A41" si="51">1+A12</f>
        <v>45202</v>
      </c>
      <c r="B13" s="31">
        <v>0</v>
      </c>
      <c r="C13" s="33">
        <v>5.5792400000000006E-2</v>
      </c>
      <c r="D13" s="31">
        <f t="shared" si="0"/>
        <v>0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>
        <v>63775000</v>
      </c>
      <c r="AJ13" s="59">
        <v>5.4899999999999997E-2</v>
      </c>
      <c r="AK13" s="31">
        <f t="shared" si="9"/>
        <v>9725.6875</v>
      </c>
      <c r="AL13" s="58">
        <v>50000000</v>
      </c>
      <c r="AM13" s="59">
        <v>5.5399999999999998E-2</v>
      </c>
      <c r="AN13" s="31">
        <f t="shared" si="10"/>
        <v>7694.4444444444443</v>
      </c>
      <c r="AO13" s="58">
        <v>50000000</v>
      </c>
      <c r="AP13" s="59">
        <v>5.5899999999999998E-2</v>
      </c>
      <c r="AQ13" s="31">
        <f t="shared" si="11"/>
        <v>7763.8888888888887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163775000</v>
      </c>
      <c r="EC13" s="60">
        <f t="shared" si="41"/>
        <v>0</v>
      </c>
      <c r="ED13" s="31">
        <f t="shared" si="42"/>
        <v>25184.020833333336</v>
      </c>
      <c r="EE13" s="33">
        <f t="shared" si="43"/>
        <v>5.5357945351854683E-2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163775000</v>
      </c>
      <c r="EL13" s="60">
        <f t="shared" si="48"/>
        <v>0</v>
      </c>
      <c r="EM13" s="60">
        <f t="shared" si="49"/>
        <v>25184.020833333332</v>
      </c>
      <c r="EN13" s="33">
        <f t="shared" si="50"/>
        <v>5.5357945351854676E-2</v>
      </c>
      <c r="EP13" s="31"/>
    </row>
    <row r="14" spans="1:147" x14ac:dyDescent="0.25">
      <c r="A14" s="20">
        <f t="shared" si="51"/>
        <v>45203</v>
      </c>
      <c r="B14" s="31">
        <v>0</v>
      </c>
      <c r="C14" s="33">
        <v>5.5794540000000004E-2</v>
      </c>
      <c r="D14" s="31">
        <f t="shared" si="0"/>
        <v>0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>
        <v>44125000</v>
      </c>
      <c r="AJ14" s="59">
        <v>5.4899999999999997E-2</v>
      </c>
      <c r="AK14" s="31">
        <f t="shared" si="9"/>
        <v>6729.0625</v>
      </c>
      <c r="AL14" s="58">
        <v>50000000</v>
      </c>
      <c r="AM14" s="59">
        <v>5.5399999999999998E-2</v>
      </c>
      <c r="AN14" s="31">
        <f t="shared" si="10"/>
        <v>7694.4444444444443</v>
      </c>
      <c r="AO14" s="58">
        <v>50000000</v>
      </c>
      <c r="AP14" s="59">
        <v>5.5899999999999998E-2</v>
      </c>
      <c r="AQ14" s="31">
        <f t="shared" si="11"/>
        <v>7763.8888888888887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144125000</v>
      </c>
      <c r="EC14" s="60">
        <f t="shared" si="41"/>
        <v>0</v>
      </c>
      <c r="ED14" s="31">
        <f t="shared" si="42"/>
        <v>22187.395833333336</v>
      </c>
      <c r="EE14" s="33">
        <f t="shared" si="43"/>
        <v>5.5420381613183009E-2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144125000</v>
      </c>
      <c r="EL14" s="60">
        <f t="shared" si="48"/>
        <v>0</v>
      </c>
      <c r="EM14" s="60">
        <f t="shared" si="49"/>
        <v>22187.395833333332</v>
      </c>
      <c r="EN14" s="33">
        <f t="shared" si="50"/>
        <v>5.5420381613183002E-2</v>
      </c>
      <c r="EP14" s="31"/>
    </row>
    <row r="15" spans="1:147" x14ac:dyDescent="0.25">
      <c r="A15" s="20">
        <f t="shared" si="51"/>
        <v>45204</v>
      </c>
      <c r="B15" s="31">
        <v>0</v>
      </c>
      <c r="C15" s="33">
        <v>5.5819429999999996E-2</v>
      </c>
      <c r="D15" s="31">
        <f t="shared" si="0"/>
        <v>0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>
        <v>42000000</v>
      </c>
      <c r="AJ15" s="59">
        <v>5.4899999999999997E-2</v>
      </c>
      <c r="AK15" s="31">
        <f t="shared" si="9"/>
        <v>6405</v>
      </c>
      <c r="AL15" s="58">
        <v>50000000</v>
      </c>
      <c r="AM15" s="59">
        <v>5.5399999999999998E-2</v>
      </c>
      <c r="AN15" s="31">
        <f t="shared" si="10"/>
        <v>7694.4444444444443</v>
      </c>
      <c r="AO15" s="58">
        <v>50000000</v>
      </c>
      <c r="AP15" s="59">
        <v>5.5899999999999998E-2</v>
      </c>
      <c r="AQ15" s="31">
        <f t="shared" si="11"/>
        <v>7763.8888888888887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142000000</v>
      </c>
      <c r="EC15" s="60">
        <f t="shared" si="41"/>
        <v>0</v>
      </c>
      <c r="ED15" s="31">
        <f t="shared" si="42"/>
        <v>21863.333333333336</v>
      </c>
      <c r="EE15" s="33">
        <f t="shared" si="43"/>
        <v>5.5428169014084511E-2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142000000</v>
      </c>
      <c r="EL15" s="60">
        <f t="shared" si="48"/>
        <v>0</v>
      </c>
      <c r="EM15" s="60">
        <f t="shared" si="49"/>
        <v>21863.333333333332</v>
      </c>
      <c r="EN15" s="33">
        <f t="shared" si="50"/>
        <v>5.5428169014084497E-2</v>
      </c>
      <c r="EP15" s="31"/>
    </row>
    <row r="16" spans="1:147" x14ac:dyDescent="0.25">
      <c r="A16" s="20">
        <f t="shared" si="51"/>
        <v>45205</v>
      </c>
      <c r="B16" s="31">
        <v>12475000</v>
      </c>
      <c r="C16" s="33">
        <v>5.5867639999999996E-2</v>
      </c>
      <c r="D16" s="31">
        <f t="shared" si="0"/>
        <v>1935.9689138888889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>
        <v>37325000</v>
      </c>
      <c r="AJ16" s="59">
        <v>5.4899999999999997E-2</v>
      </c>
      <c r="AK16" s="31">
        <f t="shared" si="9"/>
        <v>5692.0625</v>
      </c>
      <c r="AL16" s="58">
        <v>50000000</v>
      </c>
      <c r="AM16" s="59">
        <v>5.5399999999999998E-2</v>
      </c>
      <c r="AN16" s="31">
        <f t="shared" si="10"/>
        <v>7694.4444444444443</v>
      </c>
      <c r="AO16" s="58">
        <v>50000000</v>
      </c>
      <c r="AP16" s="59">
        <v>5.5899999999999998E-2</v>
      </c>
      <c r="AQ16" s="31">
        <f t="shared" si="11"/>
        <v>7763.8888888888887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149800000</v>
      </c>
      <c r="EC16" s="60">
        <f t="shared" si="41"/>
        <v>12475000</v>
      </c>
      <c r="ED16" s="31">
        <f t="shared" si="42"/>
        <v>23086.364747222222</v>
      </c>
      <c r="EE16" s="33">
        <f t="shared" si="43"/>
        <v>5.5481250393858483E-2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137325000</v>
      </c>
      <c r="EL16" s="60">
        <f t="shared" si="48"/>
        <v>0</v>
      </c>
      <c r="EM16" s="60">
        <f t="shared" si="49"/>
        <v>21150.395833333332</v>
      </c>
      <c r="EN16" s="33">
        <f t="shared" si="50"/>
        <v>5.5446149645002732E-2</v>
      </c>
      <c r="EP16" s="31"/>
    </row>
    <row r="17" spans="1:146" x14ac:dyDescent="0.25">
      <c r="A17" s="20">
        <f t="shared" si="51"/>
        <v>45206</v>
      </c>
      <c r="B17" s="31">
        <v>12475000</v>
      </c>
      <c r="C17" s="33">
        <v>5.5867639999999996E-2</v>
      </c>
      <c r="D17" s="31">
        <f t="shared" si="0"/>
        <v>1935.9689138888889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37325000</v>
      </c>
      <c r="AJ17" s="59">
        <v>5.4899999999999997E-2</v>
      </c>
      <c r="AK17" s="31">
        <f t="shared" si="9"/>
        <v>5692.0625</v>
      </c>
      <c r="AL17" s="58">
        <v>50000000</v>
      </c>
      <c r="AM17" s="59">
        <v>5.5399999999999998E-2</v>
      </c>
      <c r="AN17" s="31">
        <f t="shared" si="10"/>
        <v>7694.4444444444443</v>
      </c>
      <c r="AO17" s="58">
        <v>50000000</v>
      </c>
      <c r="AP17" s="59">
        <v>5.5899999999999998E-2</v>
      </c>
      <c r="AQ17" s="31">
        <f t="shared" si="11"/>
        <v>7763.8888888888887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149800000</v>
      </c>
      <c r="EC17" s="60">
        <f t="shared" si="41"/>
        <v>12475000</v>
      </c>
      <c r="ED17" s="31">
        <f t="shared" si="42"/>
        <v>23086.364747222222</v>
      </c>
      <c r="EE17" s="33">
        <f t="shared" si="43"/>
        <v>5.5481250393858483E-2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137325000</v>
      </c>
      <c r="EL17" s="60">
        <f t="shared" si="48"/>
        <v>0</v>
      </c>
      <c r="EM17" s="60">
        <f t="shared" si="49"/>
        <v>21150.395833333332</v>
      </c>
      <c r="EN17" s="33">
        <f t="shared" si="50"/>
        <v>5.5446149645002732E-2</v>
      </c>
      <c r="EP17" s="31"/>
    </row>
    <row r="18" spans="1:146" x14ac:dyDescent="0.25">
      <c r="A18" s="20">
        <f t="shared" si="51"/>
        <v>45207</v>
      </c>
      <c r="B18" s="31">
        <v>12475000</v>
      </c>
      <c r="C18" s="33">
        <v>5.5867639999999996E-2</v>
      </c>
      <c r="D18" s="31">
        <f t="shared" si="0"/>
        <v>1935.9689138888889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37325000</v>
      </c>
      <c r="AJ18" s="59">
        <v>5.4899999999999997E-2</v>
      </c>
      <c r="AK18" s="31">
        <f t="shared" si="9"/>
        <v>5692.0625</v>
      </c>
      <c r="AL18" s="58">
        <v>50000000</v>
      </c>
      <c r="AM18" s="59">
        <v>5.5399999999999998E-2</v>
      </c>
      <c r="AN18" s="31">
        <f t="shared" si="10"/>
        <v>7694.4444444444443</v>
      </c>
      <c r="AO18" s="58">
        <v>50000000</v>
      </c>
      <c r="AP18" s="59">
        <v>5.5899999999999998E-2</v>
      </c>
      <c r="AQ18" s="31">
        <f t="shared" si="11"/>
        <v>7763.8888888888887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149800000</v>
      </c>
      <c r="EC18" s="60">
        <f t="shared" si="41"/>
        <v>12475000</v>
      </c>
      <c r="ED18" s="31">
        <f t="shared" si="42"/>
        <v>23086.364747222222</v>
      </c>
      <c r="EE18" s="33">
        <f t="shared" si="43"/>
        <v>5.5481250393858483E-2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137325000</v>
      </c>
      <c r="EL18" s="60">
        <f t="shared" si="48"/>
        <v>0</v>
      </c>
      <c r="EM18" s="60">
        <f t="shared" si="49"/>
        <v>21150.395833333332</v>
      </c>
      <c r="EN18" s="33">
        <f t="shared" si="50"/>
        <v>5.5446149645002732E-2</v>
      </c>
      <c r="EP18" s="31"/>
    </row>
    <row r="19" spans="1:146" x14ac:dyDescent="0.25">
      <c r="A19" s="20">
        <f t="shared" si="51"/>
        <v>45208</v>
      </c>
      <c r="B19" s="31">
        <v>12475000</v>
      </c>
      <c r="C19" s="33">
        <v>5.5867639999999996E-2</v>
      </c>
      <c r="D19" s="31">
        <f t="shared" si="0"/>
        <v>1935.9689138888889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>
        <v>37325000</v>
      </c>
      <c r="AJ19" s="59">
        <v>5.4899999999999997E-2</v>
      </c>
      <c r="AK19" s="31">
        <f t="shared" si="9"/>
        <v>5692.0625</v>
      </c>
      <c r="AL19" s="58">
        <v>50000000</v>
      </c>
      <c r="AM19" s="59">
        <v>5.5399999999999998E-2</v>
      </c>
      <c r="AN19" s="31">
        <f t="shared" si="10"/>
        <v>7694.4444444444443</v>
      </c>
      <c r="AO19" s="58">
        <v>50000000</v>
      </c>
      <c r="AP19" s="59">
        <v>5.5899999999999998E-2</v>
      </c>
      <c r="AQ19" s="31">
        <f t="shared" si="11"/>
        <v>7763.8888888888887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149800000</v>
      </c>
      <c r="EC19" s="60">
        <f t="shared" si="41"/>
        <v>12475000</v>
      </c>
      <c r="ED19" s="31">
        <f t="shared" si="42"/>
        <v>23086.364747222222</v>
      </c>
      <c r="EE19" s="33">
        <f t="shared" si="43"/>
        <v>5.5481250393858483E-2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137325000</v>
      </c>
      <c r="EL19" s="60">
        <f t="shared" si="48"/>
        <v>0</v>
      </c>
      <c r="EM19" s="60">
        <f t="shared" si="49"/>
        <v>21150.395833333332</v>
      </c>
      <c r="EN19" s="33">
        <f t="shared" si="50"/>
        <v>5.5446149645002732E-2</v>
      </c>
      <c r="EP19" s="31"/>
    </row>
    <row r="20" spans="1:146" x14ac:dyDescent="0.25">
      <c r="A20" s="20">
        <f t="shared" si="51"/>
        <v>45209</v>
      </c>
      <c r="B20" s="31">
        <v>0</v>
      </c>
      <c r="C20" s="33">
        <v>5.5847540000000001E-2</v>
      </c>
      <c r="D20" s="31">
        <f t="shared" si="0"/>
        <v>0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>
        <v>29900000</v>
      </c>
      <c r="AJ20" s="59">
        <v>5.4899999999999997E-2</v>
      </c>
      <c r="AK20" s="31">
        <f t="shared" si="9"/>
        <v>4559.75</v>
      </c>
      <c r="AL20" s="58">
        <v>50000000</v>
      </c>
      <c r="AM20" s="59">
        <v>5.5399999999999998E-2</v>
      </c>
      <c r="AN20" s="31">
        <f t="shared" si="10"/>
        <v>7694.4444444444443</v>
      </c>
      <c r="AO20" s="58">
        <v>50000000</v>
      </c>
      <c r="AP20" s="59">
        <v>5.5899999999999998E-2</v>
      </c>
      <c r="AQ20" s="31">
        <f t="shared" si="11"/>
        <v>7763.8888888888887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129900000</v>
      </c>
      <c r="EC20" s="60">
        <f t="shared" si="41"/>
        <v>0</v>
      </c>
      <c r="ED20" s="31">
        <f t="shared" si="42"/>
        <v>20018.083333333336</v>
      </c>
      <c r="EE20" s="33">
        <f t="shared" si="43"/>
        <v>5.5477367205542735E-2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129900000</v>
      </c>
      <c r="EL20" s="60">
        <f t="shared" si="48"/>
        <v>0</v>
      </c>
      <c r="EM20" s="60">
        <f t="shared" si="49"/>
        <v>20018.083333333332</v>
      </c>
      <c r="EN20" s="33">
        <f t="shared" si="50"/>
        <v>5.5477367205542728E-2</v>
      </c>
      <c r="EP20" s="31"/>
    </row>
    <row r="21" spans="1:146" x14ac:dyDescent="0.25">
      <c r="A21" s="20">
        <f t="shared" si="51"/>
        <v>45210</v>
      </c>
      <c r="B21" s="31">
        <v>0</v>
      </c>
      <c r="C21" s="33">
        <v>5.5851319999999996E-2</v>
      </c>
      <c r="D21" s="31">
        <f t="shared" si="0"/>
        <v>0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64475000</v>
      </c>
      <c r="AJ21" s="59">
        <v>5.4899999999999997E-2</v>
      </c>
      <c r="AK21" s="31">
        <f t="shared" si="9"/>
        <v>9832.4375</v>
      </c>
      <c r="AL21" s="58"/>
      <c r="AM21" s="59"/>
      <c r="AN21" s="31">
        <f t="shared" si="10"/>
        <v>0</v>
      </c>
      <c r="AO21" s="58">
        <v>50000000</v>
      </c>
      <c r="AP21" s="59">
        <v>5.5899999999999998E-2</v>
      </c>
      <c r="AQ21" s="31">
        <f t="shared" si="11"/>
        <v>7763.8888888888887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114475000</v>
      </c>
      <c r="EC21" s="60">
        <f t="shared" si="41"/>
        <v>0</v>
      </c>
      <c r="ED21" s="31">
        <f t="shared" si="42"/>
        <v>17596.326388888891</v>
      </c>
      <c r="EE21" s="33">
        <f t="shared" si="43"/>
        <v>5.5336776588774846E-2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114475000</v>
      </c>
      <c r="EL21" s="60">
        <f t="shared" si="48"/>
        <v>0</v>
      </c>
      <c r="EM21" s="60">
        <f t="shared" si="49"/>
        <v>17596.326388888891</v>
      </c>
      <c r="EN21" s="33">
        <f t="shared" si="50"/>
        <v>5.5336776588774846E-2</v>
      </c>
      <c r="EP21" s="31"/>
    </row>
    <row r="22" spans="1:146" x14ac:dyDescent="0.25">
      <c r="A22" s="20">
        <f t="shared" si="51"/>
        <v>45211</v>
      </c>
      <c r="B22" s="31">
        <v>0</v>
      </c>
      <c r="C22" s="33">
        <v>5.5821280000000001E-2</v>
      </c>
      <c r="D22" s="31">
        <f t="shared" si="0"/>
        <v>0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47475000</v>
      </c>
      <c r="AJ22" s="59">
        <v>5.4899999999999997E-2</v>
      </c>
      <c r="AK22" s="31">
        <f t="shared" si="9"/>
        <v>7239.9375</v>
      </c>
      <c r="AL22" s="58"/>
      <c r="AM22" s="59"/>
      <c r="AN22" s="31">
        <f t="shared" si="10"/>
        <v>0</v>
      </c>
      <c r="AO22" s="58">
        <v>50000000</v>
      </c>
      <c r="AP22" s="59">
        <v>5.5899999999999998E-2</v>
      </c>
      <c r="AQ22" s="31">
        <f t="shared" si="11"/>
        <v>7763.8888888888887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97475000</v>
      </c>
      <c r="EC22" s="60">
        <f t="shared" si="41"/>
        <v>0</v>
      </c>
      <c r="ED22" s="31">
        <f t="shared" si="42"/>
        <v>15003.826388888889</v>
      </c>
      <c r="EE22" s="33">
        <f t="shared" si="43"/>
        <v>5.5412952038984359E-2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97475000</v>
      </c>
      <c r="EL22" s="60">
        <f t="shared" si="48"/>
        <v>0</v>
      </c>
      <c r="EM22" s="60">
        <f t="shared" si="49"/>
        <v>15003.826388888889</v>
      </c>
      <c r="EN22" s="33">
        <f t="shared" si="50"/>
        <v>5.5412952038984359E-2</v>
      </c>
      <c r="EP22" s="31"/>
    </row>
    <row r="23" spans="1:146" x14ac:dyDescent="0.25">
      <c r="A23" s="20">
        <f t="shared" si="51"/>
        <v>45212</v>
      </c>
      <c r="B23" s="31">
        <v>0</v>
      </c>
      <c r="C23" s="33">
        <v>5.5834010000000003E-2</v>
      </c>
      <c r="D23" s="31">
        <f t="shared" si="0"/>
        <v>0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64875000</v>
      </c>
      <c r="AJ23" s="59">
        <v>5.4899999999999997E-2</v>
      </c>
      <c r="AK23" s="31">
        <f t="shared" si="9"/>
        <v>9893.4375</v>
      </c>
      <c r="AL23" s="58"/>
      <c r="AM23" s="59"/>
      <c r="AN23" s="31">
        <f t="shared" si="10"/>
        <v>0</v>
      </c>
      <c r="AO23" s="58">
        <v>50000000</v>
      </c>
      <c r="AP23" s="59">
        <v>5.5899999999999998E-2</v>
      </c>
      <c r="AQ23" s="31">
        <f t="shared" si="11"/>
        <v>7763.8888888888887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114875000</v>
      </c>
      <c r="EC23" s="60">
        <f t="shared" si="41"/>
        <v>0</v>
      </c>
      <c r="ED23" s="31">
        <f t="shared" si="42"/>
        <v>17657.326388888891</v>
      </c>
      <c r="EE23" s="33">
        <f t="shared" si="43"/>
        <v>5.5335255712731235E-2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114875000</v>
      </c>
      <c r="EL23" s="60">
        <f t="shared" si="48"/>
        <v>0</v>
      </c>
      <c r="EM23" s="60">
        <f t="shared" si="49"/>
        <v>17657.326388888891</v>
      </c>
      <c r="EN23" s="33">
        <f t="shared" si="50"/>
        <v>5.5335255712731235E-2</v>
      </c>
      <c r="EP23" s="31"/>
    </row>
    <row r="24" spans="1:146" x14ac:dyDescent="0.25">
      <c r="A24" s="20">
        <f t="shared" si="51"/>
        <v>45213</v>
      </c>
      <c r="B24" s="31">
        <v>0</v>
      </c>
      <c r="C24" s="33">
        <v>5.5834010000000003E-2</v>
      </c>
      <c r="D24" s="31">
        <f t="shared" si="0"/>
        <v>0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64875000</v>
      </c>
      <c r="AJ24" s="59">
        <v>5.4899999999999997E-2</v>
      </c>
      <c r="AK24" s="31">
        <f t="shared" si="9"/>
        <v>9893.4375</v>
      </c>
      <c r="AL24" s="58"/>
      <c r="AM24" s="59"/>
      <c r="AN24" s="31">
        <f t="shared" si="10"/>
        <v>0</v>
      </c>
      <c r="AO24" s="58">
        <v>50000000</v>
      </c>
      <c r="AP24" s="59">
        <v>5.5899999999999998E-2</v>
      </c>
      <c r="AQ24" s="31">
        <f t="shared" si="11"/>
        <v>7763.8888888888887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114875000</v>
      </c>
      <c r="EC24" s="60">
        <f t="shared" si="41"/>
        <v>0</v>
      </c>
      <c r="ED24" s="31">
        <f t="shared" si="42"/>
        <v>17657.326388888891</v>
      </c>
      <c r="EE24" s="33">
        <f t="shared" si="43"/>
        <v>5.5335255712731235E-2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114875000</v>
      </c>
      <c r="EL24" s="60">
        <f t="shared" si="48"/>
        <v>0</v>
      </c>
      <c r="EM24" s="60">
        <f t="shared" si="49"/>
        <v>17657.326388888891</v>
      </c>
      <c r="EN24" s="33">
        <f t="shared" si="50"/>
        <v>5.5335255712731235E-2</v>
      </c>
      <c r="EP24" s="31"/>
    </row>
    <row r="25" spans="1:146" x14ac:dyDescent="0.25">
      <c r="A25" s="20">
        <f t="shared" si="51"/>
        <v>45214</v>
      </c>
      <c r="B25" s="31">
        <v>0</v>
      </c>
      <c r="C25" s="33">
        <v>5.5834010000000003E-2</v>
      </c>
      <c r="D25" s="31">
        <f t="shared" si="0"/>
        <v>0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64875000</v>
      </c>
      <c r="AJ25" s="59">
        <v>5.4899999999999997E-2</v>
      </c>
      <c r="AK25" s="31">
        <f t="shared" si="9"/>
        <v>9893.4375</v>
      </c>
      <c r="AL25" s="58"/>
      <c r="AM25" s="59"/>
      <c r="AN25" s="31">
        <f t="shared" si="10"/>
        <v>0</v>
      </c>
      <c r="AO25" s="58">
        <v>50000000</v>
      </c>
      <c r="AP25" s="59">
        <v>5.5899999999999998E-2</v>
      </c>
      <c r="AQ25" s="31">
        <f t="shared" si="11"/>
        <v>7763.8888888888887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114875000</v>
      </c>
      <c r="EC25" s="60">
        <f t="shared" si="41"/>
        <v>0</v>
      </c>
      <c r="ED25" s="31">
        <f t="shared" si="42"/>
        <v>17657.326388888891</v>
      </c>
      <c r="EE25" s="33">
        <f t="shared" si="43"/>
        <v>5.5335255712731235E-2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114875000</v>
      </c>
      <c r="EL25" s="60">
        <f t="shared" si="48"/>
        <v>0</v>
      </c>
      <c r="EM25" s="60">
        <f t="shared" si="49"/>
        <v>17657.326388888891</v>
      </c>
      <c r="EN25" s="33">
        <f t="shared" si="50"/>
        <v>5.5335255712731235E-2</v>
      </c>
      <c r="EP25" s="31"/>
    </row>
    <row r="26" spans="1:146" x14ac:dyDescent="0.25">
      <c r="A26" s="20">
        <f t="shared" si="51"/>
        <v>45215</v>
      </c>
      <c r="B26" s="31">
        <v>0</v>
      </c>
      <c r="C26" s="33">
        <v>5.5830440000000002E-2</v>
      </c>
      <c r="D26" s="31">
        <f t="shared" si="0"/>
        <v>0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127075000</v>
      </c>
      <c r="AJ26" s="59">
        <v>5.4899999999999997E-2</v>
      </c>
      <c r="AK26" s="31">
        <f t="shared" si="9"/>
        <v>19378.9375</v>
      </c>
      <c r="AL26" s="58"/>
      <c r="AM26" s="59"/>
      <c r="AN26" s="31">
        <f t="shared" si="10"/>
        <v>0</v>
      </c>
      <c r="AO26" s="58"/>
      <c r="AP26" s="59"/>
      <c r="AQ26" s="31">
        <f t="shared" si="11"/>
        <v>0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127075000</v>
      </c>
      <c r="EC26" s="60">
        <f t="shared" si="41"/>
        <v>0</v>
      </c>
      <c r="ED26" s="31">
        <f t="shared" si="42"/>
        <v>19378.9375</v>
      </c>
      <c r="EE26" s="33">
        <f t="shared" si="43"/>
        <v>5.4899999999999997E-2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127075000</v>
      </c>
      <c r="EL26" s="60">
        <f t="shared" si="48"/>
        <v>0</v>
      </c>
      <c r="EM26" s="60">
        <f t="shared" si="49"/>
        <v>19378.9375</v>
      </c>
      <c r="EN26" s="33">
        <f t="shared" si="50"/>
        <v>5.4899999999999997E-2</v>
      </c>
      <c r="EP26" s="31"/>
    </row>
    <row r="27" spans="1:146" x14ac:dyDescent="0.25">
      <c r="A27" s="20">
        <f t="shared" si="51"/>
        <v>45216</v>
      </c>
      <c r="B27" s="31">
        <v>0</v>
      </c>
      <c r="C27" s="33">
        <v>5.5845070000000004E-2</v>
      </c>
      <c r="D27" s="31">
        <f t="shared" si="0"/>
        <v>0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106850000</v>
      </c>
      <c r="AJ27" s="59">
        <v>5.4899999999999997E-2</v>
      </c>
      <c r="AK27" s="31">
        <f t="shared" si="9"/>
        <v>16294.625</v>
      </c>
      <c r="AL27" s="58"/>
      <c r="AM27" s="59"/>
      <c r="AN27" s="31">
        <f t="shared" si="10"/>
        <v>0</v>
      </c>
      <c r="AO27" s="58"/>
      <c r="AP27" s="59"/>
      <c r="AQ27" s="31">
        <f t="shared" si="11"/>
        <v>0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106850000</v>
      </c>
      <c r="EC27" s="60">
        <f t="shared" si="41"/>
        <v>0</v>
      </c>
      <c r="ED27" s="31">
        <f t="shared" si="42"/>
        <v>16294.625</v>
      </c>
      <c r="EE27" s="33">
        <f t="shared" si="43"/>
        <v>5.4899999999999997E-2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106850000</v>
      </c>
      <c r="EL27" s="60">
        <f t="shared" si="48"/>
        <v>0</v>
      </c>
      <c r="EM27" s="60">
        <f t="shared" si="49"/>
        <v>16294.625</v>
      </c>
      <c r="EN27" s="33">
        <f t="shared" si="50"/>
        <v>5.4899999999999997E-2</v>
      </c>
      <c r="EP27" s="31"/>
    </row>
    <row r="28" spans="1:146" x14ac:dyDescent="0.25">
      <c r="A28" s="20">
        <f t="shared" si="51"/>
        <v>45217</v>
      </c>
      <c r="B28" s="31">
        <v>0</v>
      </c>
      <c r="C28" s="33">
        <v>5.5824930000000002E-2</v>
      </c>
      <c r="D28" s="31">
        <f t="shared" si="0"/>
        <v>0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97075000</v>
      </c>
      <c r="AJ28" s="59">
        <v>5.4899999999999997E-2</v>
      </c>
      <c r="AK28" s="31">
        <f t="shared" si="9"/>
        <v>14803.9375</v>
      </c>
      <c r="AL28" s="58"/>
      <c r="AM28" s="59"/>
      <c r="AN28" s="31">
        <f t="shared" si="10"/>
        <v>0</v>
      </c>
      <c r="AO28" s="58"/>
      <c r="AP28" s="59"/>
      <c r="AQ28" s="31">
        <f t="shared" si="11"/>
        <v>0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97075000</v>
      </c>
      <c r="EC28" s="60">
        <f t="shared" si="41"/>
        <v>0</v>
      </c>
      <c r="ED28" s="31">
        <f t="shared" si="42"/>
        <v>14803.9375</v>
      </c>
      <c r="EE28" s="33">
        <f t="shared" si="43"/>
        <v>5.4899999999999997E-2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97075000</v>
      </c>
      <c r="EL28" s="60">
        <f t="shared" si="48"/>
        <v>0</v>
      </c>
      <c r="EM28" s="60">
        <f t="shared" si="49"/>
        <v>14803.9375</v>
      </c>
      <c r="EN28" s="33">
        <f t="shared" si="50"/>
        <v>5.4899999999999997E-2</v>
      </c>
      <c r="EP28" s="31"/>
    </row>
    <row r="29" spans="1:146" x14ac:dyDescent="0.25">
      <c r="A29" s="20">
        <f t="shared" si="51"/>
        <v>45218</v>
      </c>
      <c r="B29" s="31">
        <v>0</v>
      </c>
      <c r="C29" s="33">
        <v>5.5824350000000002E-2</v>
      </c>
      <c r="D29" s="31">
        <f t="shared" si="0"/>
        <v>0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92175000</v>
      </c>
      <c r="AJ29" s="59">
        <v>5.4899999999999997E-2</v>
      </c>
      <c r="AK29" s="31">
        <f t="shared" si="9"/>
        <v>14056.6875</v>
      </c>
      <c r="AL29" s="58"/>
      <c r="AM29" s="59"/>
      <c r="AN29" s="31">
        <f t="shared" si="10"/>
        <v>0</v>
      </c>
      <c r="AO29" s="58"/>
      <c r="AP29" s="59"/>
      <c r="AQ29" s="31">
        <f t="shared" si="11"/>
        <v>0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92175000</v>
      </c>
      <c r="EC29" s="60">
        <f t="shared" si="41"/>
        <v>0</v>
      </c>
      <c r="ED29" s="31">
        <f t="shared" si="42"/>
        <v>14056.6875</v>
      </c>
      <c r="EE29" s="33">
        <f t="shared" si="43"/>
        <v>5.4899999999999997E-2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92175000</v>
      </c>
      <c r="EL29" s="60">
        <f t="shared" si="48"/>
        <v>0</v>
      </c>
      <c r="EM29" s="60">
        <f t="shared" si="49"/>
        <v>14056.6875</v>
      </c>
      <c r="EN29" s="33">
        <f t="shared" si="50"/>
        <v>5.4899999999999997E-2</v>
      </c>
      <c r="EP29" s="31"/>
    </row>
    <row r="30" spans="1:146" x14ac:dyDescent="0.25">
      <c r="A30" s="20">
        <f t="shared" si="51"/>
        <v>45219</v>
      </c>
      <c r="B30" s="31">
        <v>0</v>
      </c>
      <c r="C30" s="33">
        <v>5.5825220000000002E-2</v>
      </c>
      <c r="D30" s="31">
        <f t="shared" si="0"/>
        <v>0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97375000</v>
      </c>
      <c r="AJ30" s="59">
        <v>5.4899999999999997E-2</v>
      </c>
      <c r="AK30" s="31">
        <f t="shared" si="9"/>
        <v>14849.6875</v>
      </c>
      <c r="AL30" s="58"/>
      <c r="AM30" s="59"/>
      <c r="AN30" s="31">
        <f t="shared" si="10"/>
        <v>0</v>
      </c>
      <c r="AO30" s="58"/>
      <c r="AP30" s="59"/>
      <c r="AQ30" s="31">
        <f t="shared" si="11"/>
        <v>0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97375000</v>
      </c>
      <c r="EC30" s="60">
        <f t="shared" si="41"/>
        <v>0</v>
      </c>
      <c r="ED30" s="31">
        <f t="shared" si="42"/>
        <v>14849.6875</v>
      </c>
      <c r="EE30" s="33">
        <f t="shared" si="43"/>
        <v>5.4899999999999997E-2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97375000</v>
      </c>
      <c r="EL30" s="60">
        <f t="shared" si="48"/>
        <v>0</v>
      </c>
      <c r="EM30" s="60">
        <f t="shared" si="49"/>
        <v>14849.6875</v>
      </c>
      <c r="EN30" s="33">
        <f t="shared" si="50"/>
        <v>5.4899999999999997E-2</v>
      </c>
      <c r="EP30" s="31"/>
    </row>
    <row r="31" spans="1:146" x14ac:dyDescent="0.25">
      <c r="A31" s="20">
        <f t="shared" si="51"/>
        <v>45220</v>
      </c>
      <c r="B31" s="31">
        <v>0</v>
      </c>
      <c r="C31" s="33">
        <v>5.5825220000000002E-2</v>
      </c>
      <c r="D31" s="31">
        <f t="shared" si="0"/>
        <v>0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97375000</v>
      </c>
      <c r="AJ31" s="59">
        <v>5.4899999999999997E-2</v>
      </c>
      <c r="AK31" s="31">
        <f t="shared" si="9"/>
        <v>14849.6875</v>
      </c>
      <c r="AL31" s="58"/>
      <c r="AM31" s="59"/>
      <c r="AN31" s="31">
        <f t="shared" si="10"/>
        <v>0</v>
      </c>
      <c r="AO31" s="58"/>
      <c r="AP31" s="59"/>
      <c r="AQ31" s="31">
        <f t="shared" si="11"/>
        <v>0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97375000</v>
      </c>
      <c r="EC31" s="60">
        <f t="shared" si="41"/>
        <v>0</v>
      </c>
      <c r="ED31" s="31">
        <f t="shared" si="42"/>
        <v>14849.6875</v>
      </c>
      <c r="EE31" s="33">
        <f t="shared" si="43"/>
        <v>5.4899999999999997E-2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97375000</v>
      </c>
      <c r="EL31" s="60">
        <f t="shared" si="48"/>
        <v>0</v>
      </c>
      <c r="EM31" s="60">
        <f t="shared" si="49"/>
        <v>14849.6875</v>
      </c>
      <c r="EN31" s="33">
        <f t="shared" si="50"/>
        <v>5.4899999999999997E-2</v>
      </c>
      <c r="EP31" s="31"/>
    </row>
    <row r="32" spans="1:146" x14ac:dyDescent="0.25">
      <c r="A32" s="20">
        <f t="shared" si="51"/>
        <v>45221</v>
      </c>
      <c r="B32" s="31">
        <v>0</v>
      </c>
      <c r="C32" s="33">
        <v>5.5825220000000002E-2</v>
      </c>
      <c r="D32" s="31">
        <f t="shared" si="0"/>
        <v>0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97375000</v>
      </c>
      <c r="AJ32" s="59">
        <v>5.4899999999999997E-2</v>
      </c>
      <c r="AK32" s="31">
        <f t="shared" si="9"/>
        <v>14849.6875</v>
      </c>
      <c r="AL32" s="58"/>
      <c r="AM32" s="59"/>
      <c r="AN32" s="31">
        <f t="shared" si="10"/>
        <v>0</v>
      </c>
      <c r="AO32" s="58"/>
      <c r="AP32" s="59"/>
      <c r="AQ32" s="31">
        <f t="shared" si="11"/>
        <v>0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97375000</v>
      </c>
      <c r="EC32" s="60">
        <f t="shared" si="41"/>
        <v>0</v>
      </c>
      <c r="ED32" s="31">
        <f t="shared" si="42"/>
        <v>14849.6875</v>
      </c>
      <c r="EE32" s="33">
        <f t="shared" si="43"/>
        <v>5.4899999999999997E-2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97375000</v>
      </c>
      <c r="EL32" s="60">
        <f t="shared" si="48"/>
        <v>0</v>
      </c>
      <c r="EM32" s="60">
        <f t="shared" si="49"/>
        <v>14849.6875</v>
      </c>
      <c r="EN32" s="33">
        <f t="shared" si="50"/>
        <v>5.4899999999999997E-2</v>
      </c>
      <c r="EP32" s="31"/>
    </row>
    <row r="33" spans="1:146" x14ac:dyDescent="0.25">
      <c r="A33" s="20">
        <f t="shared" si="51"/>
        <v>45222</v>
      </c>
      <c r="B33" s="31">
        <v>0</v>
      </c>
      <c r="C33" s="33">
        <v>5.5822649999999994E-2</v>
      </c>
      <c r="D33" s="31">
        <f t="shared" si="0"/>
        <v>0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105300000</v>
      </c>
      <c r="AJ33" s="59">
        <v>5.4899999999999997E-2</v>
      </c>
      <c r="AK33" s="31">
        <f t="shared" si="9"/>
        <v>16058.25</v>
      </c>
      <c r="AL33" s="58"/>
      <c r="AM33" s="59"/>
      <c r="AN33" s="31">
        <f t="shared" si="10"/>
        <v>0</v>
      </c>
      <c r="AO33" s="58"/>
      <c r="AP33" s="59"/>
      <c r="AQ33" s="31">
        <f t="shared" si="11"/>
        <v>0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105300000</v>
      </c>
      <c r="EC33" s="60">
        <f t="shared" si="41"/>
        <v>0</v>
      </c>
      <c r="ED33" s="31">
        <f t="shared" si="42"/>
        <v>16058.25</v>
      </c>
      <c r="EE33" s="33">
        <f t="shared" si="43"/>
        <v>5.4899999999999997E-2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105300000</v>
      </c>
      <c r="EL33" s="60">
        <f t="shared" si="48"/>
        <v>0</v>
      </c>
      <c r="EM33" s="60">
        <f t="shared" si="49"/>
        <v>16058.25</v>
      </c>
      <c r="EN33" s="33">
        <f t="shared" si="50"/>
        <v>5.4899999999999997E-2</v>
      </c>
      <c r="EP33" s="31"/>
    </row>
    <row r="34" spans="1:146" x14ac:dyDescent="0.25">
      <c r="A34" s="20">
        <f t="shared" si="51"/>
        <v>45223</v>
      </c>
      <c r="B34" s="31">
        <v>0</v>
      </c>
      <c r="C34" s="33">
        <v>5.5929399999999997E-2</v>
      </c>
      <c r="D34" s="31">
        <f t="shared" si="0"/>
        <v>0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105000000</v>
      </c>
      <c r="AJ34" s="59">
        <v>5.4899999999999997E-2</v>
      </c>
      <c r="AK34" s="31">
        <f t="shared" si="9"/>
        <v>16012.5</v>
      </c>
      <c r="AL34" s="58"/>
      <c r="AM34" s="59"/>
      <c r="AN34" s="31">
        <f t="shared" si="10"/>
        <v>0</v>
      </c>
      <c r="AO34" s="58"/>
      <c r="AP34" s="59"/>
      <c r="AQ34" s="31">
        <f t="shared" si="11"/>
        <v>0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105000000</v>
      </c>
      <c r="EC34" s="60">
        <f t="shared" si="41"/>
        <v>0</v>
      </c>
      <c r="ED34" s="31">
        <f t="shared" si="42"/>
        <v>16012.5</v>
      </c>
      <c r="EE34" s="33">
        <f t="shared" si="43"/>
        <v>5.4899999999999997E-2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105000000</v>
      </c>
      <c r="EL34" s="60">
        <f t="shared" si="48"/>
        <v>0</v>
      </c>
      <c r="EM34" s="60">
        <f t="shared" si="49"/>
        <v>16012.5</v>
      </c>
      <c r="EN34" s="33">
        <f t="shared" si="50"/>
        <v>5.4899999999999997E-2</v>
      </c>
      <c r="EP34" s="31"/>
    </row>
    <row r="35" spans="1:146" x14ac:dyDescent="0.25">
      <c r="A35" s="20">
        <f t="shared" si="51"/>
        <v>45224</v>
      </c>
      <c r="B35" s="31">
        <v>0</v>
      </c>
      <c r="C35" s="33">
        <v>5.5969610000000003E-2</v>
      </c>
      <c r="D35" s="31">
        <f t="shared" si="0"/>
        <v>0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88700000</v>
      </c>
      <c r="AJ35" s="59">
        <v>5.4899999999999997E-2</v>
      </c>
      <c r="AK35" s="31">
        <f t="shared" si="9"/>
        <v>13526.75</v>
      </c>
      <c r="AL35" s="58"/>
      <c r="AM35" s="59"/>
      <c r="AN35" s="31">
        <f t="shared" si="10"/>
        <v>0</v>
      </c>
      <c r="AO35" s="58"/>
      <c r="AP35" s="59"/>
      <c r="AQ35" s="31">
        <f t="shared" si="11"/>
        <v>0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88700000</v>
      </c>
      <c r="EC35" s="60">
        <f t="shared" si="41"/>
        <v>0</v>
      </c>
      <c r="ED35" s="31">
        <f t="shared" si="42"/>
        <v>13526.75</v>
      </c>
      <c r="EE35" s="33">
        <f t="shared" si="43"/>
        <v>5.4899999999999997E-2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88700000</v>
      </c>
      <c r="EL35" s="60">
        <f t="shared" si="48"/>
        <v>0</v>
      </c>
      <c r="EM35" s="60">
        <f t="shared" si="49"/>
        <v>13526.75</v>
      </c>
      <c r="EN35" s="33">
        <f t="shared" si="50"/>
        <v>5.4899999999999997E-2</v>
      </c>
      <c r="EP35" s="31"/>
    </row>
    <row r="36" spans="1:146" x14ac:dyDescent="0.25">
      <c r="A36" s="20">
        <f t="shared" si="51"/>
        <v>45225</v>
      </c>
      <c r="B36" s="31">
        <v>0</v>
      </c>
      <c r="C36" s="33">
        <v>5.600861E-2</v>
      </c>
      <c r="D36" s="31">
        <f t="shared" si="0"/>
        <v>0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89600000</v>
      </c>
      <c r="AJ36" s="59">
        <v>5.4899999999999997E-2</v>
      </c>
      <c r="AK36" s="31">
        <f t="shared" si="9"/>
        <v>13664</v>
      </c>
      <c r="AL36" s="58"/>
      <c r="AM36" s="59"/>
      <c r="AN36" s="31">
        <f t="shared" si="10"/>
        <v>0</v>
      </c>
      <c r="AO36" s="58"/>
      <c r="AP36" s="59"/>
      <c r="AQ36" s="31">
        <f t="shared" si="11"/>
        <v>0</v>
      </c>
      <c r="AR36" s="58"/>
      <c r="AS36" s="59"/>
      <c r="AT36" s="31">
        <f t="shared" si="12"/>
        <v>0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89600000</v>
      </c>
      <c r="EC36" s="60">
        <f t="shared" si="41"/>
        <v>0</v>
      </c>
      <c r="ED36" s="31">
        <f t="shared" si="42"/>
        <v>13664</v>
      </c>
      <c r="EE36" s="33">
        <f t="shared" si="43"/>
        <v>5.4899999999999997E-2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89600000</v>
      </c>
      <c r="EL36" s="60">
        <f t="shared" si="48"/>
        <v>0</v>
      </c>
      <c r="EM36" s="60">
        <f t="shared" si="49"/>
        <v>13664</v>
      </c>
      <c r="EN36" s="33">
        <f t="shared" si="50"/>
        <v>5.4899999999999997E-2</v>
      </c>
      <c r="EP36" s="31"/>
    </row>
    <row r="37" spans="1:146" x14ac:dyDescent="0.25">
      <c r="A37" s="20">
        <f t="shared" si="51"/>
        <v>45226</v>
      </c>
      <c r="B37" s="31">
        <v>0</v>
      </c>
      <c r="C37" s="33">
        <v>5.6019199999999998E-2</v>
      </c>
      <c r="D37" s="31">
        <f t="shared" si="0"/>
        <v>0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>
        <v>122425000</v>
      </c>
      <c r="AJ37" s="59">
        <v>5.4899999999999997E-2</v>
      </c>
      <c r="AK37" s="31">
        <f t="shared" si="9"/>
        <v>18669.8125</v>
      </c>
      <c r="AL37" s="58"/>
      <c r="AM37" s="59"/>
      <c r="AN37" s="31">
        <f t="shared" si="10"/>
        <v>0</v>
      </c>
      <c r="AO37" s="58"/>
      <c r="AP37" s="59"/>
      <c r="AQ37" s="31">
        <f t="shared" si="11"/>
        <v>0</v>
      </c>
      <c r="AR37" s="58"/>
      <c r="AS37" s="59"/>
      <c r="AT37" s="31">
        <f t="shared" si="12"/>
        <v>0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122425000</v>
      </c>
      <c r="EC37" s="60">
        <f t="shared" si="41"/>
        <v>0</v>
      </c>
      <c r="ED37" s="31">
        <f t="shared" si="42"/>
        <v>18669.8125</v>
      </c>
      <c r="EE37" s="33">
        <f t="shared" si="43"/>
        <v>5.4899999999999997E-2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122425000</v>
      </c>
      <c r="EL37" s="60">
        <f t="shared" si="48"/>
        <v>0</v>
      </c>
      <c r="EM37" s="60">
        <f t="shared" si="49"/>
        <v>18669.8125</v>
      </c>
      <c r="EN37" s="33">
        <f t="shared" si="50"/>
        <v>5.4899999999999997E-2</v>
      </c>
      <c r="EP37" s="31"/>
    </row>
    <row r="38" spans="1:146" x14ac:dyDescent="0.25">
      <c r="A38" s="20">
        <f t="shared" si="51"/>
        <v>45227</v>
      </c>
      <c r="B38" s="31">
        <v>0</v>
      </c>
      <c r="C38" s="33">
        <v>5.6019199999999998E-2</v>
      </c>
      <c r="D38" s="31">
        <f t="shared" si="0"/>
        <v>0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v>122425000</v>
      </c>
      <c r="AJ38" s="59">
        <v>5.4899999999999997E-2</v>
      </c>
      <c r="AK38" s="31">
        <f t="shared" si="9"/>
        <v>18669.8125</v>
      </c>
      <c r="AL38" s="58"/>
      <c r="AM38" s="59"/>
      <c r="AN38" s="31">
        <f t="shared" si="10"/>
        <v>0</v>
      </c>
      <c r="AO38" s="58"/>
      <c r="AP38" s="59"/>
      <c r="AQ38" s="31">
        <f t="shared" si="11"/>
        <v>0</v>
      </c>
      <c r="AR38" s="58"/>
      <c r="AS38" s="59"/>
      <c r="AT38" s="31">
        <f t="shared" si="12"/>
        <v>0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122425000</v>
      </c>
      <c r="EC38" s="60">
        <f t="shared" si="41"/>
        <v>0</v>
      </c>
      <c r="ED38" s="31">
        <f t="shared" si="42"/>
        <v>18669.8125</v>
      </c>
      <c r="EE38" s="33">
        <f t="shared" si="43"/>
        <v>5.4899999999999997E-2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122425000</v>
      </c>
      <c r="EL38" s="60">
        <f t="shared" si="48"/>
        <v>0</v>
      </c>
      <c r="EM38" s="60">
        <f t="shared" si="49"/>
        <v>18669.8125</v>
      </c>
      <c r="EN38" s="33">
        <f t="shared" si="50"/>
        <v>5.4899999999999997E-2</v>
      </c>
      <c r="EP38" s="31"/>
    </row>
    <row r="39" spans="1:146" x14ac:dyDescent="0.25">
      <c r="A39" s="20">
        <f t="shared" si="51"/>
        <v>45228</v>
      </c>
      <c r="B39" s="31">
        <v>0</v>
      </c>
      <c r="C39" s="33">
        <v>5.6019199999999998E-2</v>
      </c>
      <c r="D39" s="31">
        <f t="shared" si="0"/>
        <v>0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v>122425000</v>
      </c>
      <c r="AJ39" s="59">
        <v>5.4899999999999997E-2</v>
      </c>
      <c r="AK39" s="31">
        <f t="shared" si="9"/>
        <v>18669.8125</v>
      </c>
      <c r="AL39" s="58"/>
      <c r="AM39" s="59"/>
      <c r="AN39" s="31">
        <f t="shared" si="10"/>
        <v>0</v>
      </c>
      <c r="AO39" s="58"/>
      <c r="AP39" s="59"/>
      <c r="AQ39" s="31">
        <f t="shared" si="11"/>
        <v>0</v>
      </c>
      <c r="AR39" s="58"/>
      <c r="AS39" s="59"/>
      <c r="AT39" s="31">
        <f t="shared" si="12"/>
        <v>0</v>
      </c>
      <c r="AW39" s="31">
        <f t="shared" si="13"/>
        <v>0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122425000</v>
      </c>
      <c r="EC39" s="60">
        <f t="shared" si="41"/>
        <v>0</v>
      </c>
      <c r="ED39" s="31">
        <f t="shared" si="42"/>
        <v>18669.8125</v>
      </c>
      <c r="EE39" s="33">
        <f t="shared" si="43"/>
        <v>5.4899999999999997E-2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122425000</v>
      </c>
      <c r="EL39" s="60">
        <f t="shared" si="48"/>
        <v>0</v>
      </c>
      <c r="EM39" s="60">
        <f t="shared" si="49"/>
        <v>18669.8125</v>
      </c>
      <c r="EN39" s="33">
        <f t="shared" si="50"/>
        <v>5.4899999999999997E-2</v>
      </c>
      <c r="EP39" s="31"/>
    </row>
    <row r="40" spans="1:146" x14ac:dyDescent="0.25">
      <c r="A40" s="20">
        <f t="shared" si="51"/>
        <v>45229</v>
      </c>
      <c r="B40" s="31">
        <v>0</v>
      </c>
      <c r="C40" s="33">
        <v>5.6014970000000004E-2</v>
      </c>
      <c r="D40" s="31">
        <f t="shared" si="0"/>
        <v>0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>
        <v>131425000</v>
      </c>
      <c r="AJ40" s="59">
        <v>5.4899999999999997E-2</v>
      </c>
      <c r="AK40" s="31">
        <f t="shared" si="9"/>
        <v>20042.3125</v>
      </c>
      <c r="AL40" s="58"/>
      <c r="AM40" s="59"/>
      <c r="AN40" s="31">
        <f t="shared" si="10"/>
        <v>0</v>
      </c>
      <c r="AO40" s="58"/>
      <c r="AP40" s="59"/>
      <c r="AQ40" s="31">
        <f t="shared" si="11"/>
        <v>0</v>
      </c>
      <c r="AR40" s="58"/>
      <c r="AS40" s="59"/>
      <c r="AT40" s="31">
        <f t="shared" si="12"/>
        <v>0</v>
      </c>
      <c r="AW40" s="31">
        <f t="shared" si="13"/>
        <v>0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131425000</v>
      </c>
      <c r="EC40" s="60">
        <f t="shared" si="41"/>
        <v>0</v>
      </c>
      <c r="ED40" s="31">
        <f t="shared" si="42"/>
        <v>20042.3125</v>
      </c>
      <c r="EE40" s="33">
        <f t="shared" si="43"/>
        <v>5.4899999999999997E-2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131425000</v>
      </c>
      <c r="EL40" s="60">
        <f t="shared" si="48"/>
        <v>0</v>
      </c>
      <c r="EM40" s="60">
        <f t="shared" si="49"/>
        <v>20042.3125</v>
      </c>
      <c r="EN40" s="33">
        <f t="shared" si="50"/>
        <v>5.4899999999999997E-2</v>
      </c>
      <c r="EP40" s="31"/>
    </row>
    <row r="41" spans="1:146" x14ac:dyDescent="0.25">
      <c r="A41" s="20">
        <f t="shared" si="51"/>
        <v>45230</v>
      </c>
      <c r="B41" s="31">
        <v>0</v>
      </c>
      <c r="C41" s="33">
        <v>5.5961619999999997E-2</v>
      </c>
      <c r="D41" s="31">
        <f t="shared" si="0"/>
        <v>0</v>
      </c>
      <c r="G41" s="31">
        <f t="shared" si="1"/>
        <v>0</v>
      </c>
      <c r="J41" s="31">
        <f t="shared" si="2"/>
        <v>0</v>
      </c>
      <c r="M41" s="31">
        <f t="shared" si="3"/>
        <v>0</v>
      </c>
      <c r="P41" s="31">
        <f t="shared" si="4"/>
        <v>0</v>
      </c>
      <c r="S41" s="31">
        <f t="shared" si="5"/>
        <v>0</v>
      </c>
      <c r="V41" s="31">
        <f t="shared" si="6"/>
        <v>0</v>
      </c>
      <c r="Y41" s="31">
        <f t="shared" si="7"/>
        <v>0</v>
      </c>
      <c r="AB41" s="31">
        <f t="shared" si="8"/>
        <v>0</v>
      </c>
      <c r="AE41" s="31">
        <v>0</v>
      </c>
      <c r="AH41" s="31">
        <v>0</v>
      </c>
      <c r="AI41" s="58">
        <v>138475000</v>
      </c>
      <c r="AJ41" s="59">
        <v>5.4899999999999997E-2</v>
      </c>
      <c r="AK41" s="31">
        <f t="shared" si="9"/>
        <v>21117.4375</v>
      </c>
      <c r="AL41" s="58"/>
      <c r="AM41" s="59"/>
      <c r="AN41" s="31">
        <f t="shared" si="10"/>
        <v>0</v>
      </c>
      <c r="AO41" s="58"/>
      <c r="AP41" s="59"/>
      <c r="AQ41" s="31">
        <f t="shared" si="11"/>
        <v>0</v>
      </c>
      <c r="AR41" s="58"/>
      <c r="AS41" s="59"/>
      <c r="AT41" s="31">
        <f t="shared" si="12"/>
        <v>0</v>
      </c>
      <c r="AW41" s="31">
        <f t="shared" si="13"/>
        <v>0</v>
      </c>
      <c r="AZ41" s="31">
        <f t="shared" si="14"/>
        <v>0</v>
      </c>
      <c r="BC41" s="31">
        <f t="shared" si="15"/>
        <v>0</v>
      </c>
      <c r="BF41" s="31">
        <f t="shared" si="16"/>
        <v>0</v>
      </c>
      <c r="BI41" s="31">
        <f t="shared" si="17"/>
        <v>0</v>
      </c>
      <c r="BL41" s="31">
        <f t="shared" si="18"/>
        <v>0</v>
      </c>
      <c r="BO41" s="31">
        <f t="shared" si="19"/>
        <v>0</v>
      </c>
      <c r="BR41" s="31">
        <f t="shared" si="20"/>
        <v>0</v>
      </c>
      <c r="BU41" s="31">
        <f t="shared" si="21"/>
        <v>0</v>
      </c>
      <c r="BX41" s="31">
        <f t="shared" si="22"/>
        <v>0</v>
      </c>
      <c r="CA41" s="31">
        <f t="shared" si="23"/>
        <v>0</v>
      </c>
      <c r="CD41" s="31">
        <f t="shared" si="24"/>
        <v>0</v>
      </c>
      <c r="CG41" s="31">
        <f t="shared" si="25"/>
        <v>0</v>
      </c>
      <c r="CJ41" s="31">
        <f t="shared" si="26"/>
        <v>0</v>
      </c>
      <c r="CM41" s="31">
        <f t="shared" si="27"/>
        <v>0</v>
      </c>
      <c r="CP41" s="31">
        <f t="shared" si="28"/>
        <v>0</v>
      </c>
      <c r="CS41" s="31">
        <f t="shared" si="29"/>
        <v>0</v>
      </c>
      <c r="CV41" s="31">
        <f t="shared" si="30"/>
        <v>0</v>
      </c>
      <c r="CY41" s="31">
        <f t="shared" si="31"/>
        <v>0</v>
      </c>
      <c r="DB41" s="31">
        <f t="shared" si="32"/>
        <v>0</v>
      </c>
      <c r="DE41" s="31">
        <f t="shared" si="33"/>
        <v>0</v>
      </c>
      <c r="DH41" s="31">
        <f t="shared" si="34"/>
        <v>0</v>
      </c>
      <c r="DK41" s="31">
        <f t="shared" si="35"/>
        <v>0</v>
      </c>
      <c r="DN41" s="31">
        <f t="shared" si="36"/>
        <v>0</v>
      </c>
      <c r="DQ41" s="31">
        <f t="shared" si="37"/>
        <v>0</v>
      </c>
      <c r="DT41" s="31">
        <f t="shared" si="38"/>
        <v>0</v>
      </c>
      <c r="DW41" s="31">
        <f t="shared" si="39"/>
        <v>0</v>
      </c>
      <c r="DZ41" s="31"/>
      <c r="EA41" s="31"/>
      <c r="EB41" s="60">
        <f t="shared" si="40"/>
        <v>138475000</v>
      </c>
      <c r="EC41" s="60">
        <f t="shared" si="41"/>
        <v>0</v>
      </c>
      <c r="ED41" s="31">
        <f t="shared" si="42"/>
        <v>21117.4375</v>
      </c>
      <c r="EE41" s="33">
        <f t="shared" si="43"/>
        <v>5.4899999999999997E-2</v>
      </c>
      <c r="EG41" s="60">
        <f t="shared" si="44"/>
        <v>0</v>
      </c>
      <c r="EH41" s="31">
        <f t="shared" si="45"/>
        <v>0</v>
      </c>
      <c r="EI41" s="33">
        <f t="shared" si="46"/>
        <v>0</v>
      </c>
      <c r="EJ41" s="33"/>
      <c r="EK41" s="60">
        <f t="shared" si="47"/>
        <v>138475000</v>
      </c>
      <c r="EL41" s="60">
        <f t="shared" si="48"/>
        <v>0</v>
      </c>
      <c r="EM41" s="60">
        <f t="shared" si="49"/>
        <v>21117.4375</v>
      </c>
      <c r="EN41" s="33">
        <f t="shared" si="50"/>
        <v>5.4899999999999997E-2</v>
      </c>
      <c r="EP41" s="31"/>
    </row>
    <row r="42" spans="1:146" x14ac:dyDescent="0.25">
      <c r="A42" s="61" t="s">
        <v>39</v>
      </c>
      <c r="D42" s="62">
        <f>SUM(D11:D41)</f>
        <v>7743.8756555555556</v>
      </c>
      <c r="G42" s="62">
        <f>SUM(G11:G41)</f>
        <v>0</v>
      </c>
      <c r="J42" s="62">
        <f>SUM(J11:J41)</f>
        <v>0</v>
      </c>
      <c r="M42" s="62">
        <f>SUM(M11:M41)</f>
        <v>0</v>
      </c>
      <c r="P42" s="62">
        <f>SUM(P11:P41)</f>
        <v>0</v>
      </c>
      <c r="S42" s="62">
        <f>SUM(S11:S41)</f>
        <v>0</v>
      </c>
      <c r="V42" s="62">
        <f>SUM(V11:V41)</f>
        <v>0</v>
      </c>
      <c r="Y42" s="62">
        <f>SUM(Y11:Y41)</f>
        <v>0</v>
      </c>
      <c r="AB42" s="62">
        <f>SUM(AB11:AB41)</f>
        <v>0</v>
      </c>
      <c r="AE42" s="62">
        <f>SUM(AE11:AE41)</f>
        <v>0</v>
      </c>
      <c r="AH42" s="62">
        <f>SUM(AH11:AH41)</f>
        <v>0</v>
      </c>
      <c r="AK42" s="62">
        <f>SUM(AK11:AK41)</f>
        <v>384017.875</v>
      </c>
      <c r="AN42" s="62">
        <f>SUM(AN11:AN41)</f>
        <v>76944.444444444438</v>
      </c>
      <c r="AQ42" s="62">
        <f>SUM(AQ11:AQ41)</f>
        <v>116458.33333333334</v>
      </c>
      <c r="AT42" s="62">
        <f>SUM(AT11:AT41)</f>
        <v>0</v>
      </c>
      <c r="AW42" s="62">
        <f>SUM(AW11:AW41)</f>
        <v>0</v>
      </c>
      <c r="AZ42" s="62">
        <f>SUM(AZ11:AZ41)</f>
        <v>0</v>
      </c>
      <c r="BC42" s="62">
        <f>SUM(BC11:BC41)</f>
        <v>0</v>
      </c>
      <c r="BF42" s="62">
        <f>SUM(BF11:BF41)</f>
        <v>0</v>
      </c>
      <c r="BI42" s="62">
        <f>SUM(BI11:BI41)</f>
        <v>0</v>
      </c>
      <c r="BL42" s="62">
        <f>SUM(BL11:BL41)</f>
        <v>0</v>
      </c>
      <c r="BO42" s="62">
        <f>SUM(BO11:BO41)</f>
        <v>0</v>
      </c>
      <c r="BR42" s="62">
        <f>SUM(BR11:BR41)</f>
        <v>0</v>
      </c>
      <c r="BU42" s="62">
        <f>SUM(BU11:BU41)</f>
        <v>0</v>
      </c>
      <c r="BX42" s="62">
        <f>SUM(BX11:BX41)</f>
        <v>0</v>
      </c>
      <c r="CA42" s="62">
        <f>SUM(CA11:CA41)</f>
        <v>0</v>
      </c>
      <c r="CD42" s="62">
        <f>SUM(CD11:CD41)</f>
        <v>0</v>
      </c>
      <c r="CG42" s="62">
        <f>SUM(CG11:CG41)</f>
        <v>0</v>
      </c>
      <c r="CJ42" s="62">
        <f>SUM(CJ11:CJ41)</f>
        <v>0</v>
      </c>
      <c r="CM42" s="62">
        <f>SUM(CM11:CM41)</f>
        <v>0</v>
      </c>
      <c r="CP42" s="62">
        <f>SUM(CP11:CP41)</f>
        <v>0</v>
      </c>
      <c r="CS42" s="62">
        <f>SUM(CS11:CS41)</f>
        <v>0</v>
      </c>
      <c r="CV42" s="62">
        <f>SUM(CV11:CV41)</f>
        <v>0</v>
      </c>
      <c r="CY42" s="62">
        <f>SUM(CY11:CY41)</f>
        <v>0</v>
      </c>
      <c r="DB42" s="62">
        <f>SUM(DB11:DB41)</f>
        <v>0</v>
      </c>
      <c r="DE42" s="62">
        <f>SUM(DE11:DE41)</f>
        <v>0</v>
      </c>
      <c r="DH42" s="62">
        <f>SUM(DH11:DH41)</f>
        <v>0</v>
      </c>
      <c r="DK42" s="62">
        <f>SUM(DK11:DK41)</f>
        <v>0</v>
      </c>
      <c r="DN42" s="62">
        <f>SUM(DN11:DN41)</f>
        <v>0</v>
      </c>
      <c r="DQ42" s="62">
        <f>SUM(DQ11:DQ41)</f>
        <v>0</v>
      </c>
      <c r="DT42" s="62">
        <f>SUM(DT11:DT41)</f>
        <v>0</v>
      </c>
      <c r="DW42" s="62">
        <f>SUM(DW11:DW41)</f>
        <v>0</v>
      </c>
      <c r="DZ42" s="31"/>
      <c r="EA42" s="31"/>
      <c r="EB42" s="31"/>
      <c r="EC42" s="31"/>
      <c r="ED42" s="62">
        <f>SUM(ED11:ED41)</f>
        <v>585164.52843333338</v>
      </c>
      <c r="EE42" s="33"/>
      <c r="EG42" s="31"/>
      <c r="EH42" s="62">
        <f>SUM(EH11:EH41)</f>
        <v>0</v>
      </c>
      <c r="EI42" s="33"/>
      <c r="EJ42" s="33"/>
      <c r="EK42" s="31"/>
      <c r="EL42" s="31"/>
      <c r="EM42" s="62">
        <f>SUM(EM11:EM41)</f>
        <v>577420.65277777775</v>
      </c>
      <c r="EN42" s="33"/>
    </row>
    <row r="44" spans="1:146" x14ac:dyDescent="0.25">
      <c r="EM44" s="63"/>
    </row>
    <row r="46" spans="1:146" x14ac:dyDescent="0.25">
      <c r="EM46" s="31"/>
    </row>
    <row r="47" spans="1:146" x14ac:dyDescent="0.25">
      <c r="EM47" s="31"/>
    </row>
    <row r="48" spans="1:146" x14ac:dyDescent="0.25">
      <c r="EM48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7" max="1048575" man="1"/>
    <brk id="43" max="1048575" man="1"/>
    <brk id="52" max="41" man="1"/>
    <brk id="6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fitToPage="1"/>
  </sheetPr>
  <dimension ref="A1:EQ47"/>
  <sheetViews>
    <sheetView tabSelected="1" workbookViewId="0"/>
  </sheetViews>
  <sheetFormatPr defaultRowHeight="15" x14ac:dyDescent="0.25"/>
  <cols>
    <col min="1" max="1" width="14.5703125" bestFit="1" customWidth="1"/>
    <col min="2" max="2" width="15.57031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.425781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4.140625" bestFit="1" customWidth="1"/>
    <col min="38" max="38" width="14.42578125" style="31" customWidth="1"/>
    <col min="39" max="39" width="12" style="33" bestFit="1" customWidth="1"/>
    <col min="40" max="40" width="14.140625" bestFit="1" customWidth="1"/>
    <col min="41" max="41" width="15.42578125" style="31" bestFit="1" customWidth="1"/>
    <col min="42" max="42" width="12.28515625" style="33" bestFit="1" customWidth="1"/>
    <col min="43" max="43" width="13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22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8" bestFit="1" customWidth="1"/>
    <col min="142" max="142" width="15.42578125" hidden="1" customWidth="1"/>
    <col min="143" max="143" width="14.42578125" bestFit="1" customWidth="1"/>
    <col min="144" max="144" width="18" bestFit="1" customWidth="1"/>
    <col min="145" max="145" width="42.85546875" bestFit="1" customWidth="1"/>
    <col min="146" max="146" width="22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EB40</f>
        <v>248508000</v>
      </c>
      <c r="EI2" s="31">
        <f>EG40</f>
        <v>0</v>
      </c>
      <c r="EM2" s="31"/>
      <c r="EN2" s="31">
        <f>EK40</f>
        <v>246158000</v>
      </c>
      <c r="EO2" s="183">
        <v>-484014.72</v>
      </c>
      <c r="EP2" s="24">
        <f>EN2+EO2</f>
        <v>245673985.28</v>
      </c>
      <c r="EQ2" s="24">
        <f>EE2+EO2</f>
        <v>248023985.28</v>
      </c>
    </row>
    <row r="3" spans="1:147" ht="16.5" thickTop="1" x14ac:dyDescent="0.25">
      <c r="A3" s="32" t="s">
        <v>261</v>
      </c>
      <c r="E3" s="34" t="s">
        <v>50</v>
      </c>
      <c r="F3" s="35"/>
      <c r="G3" s="36"/>
      <c r="EB3" t="s">
        <v>51</v>
      </c>
      <c r="ED3" s="31"/>
      <c r="EE3" s="31">
        <f>AVERAGE(EB11:EB40)</f>
        <v>170371266.66666666</v>
      </c>
      <c r="EI3" s="31">
        <f>AVERAGE(EG11:EG40)</f>
        <v>0</v>
      </c>
      <c r="EM3" s="31"/>
      <c r="EN3" s="31">
        <f>AVERAGE(EK11:EK40)</f>
        <v>170292933.33333334</v>
      </c>
    </row>
    <row r="4" spans="1:147" x14ac:dyDescent="0.25">
      <c r="E4" s="37" t="s">
        <v>49</v>
      </c>
      <c r="F4" s="31"/>
      <c r="G4" s="38">
        <f>EQ2</f>
        <v>248023985.28</v>
      </c>
      <c r="AI4" s="39" t="s">
        <v>52</v>
      </c>
      <c r="EB4" t="s">
        <v>53</v>
      </c>
      <c r="ED4" s="33"/>
      <c r="EE4" s="33">
        <f>IF(EE3=0,0,360*(AVERAGE(ED11:ED40)/EE3))</f>
        <v>5.5580576332707125E-2</v>
      </c>
      <c r="EI4" s="33">
        <f>IF(EI3=0,0,360*(AVERAGE(EH11:EH40)/EI3))</f>
        <v>0</v>
      </c>
      <c r="EM4" s="33"/>
      <c r="EN4" s="33">
        <f>IF(EN3=0,0,360*(AVERAGE(EM11:EM40)/EN3))</f>
        <v>5.5580441838651358E-2</v>
      </c>
      <c r="EO4" s="40" t="s">
        <v>54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170371266.66666666</v>
      </c>
      <c r="AI5" s="42" t="s">
        <v>44</v>
      </c>
      <c r="EB5" t="s">
        <v>55</v>
      </c>
      <c r="ED5" s="31"/>
      <c r="EE5" s="31">
        <f>MAX(EB11:EB40)</f>
        <v>248508000</v>
      </c>
      <c r="EI5" s="31">
        <f>MAX(EG11:EG40)</f>
        <v>0</v>
      </c>
      <c r="EM5" s="31"/>
      <c r="EN5" s="31">
        <f>MAX(EK11:EK40)</f>
        <v>246158000</v>
      </c>
    </row>
    <row r="6" spans="1:147" x14ac:dyDescent="0.25">
      <c r="E6" s="37" t="s">
        <v>53</v>
      </c>
      <c r="F6" s="31"/>
      <c r="G6" s="43">
        <f>EE4</f>
        <v>5.5580576332707125E-2</v>
      </c>
    </row>
    <row r="7" spans="1:147" ht="16.5" thickBot="1" x14ac:dyDescent="0.3">
      <c r="E7" s="44" t="s">
        <v>55</v>
      </c>
      <c r="F7" s="45"/>
      <c r="G7" s="46">
        <f>EE5</f>
        <v>248508000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45231</v>
      </c>
      <c r="B11" s="31">
        <v>0</v>
      </c>
      <c r="C11" s="33">
        <v>5.603872E-2</v>
      </c>
      <c r="D11" s="31">
        <f>(B11*C11)/360</f>
        <v>0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v>128050000</v>
      </c>
      <c r="AJ11" s="59">
        <v>5.4899999999999997E-2</v>
      </c>
      <c r="AK11" s="31">
        <f>(AI11*AJ11)/360</f>
        <v>19527.625</v>
      </c>
      <c r="AL11" s="58"/>
      <c r="AM11" s="59"/>
      <c r="AN11" s="31">
        <f>(AL11*AM11)/360</f>
        <v>0</v>
      </c>
      <c r="AO11" s="58"/>
      <c r="AP11" s="59"/>
      <c r="AQ11" s="31">
        <f>(AO11*AP11)/360</f>
        <v>0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128050000</v>
      </c>
      <c r="EC11" s="60">
        <f>EB11-EK11+EL11</f>
        <v>0</v>
      </c>
      <c r="ED11" s="31">
        <f>D11+G11+J11+M11+P11+S11+V11+Y11+AB11+AE11+AH11+AK11+AN11+AQ11+AT11+AW11+AZ11+BC11+BF11+BI11+DW11+DT11+DQ11+DN11+DK11+DH11+DE11+DB11+CY11+CV11+CS11+CP11+CM11+CJ11+CG11+CD11+CA11+BX11+BU11+BR11+BO11+BL11</f>
        <v>19527.625</v>
      </c>
      <c r="EE11" s="33">
        <f>IF(EB11&lt;&gt;0,((ED11/EB11)*360),0)</f>
        <v>5.4899999999999997E-2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128050000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19527.625</v>
      </c>
      <c r="EN11" s="33">
        <f>IF(EK11&lt;&gt;0,((EM11/EK11)*360),0)</f>
        <v>5.4899999999999997E-2</v>
      </c>
      <c r="EP11" s="31"/>
    </row>
    <row r="12" spans="1:147" x14ac:dyDescent="0.25">
      <c r="A12" s="20">
        <f>1+A11</f>
        <v>45232</v>
      </c>
      <c r="B12" s="31">
        <v>0</v>
      </c>
      <c r="C12" s="33">
        <v>5.6045629999999999E-2</v>
      </c>
      <c r="D12" s="31">
        <f t="shared" ref="D12:D40" si="0">(B12*C12)/360</f>
        <v>0</v>
      </c>
      <c r="G12" s="31">
        <f t="shared" ref="G12:G40" si="1">(E12*F12)/360</f>
        <v>0</v>
      </c>
      <c r="J12" s="31">
        <f t="shared" ref="J12:J40" si="2">(H12*I12)/360</f>
        <v>0</v>
      </c>
      <c r="M12" s="31">
        <f t="shared" ref="M12:M40" si="3">(K12*L12)/360</f>
        <v>0</v>
      </c>
      <c r="P12" s="31">
        <f t="shared" ref="P12:P40" si="4">(N12*O12)/360</f>
        <v>0</v>
      </c>
      <c r="S12" s="31">
        <f t="shared" ref="S12:S40" si="5">(Q12*R12)/360</f>
        <v>0</v>
      </c>
      <c r="V12" s="31">
        <f t="shared" ref="V12:V40" si="6">(T12*U12)/360</f>
        <v>0</v>
      </c>
      <c r="Y12" s="31">
        <f t="shared" ref="Y12:Y40" si="7">(W12*X12)/360</f>
        <v>0</v>
      </c>
      <c r="AB12" s="31">
        <f t="shared" ref="AB12:AB40" si="8">(Z12*AA12)/360</f>
        <v>0</v>
      </c>
      <c r="AE12" s="31">
        <v>0</v>
      </c>
      <c r="AH12" s="31">
        <v>0</v>
      </c>
      <c r="AI12" s="58">
        <v>70250000</v>
      </c>
      <c r="AJ12" s="59">
        <v>5.4899999999999997E-2</v>
      </c>
      <c r="AK12" s="31">
        <f t="shared" ref="AK12:AK40" si="9">(AI12*AJ12)/360</f>
        <v>10713.125</v>
      </c>
      <c r="AL12" s="58">
        <v>60000000</v>
      </c>
      <c r="AM12" s="59">
        <v>5.62E-2</v>
      </c>
      <c r="AN12" s="31">
        <f t="shared" ref="AN12:AN40" si="10">(AL12*AM12)/360</f>
        <v>9366.6666666666661</v>
      </c>
      <c r="AO12" s="58"/>
      <c r="AP12" s="59"/>
      <c r="AQ12" s="31">
        <f t="shared" ref="AQ12:AQ40" si="11">(AO12*AP12)/360</f>
        <v>0</v>
      </c>
      <c r="AR12" s="58"/>
      <c r="AS12" s="59"/>
      <c r="AT12" s="31">
        <f t="shared" ref="AT12:AT40" si="12">(AR12*AS12)/360</f>
        <v>0</v>
      </c>
      <c r="AW12" s="31">
        <f t="shared" ref="AW12:AW40" si="13">(AU12*AV12)/360</f>
        <v>0</v>
      </c>
      <c r="AZ12" s="31">
        <f t="shared" ref="AZ12:AZ40" si="14">(AX12*AY12)/360</f>
        <v>0</v>
      </c>
      <c r="BC12" s="31">
        <f t="shared" ref="BC12:BC40" si="15">(BA12*BB12)/360</f>
        <v>0</v>
      </c>
      <c r="BF12" s="31">
        <f t="shared" ref="BF12:BF40" si="16">(BD12*BE12)/360</f>
        <v>0</v>
      </c>
      <c r="BI12" s="31">
        <f t="shared" ref="BI12:BI40" si="17">(BG12*BH12)/360</f>
        <v>0</v>
      </c>
      <c r="BL12" s="31">
        <f t="shared" ref="BL12:BL40" si="18">(BJ12*BK12)/360</f>
        <v>0</v>
      </c>
      <c r="BO12" s="31">
        <f t="shared" ref="BO12:BO40" si="19">(BM12*BN12)/360</f>
        <v>0</v>
      </c>
      <c r="BR12" s="31">
        <f t="shared" ref="BR12:BR40" si="20">(BP12*BQ12)/360</f>
        <v>0</v>
      </c>
      <c r="BU12" s="31">
        <f t="shared" ref="BU12:BU40" si="21">(BS12*BT12)/360</f>
        <v>0</v>
      </c>
      <c r="BX12" s="31">
        <f t="shared" ref="BX12:BX40" si="22">(BV12*BW12)/360</f>
        <v>0</v>
      </c>
      <c r="CA12" s="31">
        <f t="shared" ref="CA12:CA40" si="23">(BY12*BZ12)/360</f>
        <v>0</v>
      </c>
      <c r="CD12" s="31">
        <f t="shared" ref="CD12:CD40" si="24">(CB12*CC12)/360</f>
        <v>0</v>
      </c>
      <c r="CG12" s="31">
        <f t="shared" ref="CG12:CG40" si="25">(CE12*CF12)/360</f>
        <v>0</v>
      </c>
      <c r="CJ12" s="31">
        <f t="shared" ref="CJ12:CJ40" si="26">(CH12*CI12)/360</f>
        <v>0</v>
      </c>
      <c r="CM12" s="31">
        <f t="shared" ref="CM12:CM40" si="27">(CK12*CL12)/360</f>
        <v>0</v>
      </c>
      <c r="CP12" s="31">
        <f t="shared" ref="CP12:CP40" si="28">(CN12*CO12)/360</f>
        <v>0</v>
      </c>
      <c r="CS12" s="31">
        <f t="shared" ref="CS12:CS40" si="29">(CQ12*CR12)/360</f>
        <v>0</v>
      </c>
      <c r="CV12" s="31">
        <f t="shared" ref="CV12:CV40" si="30">(CT12*CU12)/360</f>
        <v>0</v>
      </c>
      <c r="CY12" s="31">
        <f t="shared" ref="CY12:CY40" si="31">(CW12*CX12)/360</f>
        <v>0</v>
      </c>
      <c r="DB12" s="31">
        <f t="shared" ref="DB12:DB40" si="32">(CZ12*DA12)/360</f>
        <v>0</v>
      </c>
      <c r="DE12" s="31">
        <f t="shared" ref="DE12:DE40" si="33">(DC12*DD12)/360</f>
        <v>0</v>
      </c>
      <c r="DH12" s="31">
        <f t="shared" ref="DH12:DH40" si="34">(DF12*DG12)/360</f>
        <v>0</v>
      </c>
      <c r="DK12" s="31">
        <f t="shared" ref="DK12:DK40" si="35">(DI12*DJ12)/360</f>
        <v>0</v>
      </c>
      <c r="DN12" s="31">
        <f t="shared" ref="DN12:DN40" si="36">(DL12*DM12)/360</f>
        <v>0</v>
      </c>
      <c r="DQ12" s="31">
        <f t="shared" ref="DQ12:DQ40" si="37">(DO12*DP12)/360</f>
        <v>0</v>
      </c>
      <c r="DT12" s="31">
        <f t="shared" ref="DT12:DT40" si="38">(DR12*DS12)/360</f>
        <v>0</v>
      </c>
      <c r="DW12" s="31">
        <f t="shared" ref="DW12:DW40" si="39">(DU12*DV12)/360</f>
        <v>0</v>
      </c>
      <c r="DZ12" s="31"/>
      <c r="EA12" s="31"/>
      <c r="EB12" s="60">
        <f t="shared" ref="EB12:EB40" si="40">B12+E12+H12+K12+N12+Q12+T12+W12+Z12+AC12+AF12+AL12+AO12+AR12+AU12+AX12+BA12+BD12+BG12+DU12+AI12+DR12+DO12+DL12+DI12+DF12+DC12+CZ12+CW12+CT12+CQ12+CN12+CK12+CH12+CE12+CB12+BY12+BV12+BS12+BP12+BM12+BJ12</f>
        <v>130250000</v>
      </c>
      <c r="EC12" s="60">
        <f t="shared" ref="EC12:EC40" si="41">EB12-EK12+EL12</f>
        <v>0</v>
      </c>
      <c r="ED12" s="31">
        <f t="shared" ref="ED12:ED40" si="42">D12+G12+J12+M12+P12+S12+V12+Y12+AB12+AE12+AH12+AK12+AN12+AQ12+AT12+AW12+AZ12+BC12+BF12+BI12+DW12+DT12+DQ12+DN12+DK12+DH12+DE12+DB12+CY12+CV12+CS12+CP12+CM12+CJ12+CG12+CD12+CA12+BX12+BU12+BR12+BO12+BL12</f>
        <v>20079.791666666664</v>
      </c>
      <c r="EE12" s="33">
        <f t="shared" ref="EE12:EE40" si="43">IF(EB12&lt;&gt;0,((ED12/EB12)*360),0)</f>
        <v>5.5498848368522063E-2</v>
      </c>
      <c r="EG12" s="60">
        <f t="shared" ref="EG12:EG40" si="44">Q12+T12+W12+Z12+AC12+AF12</f>
        <v>0</v>
      </c>
      <c r="EH12" s="31">
        <f t="shared" ref="EH12:EH40" si="45">S12+V12+Y12+AB12+AE12+AH12</f>
        <v>0</v>
      </c>
      <c r="EI12" s="33">
        <f t="shared" ref="EI12:EI40" si="46">IF(EG12&lt;&gt;0,((EH12/EG12)*360),0)</f>
        <v>0</v>
      </c>
      <c r="EJ12" s="33"/>
      <c r="EK12" s="60">
        <f t="shared" ref="EK12:EK40" si="47">DR12+DL12+DI12+DF12+DC12+CZ12+CW12+CT12+CQ12+CN12+CK12+CH12+CE12+CB12+BY12+BV12+BS12+BP12+BM12+BJ12+BG12+BD12+BA12+AX12+AU12+AR12+AO12+AL12+AI12+DO12</f>
        <v>130250000</v>
      </c>
      <c r="EL12" s="60">
        <f t="shared" ref="EL12:EL40" si="48">DX12</f>
        <v>0</v>
      </c>
      <c r="EM12" s="60">
        <f t="shared" ref="EM12:EM40" si="49">DT12+DQ12+DN12+DK12+DH12+DE12+DB12+CY12+CV12+CS12+CP12+CM12+CJ12+CG12+CD12+CA12+BX12+BU12+BR12+BO12+BL12+BI12+BF12+BC12+AZ12+AW12+AT12+AQ12+AN12+AK12</f>
        <v>20079.791666666664</v>
      </c>
      <c r="EN12" s="33">
        <f t="shared" ref="EN12:EN40" si="50">IF(EK12&lt;&gt;0,((EM12/EK12)*360),0)</f>
        <v>5.5498848368522063E-2</v>
      </c>
      <c r="EP12" s="31"/>
    </row>
    <row r="13" spans="1:147" x14ac:dyDescent="0.25">
      <c r="A13" s="20">
        <f t="shared" ref="A13:A40" si="51">1+A12</f>
        <v>45233</v>
      </c>
      <c r="B13" s="31">
        <v>0</v>
      </c>
      <c r="C13" s="33">
        <v>5.5993430000000004E-2</v>
      </c>
      <c r="D13" s="31">
        <f t="shared" si="0"/>
        <v>0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>
        <v>70325000</v>
      </c>
      <c r="AJ13" s="59">
        <v>5.4899999999999997E-2</v>
      </c>
      <c r="AK13" s="31">
        <f t="shared" si="9"/>
        <v>10724.5625</v>
      </c>
      <c r="AL13" s="58">
        <v>60000000</v>
      </c>
      <c r="AM13" s="59">
        <v>5.62E-2</v>
      </c>
      <c r="AN13" s="31">
        <f t="shared" si="10"/>
        <v>9366.6666666666661</v>
      </c>
      <c r="AO13" s="58"/>
      <c r="AP13" s="59"/>
      <c r="AQ13" s="31">
        <f t="shared" si="11"/>
        <v>0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130325000</v>
      </c>
      <c r="EC13" s="60">
        <f t="shared" si="41"/>
        <v>0</v>
      </c>
      <c r="ED13" s="31">
        <f t="shared" si="42"/>
        <v>20091.229166666664</v>
      </c>
      <c r="EE13" s="33">
        <f t="shared" si="43"/>
        <v>5.5498503740648374E-2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130325000</v>
      </c>
      <c r="EL13" s="60">
        <f t="shared" si="48"/>
        <v>0</v>
      </c>
      <c r="EM13" s="60">
        <f t="shared" si="49"/>
        <v>20091.229166666664</v>
      </c>
      <c r="EN13" s="33">
        <f t="shared" si="50"/>
        <v>5.5498503740648374E-2</v>
      </c>
      <c r="EP13" s="31"/>
    </row>
    <row r="14" spans="1:147" x14ac:dyDescent="0.25">
      <c r="A14" s="20">
        <f t="shared" si="51"/>
        <v>45234</v>
      </c>
      <c r="B14" s="31">
        <v>0</v>
      </c>
      <c r="C14" s="33">
        <v>5.5993430000000004E-2</v>
      </c>
      <c r="D14" s="31">
        <f t="shared" si="0"/>
        <v>0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>
        <v>70325000</v>
      </c>
      <c r="AJ14" s="59">
        <v>5.4899999999999997E-2</v>
      </c>
      <c r="AK14" s="31">
        <f t="shared" si="9"/>
        <v>10724.5625</v>
      </c>
      <c r="AL14" s="58">
        <v>60000000</v>
      </c>
      <c r="AM14" s="59">
        <v>5.62E-2</v>
      </c>
      <c r="AN14" s="31">
        <f t="shared" si="10"/>
        <v>9366.6666666666661</v>
      </c>
      <c r="AO14" s="58"/>
      <c r="AP14" s="59"/>
      <c r="AQ14" s="31">
        <f t="shared" si="11"/>
        <v>0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130325000</v>
      </c>
      <c r="EC14" s="60">
        <f t="shared" si="41"/>
        <v>0</v>
      </c>
      <c r="ED14" s="31">
        <f t="shared" si="42"/>
        <v>20091.229166666664</v>
      </c>
      <c r="EE14" s="33">
        <f t="shared" si="43"/>
        <v>5.5498503740648374E-2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130325000</v>
      </c>
      <c r="EL14" s="60">
        <f t="shared" si="48"/>
        <v>0</v>
      </c>
      <c r="EM14" s="60">
        <f t="shared" si="49"/>
        <v>20091.229166666664</v>
      </c>
      <c r="EN14" s="33">
        <f t="shared" si="50"/>
        <v>5.5498503740648374E-2</v>
      </c>
      <c r="EP14" s="31"/>
    </row>
    <row r="15" spans="1:147" x14ac:dyDescent="0.25">
      <c r="A15" s="20">
        <f t="shared" si="51"/>
        <v>45235</v>
      </c>
      <c r="B15" s="31">
        <v>0</v>
      </c>
      <c r="C15" s="33">
        <v>5.5993430000000004E-2</v>
      </c>
      <c r="D15" s="31">
        <f t="shared" si="0"/>
        <v>0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>
        <v>70325000</v>
      </c>
      <c r="AJ15" s="59">
        <v>5.4899999999999997E-2</v>
      </c>
      <c r="AK15" s="31">
        <f t="shared" si="9"/>
        <v>10724.5625</v>
      </c>
      <c r="AL15" s="58">
        <v>60000000</v>
      </c>
      <c r="AM15" s="59">
        <v>5.62E-2</v>
      </c>
      <c r="AN15" s="31">
        <f t="shared" si="10"/>
        <v>9366.6666666666661</v>
      </c>
      <c r="AO15" s="58"/>
      <c r="AP15" s="59"/>
      <c r="AQ15" s="31">
        <f t="shared" si="11"/>
        <v>0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130325000</v>
      </c>
      <c r="EC15" s="60">
        <f t="shared" si="41"/>
        <v>0</v>
      </c>
      <c r="ED15" s="31">
        <f t="shared" si="42"/>
        <v>20091.229166666664</v>
      </c>
      <c r="EE15" s="33">
        <f t="shared" si="43"/>
        <v>5.5498503740648374E-2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130325000</v>
      </c>
      <c r="EL15" s="60">
        <f t="shared" si="48"/>
        <v>0</v>
      </c>
      <c r="EM15" s="60">
        <f t="shared" si="49"/>
        <v>20091.229166666664</v>
      </c>
      <c r="EN15" s="33">
        <f t="shared" si="50"/>
        <v>5.5498503740648374E-2</v>
      </c>
      <c r="EP15" s="31"/>
    </row>
    <row r="16" spans="1:147" x14ac:dyDescent="0.25">
      <c r="A16" s="20">
        <f t="shared" si="51"/>
        <v>45236</v>
      </c>
      <c r="B16" s="31">
        <v>0</v>
      </c>
      <c r="C16" s="33">
        <v>5.6018569999999997E-2</v>
      </c>
      <c r="D16" s="31">
        <f t="shared" si="0"/>
        <v>0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>
        <v>70150000</v>
      </c>
      <c r="AJ16" s="59">
        <v>5.4899999999999997E-2</v>
      </c>
      <c r="AK16" s="31">
        <f t="shared" si="9"/>
        <v>10697.875</v>
      </c>
      <c r="AL16" s="58">
        <v>60000000</v>
      </c>
      <c r="AM16" s="59">
        <v>5.62E-2</v>
      </c>
      <c r="AN16" s="31">
        <f t="shared" si="10"/>
        <v>9366.6666666666661</v>
      </c>
      <c r="AO16" s="58"/>
      <c r="AP16" s="59"/>
      <c r="AQ16" s="31">
        <f t="shared" si="11"/>
        <v>0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130150000</v>
      </c>
      <c r="EC16" s="60">
        <f t="shared" si="41"/>
        <v>0</v>
      </c>
      <c r="ED16" s="31">
        <f t="shared" si="42"/>
        <v>20064.541666666664</v>
      </c>
      <c r="EE16" s="33">
        <f t="shared" si="43"/>
        <v>5.5499308490203611E-2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130150000</v>
      </c>
      <c r="EL16" s="60">
        <f t="shared" si="48"/>
        <v>0</v>
      </c>
      <c r="EM16" s="60">
        <f t="shared" si="49"/>
        <v>20064.541666666664</v>
      </c>
      <c r="EN16" s="33">
        <f t="shared" si="50"/>
        <v>5.5499308490203611E-2</v>
      </c>
      <c r="EP16" s="31"/>
    </row>
    <row r="17" spans="1:146" x14ac:dyDescent="0.25">
      <c r="A17" s="20">
        <f t="shared" si="51"/>
        <v>45237</v>
      </c>
      <c r="B17" s="31">
        <v>0</v>
      </c>
      <c r="C17" s="33">
        <v>5.6017089999999999E-2</v>
      </c>
      <c r="D17" s="31">
        <f t="shared" si="0"/>
        <v>0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57600000</v>
      </c>
      <c r="AJ17" s="59">
        <v>5.4899999999999997E-2</v>
      </c>
      <c r="AK17" s="31">
        <f t="shared" si="9"/>
        <v>8784</v>
      </c>
      <c r="AL17" s="58">
        <v>60000000</v>
      </c>
      <c r="AM17" s="59">
        <v>5.62E-2</v>
      </c>
      <c r="AN17" s="31">
        <f t="shared" si="10"/>
        <v>9366.6666666666661</v>
      </c>
      <c r="AO17" s="58"/>
      <c r="AP17" s="59"/>
      <c r="AQ17" s="31">
        <f t="shared" si="11"/>
        <v>0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117600000</v>
      </c>
      <c r="EC17" s="60">
        <f t="shared" si="41"/>
        <v>0</v>
      </c>
      <c r="ED17" s="31">
        <f t="shared" si="42"/>
        <v>18150.666666666664</v>
      </c>
      <c r="EE17" s="33">
        <f t="shared" si="43"/>
        <v>5.5563265306122447E-2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117600000</v>
      </c>
      <c r="EL17" s="60">
        <f t="shared" si="48"/>
        <v>0</v>
      </c>
      <c r="EM17" s="60">
        <f t="shared" si="49"/>
        <v>18150.666666666664</v>
      </c>
      <c r="EN17" s="33">
        <f t="shared" si="50"/>
        <v>5.5563265306122447E-2</v>
      </c>
      <c r="EP17" s="31"/>
    </row>
    <row r="18" spans="1:146" x14ac:dyDescent="0.25">
      <c r="A18" s="20">
        <f t="shared" si="51"/>
        <v>45238</v>
      </c>
      <c r="B18" s="31">
        <v>0</v>
      </c>
      <c r="C18" s="33">
        <v>5.6087640000000001E-2</v>
      </c>
      <c r="D18" s="31">
        <f t="shared" si="0"/>
        <v>0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52825000</v>
      </c>
      <c r="AJ18" s="59">
        <v>5.4899999999999997E-2</v>
      </c>
      <c r="AK18" s="31">
        <f t="shared" si="9"/>
        <v>8055.8125</v>
      </c>
      <c r="AL18" s="58">
        <v>60000000</v>
      </c>
      <c r="AM18" s="59">
        <v>5.62E-2</v>
      </c>
      <c r="AN18" s="31">
        <f t="shared" si="10"/>
        <v>9366.6666666666661</v>
      </c>
      <c r="AO18" s="58"/>
      <c r="AP18" s="59"/>
      <c r="AQ18" s="31">
        <f t="shared" si="11"/>
        <v>0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112825000</v>
      </c>
      <c r="EC18" s="60">
        <f t="shared" si="41"/>
        <v>0</v>
      </c>
      <c r="ED18" s="31">
        <f t="shared" si="42"/>
        <v>17422.479166666664</v>
      </c>
      <c r="EE18" s="33">
        <f t="shared" si="43"/>
        <v>5.5591336140039874E-2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112825000</v>
      </c>
      <c r="EL18" s="60">
        <f t="shared" si="48"/>
        <v>0</v>
      </c>
      <c r="EM18" s="60">
        <f t="shared" si="49"/>
        <v>17422.479166666664</v>
      </c>
      <c r="EN18" s="33">
        <f t="shared" si="50"/>
        <v>5.5591336140039874E-2</v>
      </c>
      <c r="EP18" s="31"/>
    </row>
    <row r="19" spans="1:146" x14ac:dyDescent="0.25">
      <c r="A19" s="20">
        <f t="shared" si="51"/>
        <v>45239</v>
      </c>
      <c r="B19" s="31">
        <v>0</v>
      </c>
      <c r="C19" s="33">
        <v>5.6115389999999994E-2</v>
      </c>
      <c r="D19" s="31">
        <f t="shared" si="0"/>
        <v>0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>
        <v>58625000</v>
      </c>
      <c r="AJ19" s="59">
        <v>5.4899999999999997E-2</v>
      </c>
      <c r="AK19" s="31">
        <f t="shared" si="9"/>
        <v>8940.3125</v>
      </c>
      <c r="AL19" s="58">
        <v>60000000</v>
      </c>
      <c r="AM19" s="59">
        <v>5.62E-2</v>
      </c>
      <c r="AN19" s="31">
        <f t="shared" si="10"/>
        <v>9366.6666666666661</v>
      </c>
      <c r="AO19" s="58"/>
      <c r="AP19" s="59"/>
      <c r="AQ19" s="31">
        <f t="shared" si="11"/>
        <v>0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118625000</v>
      </c>
      <c r="EC19" s="60">
        <f t="shared" si="41"/>
        <v>0</v>
      </c>
      <c r="ED19" s="31">
        <f t="shared" si="42"/>
        <v>18306.979166666664</v>
      </c>
      <c r="EE19" s="33">
        <f t="shared" si="43"/>
        <v>5.5557534246575335E-2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118625000</v>
      </c>
      <c r="EL19" s="60">
        <f t="shared" si="48"/>
        <v>0</v>
      </c>
      <c r="EM19" s="60">
        <f t="shared" si="49"/>
        <v>18306.979166666664</v>
      </c>
      <c r="EN19" s="33">
        <f t="shared" si="50"/>
        <v>5.5557534246575335E-2</v>
      </c>
      <c r="EP19" s="31"/>
    </row>
    <row r="20" spans="1:146" x14ac:dyDescent="0.25">
      <c r="A20" s="20">
        <f t="shared" si="51"/>
        <v>45240</v>
      </c>
      <c r="B20" s="31">
        <v>0</v>
      </c>
      <c r="C20" s="33">
        <v>5.6050139999999998E-2</v>
      </c>
      <c r="D20" s="31">
        <f t="shared" si="0"/>
        <v>0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>
        <v>57850000</v>
      </c>
      <c r="AJ20" s="59">
        <v>5.4899999999999997E-2</v>
      </c>
      <c r="AK20" s="31">
        <f t="shared" si="9"/>
        <v>8822.125</v>
      </c>
      <c r="AL20" s="58">
        <v>60000000</v>
      </c>
      <c r="AM20" s="59">
        <v>5.62E-2</v>
      </c>
      <c r="AN20" s="31">
        <f t="shared" si="10"/>
        <v>9366.6666666666661</v>
      </c>
      <c r="AO20" s="58"/>
      <c r="AP20" s="59"/>
      <c r="AQ20" s="31">
        <f t="shared" si="11"/>
        <v>0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117850000</v>
      </c>
      <c r="EC20" s="60">
        <f t="shared" si="41"/>
        <v>0</v>
      </c>
      <c r="ED20" s="31">
        <f t="shared" si="42"/>
        <v>18188.791666666664</v>
      </c>
      <c r="EE20" s="33">
        <f t="shared" si="43"/>
        <v>5.5561858294442074E-2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117850000</v>
      </c>
      <c r="EL20" s="60">
        <f t="shared" si="48"/>
        <v>0</v>
      </c>
      <c r="EM20" s="60">
        <f t="shared" si="49"/>
        <v>18188.791666666664</v>
      </c>
      <c r="EN20" s="33">
        <f t="shared" si="50"/>
        <v>5.5561858294442074E-2</v>
      </c>
      <c r="EP20" s="31"/>
    </row>
    <row r="21" spans="1:146" x14ac:dyDescent="0.25">
      <c r="A21" s="20">
        <f t="shared" si="51"/>
        <v>45241</v>
      </c>
      <c r="B21" s="31">
        <v>0</v>
      </c>
      <c r="C21" s="33">
        <v>5.6050139999999998E-2</v>
      </c>
      <c r="D21" s="31">
        <f t="shared" si="0"/>
        <v>0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57850000</v>
      </c>
      <c r="AJ21" s="59">
        <v>5.4899999999999997E-2</v>
      </c>
      <c r="AK21" s="31">
        <f t="shared" si="9"/>
        <v>8822.125</v>
      </c>
      <c r="AL21" s="58">
        <v>60000000</v>
      </c>
      <c r="AM21" s="59">
        <v>5.62E-2</v>
      </c>
      <c r="AN21" s="31">
        <f t="shared" si="10"/>
        <v>9366.6666666666661</v>
      </c>
      <c r="AO21" s="58"/>
      <c r="AP21" s="59"/>
      <c r="AQ21" s="31">
        <f t="shared" si="11"/>
        <v>0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117850000</v>
      </c>
      <c r="EC21" s="60">
        <f t="shared" si="41"/>
        <v>0</v>
      </c>
      <c r="ED21" s="31">
        <f t="shared" si="42"/>
        <v>18188.791666666664</v>
      </c>
      <c r="EE21" s="33">
        <f t="shared" si="43"/>
        <v>5.5561858294442074E-2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117850000</v>
      </c>
      <c r="EL21" s="60">
        <f t="shared" si="48"/>
        <v>0</v>
      </c>
      <c r="EM21" s="60">
        <f t="shared" si="49"/>
        <v>18188.791666666664</v>
      </c>
      <c r="EN21" s="33">
        <f t="shared" si="50"/>
        <v>5.5561858294442074E-2</v>
      </c>
      <c r="EP21" s="31"/>
    </row>
    <row r="22" spans="1:146" x14ac:dyDescent="0.25">
      <c r="A22" s="20">
        <f t="shared" si="51"/>
        <v>45242</v>
      </c>
      <c r="B22" s="31">
        <v>0</v>
      </c>
      <c r="C22" s="33">
        <v>5.6050139999999998E-2</v>
      </c>
      <c r="D22" s="31">
        <f t="shared" si="0"/>
        <v>0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57850000</v>
      </c>
      <c r="AJ22" s="59">
        <v>5.4899999999999997E-2</v>
      </c>
      <c r="AK22" s="31">
        <f t="shared" si="9"/>
        <v>8822.125</v>
      </c>
      <c r="AL22" s="58">
        <v>60000000</v>
      </c>
      <c r="AM22" s="59">
        <v>5.62E-2</v>
      </c>
      <c r="AN22" s="31">
        <f t="shared" si="10"/>
        <v>9366.6666666666661</v>
      </c>
      <c r="AO22" s="58"/>
      <c r="AP22" s="59"/>
      <c r="AQ22" s="31">
        <f t="shared" si="11"/>
        <v>0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117850000</v>
      </c>
      <c r="EC22" s="60">
        <f t="shared" si="41"/>
        <v>0</v>
      </c>
      <c r="ED22" s="31">
        <f t="shared" si="42"/>
        <v>18188.791666666664</v>
      </c>
      <c r="EE22" s="33">
        <f t="shared" si="43"/>
        <v>5.5561858294442074E-2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117850000</v>
      </c>
      <c r="EL22" s="60">
        <f t="shared" si="48"/>
        <v>0</v>
      </c>
      <c r="EM22" s="60">
        <f t="shared" si="49"/>
        <v>18188.791666666664</v>
      </c>
      <c r="EN22" s="33">
        <f t="shared" si="50"/>
        <v>5.5561858294442074E-2</v>
      </c>
      <c r="EP22" s="31"/>
    </row>
    <row r="23" spans="1:146" x14ac:dyDescent="0.25">
      <c r="A23" s="20">
        <f t="shared" si="51"/>
        <v>45243</v>
      </c>
      <c r="B23" s="31">
        <v>0</v>
      </c>
      <c r="C23" s="33">
        <v>5.6018459999999999E-2</v>
      </c>
      <c r="D23" s="31">
        <f t="shared" si="0"/>
        <v>0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81550000</v>
      </c>
      <c r="AJ23" s="59">
        <v>5.4899999999999997E-2</v>
      </c>
      <c r="AK23" s="31">
        <f t="shared" si="9"/>
        <v>12436.375</v>
      </c>
      <c r="AL23" s="58">
        <v>60000000</v>
      </c>
      <c r="AM23" s="59">
        <v>5.62E-2</v>
      </c>
      <c r="AN23" s="31">
        <f t="shared" si="10"/>
        <v>9366.6666666666661</v>
      </c>
      <c r="AO23" s="58"/>
      <c r="AP23" s="59"/>
      <c r="AQ23" s="31">
        <f t="shared" si="11"/>
        <v>0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141550000</v>
      </c>
      <c r="EC23" s="60">
        <f t="shared" si="41"/>
        <v>0</v>
      </c>
      <c r="ED23" s="31">
        <f t="shared" si="42"/>
        <v>21803.041666666664</v>
      </c>
      <c r="EE23" s="33">
        <f t="shared" si="43"/>
        <v>5.5451042034616739E-2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141550000</v>
      </c>
      <c r="EL23" s="60">
        <f t="shared" si="48"/>
        <v>0</v>
      </c>
      <c r="EM23" s="60">
        <f t="shared" si="49"/>
        <v>21803.041666666664</v>
      </c>
      <c r="EN23" s="33">
        <f t="shared" si="50"/>
        <v>5.5451042034616739E-2</v>
      </c>
      <c r="EP23" s="31"/>
    </row>
    <row r="24" spans="1:146" x14ac:dyDescent="0.25">
      <c r="A24" s="20">
        <f t="shared" si="51"/>
        <v>45244</v>
      </c>
      <c r="B24" s="31">
        <v>0</v>
      </c>
      <c r="C24" s="33">
        <v>5.6090689999999999E-2</v>
      </c>
      <c r="D24" s="31">
        <f t="shared" si="0"/>
        <v>0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73325000</v>
      </c>
      <c r="AJ24" s="59">
        <v>5.4899999999999997E-2</v>
      </c>
      <c r="AK24" s="31">
        <f t="shared" si="9"/>
        <v>11182.0625</v>
      </c>
      <c r="AL24" s="58">
        <v>60000000</v>
      </c>
      <c r="AM24" s="59">
        <v>5.62E-2</v>
      </c>
      <c r="AN24" s="31">
        <f t="shared" si="10"/>
        <v>9366.6666666666661</v>
      </c>
      <c r="AO24" s="58"/>
      <c r="AP24" s="59"/>
      <c r="AQ24" s="31">
        <f t="shared" si="11"/>
        <v>0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133325000</v>
      </c>
      <c r="EC24" s="60">
        <f t="shared" si="41"/>
        <v>0</v>
      </c>
      <c r="ED24" s="31">
        <f t="shared" si="42"/>
        <v>20548.729166666664</v>
      </c>
      <c r="EE24" s="33">
        <f t="shared" si="43"/>
        <v>5.5485036564785289E-2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133325000</v>
      </c>
      <c r="EL24" s="60">
        <f t="shared" si="48"/>
        <v>0</v>
      </c>
      <c r="EM24" s="60">
        <f t="shared" si="49"/>
        <v>20548.729166666664</v>
      </c>
      <c r="EN24" s="33">
        <f t="shared" si="50"/>
        <v>5.5485036564785289E-2</v>
      </c>
      <c r="EP24" s="31"/>
    </row>
    <row r="25" spans="1:146" x14ac:dyDescent="0.25">
      <c r="A25" s="20">
        <f t="shared" si="51"/>
        <v>45245</v>
      </c>
      <c r="B25" s="31">
        <v>0</v>
      </c>
      <c r="C25" s="33">
        <v>5.607417E-2</v>
      </c>
      <c r="D25" s="31">
        <f t="shared" si="0"/>
        <v>0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70925000</v>
      </c>
      <c r="AJ25" s="59">
        <v>5.4899999999999997E-2</v>
      </c>
      <c r="AK25" s="31">
        <f t="shared" si="9"/>
        <v>10816.0625</v>
      </c>
      <c r="AL25" s="58">
        <v>60000000</v>
      </c>
      <c r="AM25" s="59">
        <v>5.62E-2</v>
      </c>
      <c r="AN25" s="31">
        <f t="shared" si="10"/>
        <v>9366.6666666666661</v>
      </c>
      <c r="AO25" s="58"/>
      <c r="AP25" s="59"/>
      <c r="AQ25" s="31">
        <f t="shared" si="11"/>
        <v>0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130925000</v>
      </c>
      <c r="EC25" s="60">
        <f t="shared" si="41"/>
        <v>0</v>
      </c>
      <c r="ED25" s="31">
        <f t="shared" si="42"/>
        <v>20182.729166666664</v>
      </c>
      <c r="EE25" s="33">
        <f t="shared" si="43"/>
        <v>5.5495760931831194E-2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130925000</v>
      </c>
      <c r="EL25" s="60">
        <f t="shared" si="48"/>
        <v>0</v>
      </c>
      <c r="EM25" s="60">
        <f t="shared" si="49"/>
        <v>20182.729166666664</v>
      </c>
      <c r="EN25" s="33">
        <f t="shared" si="50"/>
        <v>5.5495760931831194E-2</v>
      </c>
      <c r="EP25" s="31"/>
    </row>
    <row r="26" spans="1:146" x14ac:dyDescent="0.25">
      <c r="A26" s="20">
        <f t="shared" si="51"/>
        <v>45246</v>
      </c>
      <c r="B26" s="31">
        <v>0</v>
      </c>
      <c r="C26" s="33">
        <v>5.6140580000000002E-2</v>
      </c>
      <c r="D26" s="31">
        <f t="shared" si="0"/>
        <v>0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74825000</v>
      </c>
      <c r="AJ26" s="59">
        <v>5.4899999999999997E-2</v>
      </c>
      <c r="AK26" s="31">
        <f t="shared" si="9"/>
        <v>11410.8125</v>
      </c>
      <c r="AL26" s="58">
        <v>85000000</v>
      </c>
      <c r="AM26" s="59">
        <v>5.62E-2</v>
      </c>
      <c r="AN26" s="31">
        <f t="shared" si="10"/>
        <v>13269.444444444445</v>
      </c>
      <c r="AO26" s="58"/>
      <c r="AP26" s="59"/>
      <c r="AQ26" s="31">
        <f t="shared" si="11"/>
        <v>0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159825000</v>
      </c>
      <c r="EC26" s="60">
        <f t="shared" si="41"/>
        <v>0</v>
      </c>
      <c r="ED26" s="31">
        <f t="shared" si="42"/>
        <v>24680.256944444445</v>
      </c>
      <c r="EE26" s="33">
        <f t="shared" si="43"/>
        <v>5.5591381198185519E-2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159825000</v>
      </c>
      <c r="EL26" s="60">
        <f t="shared" si="48"/>
        <v>0</v>
      </c>
      <c r="EM26" s="60">
        <f t="shared" si="49"/>
        <v>24680.256944444445</v>
      </c>
      <c r="EN26" s="33">
        <f t="shared" si="50"/>
        <v>5.5591381198185519E-2</v>
      </c>
      <c r="EP26" s="31"/>
    </row>
    <row r="27" spans="1:146" x14ac:dyDescent="0.25">
      <c r="A27" s="20">
        <f t="shared" si="51"/>
        <v>45247</v>
      </c>
      <c r="B27" s="31">
        <v>0</v>
      </c>
      <c r="C27" s="33">
        <v>5.6160160000000001E-2</v>
      </c>
      <c r="D27" s="31">
        <f t="shared" si="0"/>
        <v>0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103367000</v>
      </c>
      <c r="AJ27" s="59">
        <v>5.4899999999999997E-2</v>
      </c>
      <c r="AK27" s="31">
        <f t="shared" si="9"/>
        <v>15763.467499999999</v>
      </c>
      <c r="AL27" s="58">
        <v>101133000</v>
      </c>
      <c r="AM27" s="59">
        <v>5.62E-2</v>
      </c>
      <c r="AN27" s="31">
        <f t="shared" si="10"/>
        <v>15787.984999999999</v>
      </c>
      <c r="AO27" s="58"/>
      <c r="AP27" s="59"/>
      <c r="AQ27" s="31">
        <f t="shared" si="11"/>
        <v>0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204500000</v>
      </c>
      <c r="EC27" s="60">
        <f t="shared" si="41"/>
        <v>0</v>
      </c>
      <c r="ED27" s="31">
        <f t="shared" si="42"/>
        <v>31551.452499999999</v>
      </c>
      <c r="EE27" s="33">
        <f t="shared" si="43"/>
        <v>5.5542899266503666E-2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204500000</v>
      </c>
      <c r="EL27" s="60">
        <f t="shared" si="48"/>
        <v>0</v>
      </c>
      <c r="EM27" s="60">
        <f t="shared" si="49"/>
        <v>31551.452499999999</v>
      </c>
      <c r="EN27" s="33">
        <f t="shared" si="50"/>
        <v>5.5542899266503666E-2</v>
      </c>
      <c r="EP27" s="31"/>
    </row>
    <row r="28" spans="1:146" x14ac:dyDescent="0.25">
      <c r="A28" s="20">
        <f t="shared" si="51"/>
        <v>45248</v>
      </c>
      <c r="B28" s="31">
        <v>0</v>
      </c>
      <c r="C28" s="33">
        <v>5.6160160000000001E-2</v>
      </c>
      <c r="D28" s="31">
        <f t="shared" si="0"/>
        <v>0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103367000</v>
      </c>
      <c r="AJ28" s="59">
        <v>5.4899999999999997E-2</v>
      </c>
      <c r="AK28" s="31">
        <f t="shared" si="9"/>
        <v>15763.467499999999</v>
      </c>
      <c r="AL28" s="58">
        <v>101133000</v>
      </c>
      <c r="AM28" s="59">
        <v>5.62E-2</v>
      </c>
      <c r="AN28" s="31">
        <f t="shared" si="10"/>
        <v>15787.984999999999</v>
      </c>
      <c r="AO28" s="58"/>
      <c r="AP28" s="59"/>
      <c r="AQ28" s="31">
        <f t="shared" si="11"/>
        <v>0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204500000</v>
      </c>
      <c r="EC28" s="60">
        <f t="shared" si="41"/>
        <v>0</v>
      </c>
      <c r="ED28" s="31">
        <f t="shared" si="42"/>
        <v>31551.452499999999</v>
      </c>
      <c r="EE28" s="33">
        <f t="shared" si="43"/>
        <v>5.5542899266503666E-2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204500000</v>
      </c>
      <c r="EL28" s="60">
        <f t="shared" si="48"/>
        <v>0</v>
      </c>
      <c r="EM28" s="60">
        <f t="shared" si="49"/>
        <v>31551.452499999999</v>
      </c>
      <c r="EN28" s="33">
        <f t="shared" si="50"/>
        <v>5.5542899266503666E-2</v>
      </c>
      <c r="EP28" s="31"/>
    </row>
    <row r="29" spans="1:146" x14ac:dyDescent="0.25">
      <c r="A29" s="20">
        <f t="shared" si="51"/>
        <v>45249</v>
      </c>
      <c r="B29" s="31">
        <v>0</v>
      </c>
      <c r="C29" s="33">
        <v>5.6160160000000001E-2</v>
      </c>
      <c r="D29" s="31">
        <f t="shared" si="0"/>
        <v>0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103367000</v>
      </c>
      <c r="AJ29" s="59">
        <v>5.4899999999999997E-2</v>
      </c>
      <c r="AK29" s="31">
        <f t="shared" si="9"/>
        <v>15763.467499999999</v>
      </c>
      <c r="AL29" s="58">
        <v>101133000</v>
      </c>
      <c r="AM29" s="59">
        <v>5.62E-2</v>
      </c>
      <c r="AN29" s="31">
        <f t="shared" si="10"/>
        <v>15787.984999999999</v>
      </c>
      <c r="AO29" s="58"/>
      <c r="AP29" s="59"/>
      <c r="AQ29" s="31">
        <f t="shared" si="11"/>
        <v>0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204500000</v>
      </c>
      <c r="EC29" s="60">
        <f t="shared" si="41"/>
        <v>0</v>
      </c>
      <c r="ED29" s="31">
        <f t="shared" si="42"/>
        <v>31551.452499999999</v>
      </c>
      <c r="EE29" s="33">
        <f t="shared" si="43"/>
        <v>5.5542899266503666E-2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204500000</v>
      </c>
      <c r="EL29" s="60">
        <f t="shared" si="48"/>
        <v>0</v>
      </c>
      <c r="EM29" s="60">
        <f t="shared" si="49"/>
        <v>31551.452499999999</v>
      </c>
      <c r="EN29" s="33">
        <f t="shared" si="50"/>
        <v>5.5542899266503666E-2</v>
      </c>
      <c r="EP29" s="31"/>
    </row>
    <row r="30" spans="1:146" x14ac:dyDescent="0.25">
      <c r="A30" s="20">
        <f t="shared" si="51"/>
        <v>45250</v>
      </c>
      <c r="B30" s="31">
        <v>0</v>
      </c>
      <c r="C30" s="33">
        <v>5.5926840000000005E-2</v>
      </c>
      <c r="D30" s="31">
        <f t="shared" si="0"/>
        <v>0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110925000</v>
      </c>
      <c r="AJ30" s="59">
        <v>5.4899999999999997E-2</v>
      </c>
      <c r="AK30" s="31">
        <f t="shared" si="9"/>
        <v>16916.0625</v>
      </c>
      <c r="AL30" s="58">
        <v>101133000</v>
      </c>
      <c r="AM30" s="59">
        <v>5.62E-2</v>
      </c>
      <c r="AN30" s="31">
        <f t="shared" si="10"/>
        <v>15787.984999999999</v>
      </c>
      <c r="AO30" s="58"/>
      <c r="AP30" s="59"/>
      <c r="AQ30" s="31">
        <f t="shared" si="11"/>
        <v>0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212058000</v>
      </c>
      <c r="EC30" s="60">
        <f t="shared" si="41"/>
        <v>0</v>
      </c>
      <c r="ED30" s="31">
        <f t="shared" si="42"/>
        <v>32704.047500000001</v>
      </c>
      <c r="EE30" s="33">
        <f t="shared" si="43"/>
        <v>5.5519985569985573E-2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212058000</v>
      </c>
      <c r="EL30" s="60">
        <f t="shared" si="48"/>
        <v>0</v>
      </c>
      <c r="EM30" s="60">
        <f t="shared" si="49"/>
        <v>32704.047500000001</v>
      </c>
      <c r="EN30" s="33">
        <f t="shared" si="50"/>
        <v>5.5519985569985573E-2</v>
      </c>
      <c r="EP30" s="31"/>
    </row>
    <row r="31" spans="1:146" x14ac:dyDescent="0.25">
      <c r="A31" s="20">
        <f t="shared" si="51"/>
        <v>45251</v>
      </c>
      <c r="B31" s="31">
        <v>0</v>
      </c>
      <c r="C31" s="33">
        <v>5.5926669999999998E-2</v>
      </c>
      <c r="D31" s="31">
        <f t="shared" si="0"/>
        <v>0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111925000</v>
      </c>
      <c r="AJ31" s="59">
        <v>5.4899999999999997E-2</v>
      </c>
      <c r="AK31" s="31">
        <f t="shared" si="9"/>
        <v>17068.5625</v>
      </c>
      <c r="AL31" s="58">
        <v>101133000</v>
      </c>
      <c r="AM31" s="59">
        <v>5.62E-2</v>
      </c>
      <c r="AN31" s="31">
        <f t="shared" si="10"/>
        <v>15787.984999999999</v>
      </c>
      <c r="AO31" s="58"/>
      <c r="AP31" s="59"/>
      <c r="AQ31" s="31">
        <f t="shared" si="11"/>
        <v>0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213058000</v>
      </c>
      <c r="EC31" s="60">
        <f t="shared" si="41"/>
        <v>0</v>
      </c>
      <c r="ED31" s="31">
        <f t="shared" si="42"/>
        <v>32856.547500000001</v>
      </c>
      <c r="EE31" s="33">
        <f t="shared" si="43"/>
        <v>5.5517075631987531E-2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213058000</v>
      </c>
      <c r="EL31" s="60">
        <f t="shared" si="48"/>
        <v>0</v>
      </c>
      <c r="EM31" s="60">
        <f t="shared" si="49"/>
        <v>32856.547500000001</v>
      </c>
      <c r="EN31" s="33">
        <f t="shared" si="50"/>
        <v>5.5517075631987531E-2</v>
      </c>
      <c r="EP31" s="31"/>
    </row>
    <row r="32" spans="1:146" x14ac:dyDescent="0.25">
      <c r="A32" s="20">
        <f t="shared" si="51"/>
        <v>45252</v>
      </c>
      <c r="B32" s="31">
        <v>0</v>
      </c>
      <c r="C32" s="33">
        <v>5.591877E-2</v>
      </c>
      <c r="D32" s="31">
        <f t="shared" si="0"/>
        <v>0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65000000</v>
      </c>
      <c r="AJ32" s="59">
        <v>5.4899999999999997E-2</v>
      </c>
      <c r="AK32" s="31">
        <f t="shared" si="9"/>
        <v>9912.5</v>
      </c>
      <c r="AL32" s="58">
        <v>101133000</v>
      </c>
      <c r="AM32" s="59">
        <v>5.62E-2</v>
      </c>
      <c r="AN32" s="31">
        <f t="shared" si="10"/>
        <v>15787.984999999999</v>
      </c>
      <c r="AO32" s="58">
        <v>48075000</v>
      </c>
      <c r="AP32" s="59">
        <v>5.5199999999999999E-2</v>
      </c>
      <c r="AQ32" s="31">
        <f t="shared" si="11"/>
        <v>7371.5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214208000</v>
      </c>
      <c r="EC32" s="60">
        <f t="shared" si="41"/>
        <v>0</v>
      </c>
      <c r="ED32" s="31">
        <f t="shared" si="42"/>
        <v>33071.985000000001</v>
      </c>
      <c r="EE32" s="33">
        <f t="shared" si="43"/>
        <v>5.5581092209441296E-2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214208000</v>
      </c>
      <c r="EL32" s="60">
        <f t="shared" si="48"/>
        <v>0</v>
      </c>
      <c r="EM32" s="60">
        <f t="shared" si="49"/>
        <v>33071.985000000001</v>
      </c>
      <c r="EN32" s="33">
        <f t="shared" si="50"/>
        <v>5.5581092209441296E-2</v>
      </c>
      <c r="EP32" s="31"/>
    </row>
    <row r="33" spans="1:146" x14ac:dyDescent="0.25">
      <c r="A33" s="20">
        <f t="shared" si="51"/>
        <v>45253</v>
      </c>
      <c r="B33" s="31">
        <v>0</v>
      </c>
      <c r="C33" s="33">
        <v>5.591877E-2</v>
      </c>
      <c r="D33" s="31">
        <f t="shared" si="0"/>
        <v>0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65000000</v>
      </c>
      <c r="AJ33" s="59">
        <v>5.4899999999999997E-2</v>
      </c>
      <c r="AK33" s="31">
        <f t="shared" si="9"/>
        <v>9912.5</v>
      </c>
      <c r="AL33" s="58">
        <v>101133000</v>
      </c>
      <c r="AM33" s="59">
        <v>5.62E-2</v>
      </c>
      <c r="AN33" s="31">
        <f t="shared" si="10"/>
        <v>15787.984999999999</v>
      </c>
      <c r="AO33" s="58">
        <v>48075000</v>
      </c>
      <c r="AP33" s="59">
        <v>5.5199999999999999E-2</v>
      </c>
      <c r="AQ33" s="31">
        <f t="shared" si="11"/>
        <v>7371.5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214208000</v>
      </c>
      <c r="EC33" s="60">
        <f t="shared" si="41"/>
        <v>0</v>
      </c>
      <c r="ED33" s="31">
        <f t="shared" si="42"/>
        <v>33071.985000000001</v>
      </c>
      <c r="EE33" s="33">
        <f t="shared" si="43"/>
        <v>5.5581092209441296E-2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214208000</v>
      </c>
      <c r="EL33" s="60">
        <f t="shared" si="48"/>
        <v>0</v>
      </c>
      <c r="EM33" s="60">
        <f t="shared" si="49"/>
        <v>33071.985000000001</v>
      </c>
      <c r="EN33" s="33">
        <f t="shared" si="50"/>
        <v>5.5581092209441296E-2</v>
      </c>
      <c r="EP33" s="31"/>
    </row>
    <row r="34" spans="1:146" x14ac:dyDescent="0.25">
      <c r="A34" s="20">
        <f t="shared" si="51"/>
        <v>45254</v>
      </c>
      <c r="B34" s="31">
        <v>0</v>
      </c>
      <c r="C34" s="33">
        <v>5.5913009999999999E-2</v>
      </c>
      <c r="D34" s="31">
        <f t="shared" si="0"/>
        <v>0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68725000</v>
      </c>
      <c r="AJ34" s="59">
        <v>5.4899999999999997E-2</v>
      </c>
      <c r="AK34" s="31">
        <f t="shared" si="9"/>
        <v>10480.5625</v>
      </c>
      <c r="AL34" s="58">
        <v>101133000</v>
      </c>
      <c r="AM34" s="59">
        <v>5.62E-2</v>
      </c>
      <c r="AN34" s="31">
        <f t="shared" si="10"/>
        <v>15787.984999999999</v>
      </c>
      <c r="AO34" s="58">
        <v>48075000</v>
      </c>
      <c r="AP34" s="59">
        <v>5.5199999999999999E-2</v>
      </c>
      <c r="AQ34" s="31">
        <f t="shared" si="11"/>
        <v>7371.5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217933000</v>
      </c>
      <c r="EC34" s="60">
        <f t="shared" si="41"/>
        <v>0</v>
      </c>
      <c r="ED34" s="31">
        <f t="shared" si="42"/>
        <v>33640.047500000001</v>
      </c>
      <c r="EE34" s="33">
        <f t="shared" si="43"/>
        <v>5.5569450702738915E-2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217933000</v>
      </c>
      <c r="EL34" s="60">
        <f t="shared" si="48"/>
        <v>0</v>
      </c>
      <c r="EM34" s="60">
        <f t="shared" si="49"/>
        <v>33640.047500000001</v>
      </c>
      <c r="EN34" s="33">
        <f t="shared" si="50"/>
        <v>5.5569450702738915E-2</v>
      </c>
      <c r="EP34" s="31"/>
    </row>
    <row r="35" spans="1:146" x14ac:dyDescent="0.25">
      <c r="A35" s="20">
        <f t="shared" si="51"/>
        <v>45255</v>
      </c>
      <c r="B35" s="31">
        <v>0</v>
      </c>
      <c r="C35" s="33">
        <v>5.5913009999999999E-2</v>
      </c>
      <c r="D35" s="31">
        <f t="shared" si="0"/>
        <v>0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68725000</v>
      </c>
      <c r="AJ35" s="59">
        <v>5.4899999999999997E-2</v>
      </c>
      <c r="AK35" s="31">
        <f t="shared" si="9"/>
        <v>10480.5625</v>
      </c>
      <c r="AL35" s="58">
        <v>101133000</v>
      </c>
      <c r="AM35" s="59">
        <v>5.62E-2</v>
      </c>
      <c r="AN35" s="31">
        <f t="shared" si="10"/>
        <v>15787.984999999999</v>
      </c>
      <c r="AO35" s="58">
        <v>48075000</v>
      </c>
      <c r="AP35" s="59">
        <v>5.5199999999999999E-2</v>
      </c>
      <c r="AQ35" s="31">
        <f t="shared" si="11"/>
        <v>7371.5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217933000</v>
      </c>
      <c r="EC35" s="60">
        <f t="shared" si="41"/>
        <v>0</v>
      </c>
      <c r="ED35" s="31">
        <f t="shared" si="42"/>
        <v>33640.047500000001</v>
      </c>
      <c r="EE35" s="33">
        <f t="shared" si="43"/>
        <v>5.5569450702738915E-2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217933000</v>
      </c>
      <c r="EL35" s="60">
        <f t="shared" si="48"/>
        <v>0</v>
      </c>
      <c r="EM35" s="60">
        <f t="shared" si="49"/>
        <v>33640.047500000001</v>
      </c>
      <c r="EN35" s="33">
        <f t="shared" si="50"/>
        <v>5.5569450702738915E-2</v>
      </c>
      <c r="EP35" s="31"/>
    </row>
    <row r="36" spans="1:146" x14ac:dyDescent="0.25">
      <c r="A36" s="20">
        <f t="shared" si="51"/>
        <v>45256</v>
      </c>
      <c r="B36" s="31">
        <v>0</v>
      </c>
      <c r="C36" s="33">
        <v>5.5913009999999999E-2</v>
      </c>
      <c r="D36" s="31">
        <f t="shared" si="0"/>
        <v>0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68725000</v>
      </c>
      <c r="AJ36" s="59">
        <v>5.4899999999999997E-2</v>
      </c>
      <c r="AK36" s="31">
        <f t="shared" si="9"/>
        <v>10480.5625</v>
      </c>
      <c r="AL36" s="58">
        <v>101133000</v>
      </c>
      <c r="AM36" s="59">
        <v>5.62E-2</v>
      </c>
      <c r="AN36" s="31">
        <f t="shared" si="10"/>
        <v>15787.984999999999</v>
      </c>
      <c r="AO36" s="58">
        <v>48075000</v>
      </c>
      <c r="AP36" s="59">
        <v>5.5199999999999999E-2</v>
      </c>
      <c r="AQ36" s="31">
        <f t="shared" si="11"/>
        <v>7371.5</v>
      </c>
      <c r="AR36" s="58"/>
      <c r="AS36" s="59"/>
      <c r="AT36" s="31">
        <f t="shared" si="12"/>
        <v>0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217933000</v>
      </c>
      <c r="EC36" s="60">
        <f t="shared" si="41"/>
        <v>0</v>
      </c>
      <c r="ED36" s="31">
        <f t="shared" si="42"/>
        <v>33640.047500000001</v>
      </c>
      <c r="EE36" s="33">
        <f t="shared" si="43"/>
        <v>5.5569450702738915E-2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217933000</v>
      </c>
      <c r="EL36" s="60">
        <f t="shared" si="48"/>
        <v>0</v>
      </c>
      <c r="EM36" s="60">
        <f t="shared" si="49"/>
        <v>33640.047500000001</v>
      </c>
      <c r="EN36" s="33">
        <f t="shared" si="50"/>
        <v>5.5569450702738915E-2</v>
      </c>
      <c r="EP36" s="31"/>
    </row>
    <row r="37" spans="1:146" x14ac:dyDescent="0.25">
      <c r="A37" s="20">
        <f t="shared" si="51"/>
        <v>45257</v>
      </c>
      <c r="B37" s="31">
        <v>0</v>
      </c>
      <c r="C37" s="33">
        <v>5.5916090000000002E-2</v>
      </c>
      <c r="D37" s="31">
        <f t="shared" si="0"/>
        <v>0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>
        <v>127175000</v>
      </c>
      <c r="AJ37" s="59">
        <v>5.4899999999999997E-2</v>
      </c>
      <c r="AK37" s="31">
        <f t="shared" si="9"/>
        <v>19394.1875</v>
      </c>
      <c r="AL37" s="58">
        <v>101133000</v>
      </c>
      <c r="AM37" s="59">
        <v>5.62E-2</v>
      </c>
      <c r="AN37" s="31">
        <f t="shared" si="10"/>
        <v>15787.984999999999</v>
      </c>
      <c r="AO37" s="58"/>
      <c r="AP37" s="59"/>
      <c r="AQ37" s="31">
        <f t="shared" si="11"/>
        <v>0</v>
      </c>
      <c r="AR37" s="58"/>
      <c r="AS37" s="59"/>
      <c r="AT37" s="31">
        <f t="shared" si="12"/>
        <v>0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228308000</v>
      </c>
      <c r="EC37" s="60">
        <f t="shared" si="41"/>
        <v>0</v>
      </c>
      <c r="ED37" s="31">
        <f t="shared" si="42"/>
        <v>35182.172500000001</v>
      </c>
      <c r="EE37" s="33">
        <f t="shared" si="43"/>
        <v>5.5475857613399446E-2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228308000</v>
      </c>
      <c r="EL37" s="60">
        <f t="shared" si="48"/>
        <v>0</v>
      </c>
      <c r="EM37" s="60">
        <f t="shared" si="49"/>
        <v>35182.172500000001</v>
      </c>
      <c r="EN37" s="33">
        <f t="shared" si="50"/>
        <v>5.5475857613399446E-2</v>
      </c>
      <c r="EP37" s="31"/>
    </row>
    <row r="38" spans="1:146" x14ac:dyDescent="0.25">
      <c r="A38" s="20">
        <f t="shared" si="51"/>
        <v>45258</v>
      </c>
      <c r="B38" s="31">
        <v>0</v>
      </c>
      <c r="C38" s="33">
        <v>5.5896739999999993E-2</v>
      </c>
      <c r="D38" s="31">
        <f t="shared" si="0"/>
        <v>0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v>91325000</v>
      </c>
      <c r="AJ38" s="59">
        <v>5.4899999999999997E-2</v>
      </c>
      <c r="AK38" s="31">
        <f t="shared" si="9"/>
        <v>13927.0625</v>
      </c>
      <c r="AL38" s="58">
        <v>101133000</v>
      </c>
      <c r="AM38" s="59">
        <v>5.62E-2</v>
      </c>
      <c r="AN38" s="31">
        <f t="shared" si="10"/>
        <v>15787.984999999999</v>
      </c>
      <c r="AO38" s="58">
        <v>40000000</v>
      </c>
      <c r="AP38" s="59">
        <v>5.6800000000000003E-2</v>
      </c>
      <c r="AQ38" s="31">
        <f t="shared" si="11"/>
        <v>6311.1111111111113</v>
      </c>
      <c r="AR38" s="58"/>
      <c r="AS38" s="59"/>
      <c r="AT38" s="31">
        <f t="shared" si="12"/>
        <v>0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232458000</v>
      </c>
      <c r="EC38" s="60">
        <f t="shared" si="41"/>
        <v>0</v>
      </c>
      <c r="ED38" s="31">
        <f t="shared" si="42"/>
        <v>36026.15861111111</v>
      </c>
      <c r="EE38" s="33">
        <f t="shared" si="43"/>
        <v>5.5792517788159586E-2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232458000</v>
      </c>
      <c r="EL38" s="60">
        <f t="shared" si="48"/>
        <v>0</v>
      </c>
      <c r="EM38" s="60">
        <f t="shared" si="49"/>
        <v>36026.15861111111</v>
      </c>
      <c r="EN38" s="33">
        <f t="shared" si="50"/>
        <v>5.5792517788159586E-2</v>
      </c>
      <c r="EP38" s="31"/>
    </row>
    <row r="39" spans="1:146" x14ac:dyDescent="0.25">
      <c r="A39" s="20">
        <f t="shared" si="51"/>
        <v>45259</v>
      </c>
      <c r="B39" s="31">
        <v>0</v>
      </c>
      <c r="C39" s="33">
        <v>5.588398E-2</v>
      </c>
      <c r="D39" s="31">
        <f t="shared" si="0"/>
        <v>0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v>57250000</v>
      </c>
      <c r="AJ39" s="59">
        <v>5.4899999999999997E-2</v>
      </c>
      <c r="AK39" s="31">
        <f t="shared" si="9"/>
        <v>8730.625</v>
      </c>
      <c r="AL39" s="58">
        <v>101133000</v>
      </c>
      <c r="AM39" s="59">
        <v>5.62E-2</v>
      </c>
      <c r="AN39" s="31">
        <f t="shared" si="10"/>
        <v>15787.984999999999</v>
      </c>
      <c r="AO39" s="58">
        <v>75000000</v>
      </c>
      <c r="AP39" s="59">
        <v>5.6800000000000003E-2</v>
      </c>
      <c r="AQ39" s="31">
        <f t="shared" si="11"/>
        <v>11833.333333333334</v>
      </c>
      <c r="AR39" s="58"/>
      <c r="AS39" s="59"/>
      <c r="AT39" s="31">
        <f t="shared" si="12"/>
        <v>0</v>
      </c>
      <c r="AW39" s="31">
        <f t="shared" si="13"/>
        <v>0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233383000</v>
      </c>
      <c r="EC39" s="60">
        <f t="shared" si="41"/>
        <v>0</v>
      </c>
      <c r="ED39" s="31">
        <f t="shared" si="42"/>
        <v>36351.943333333336</v>
      </c>
      <c r="EE39" s="33">
        <f t="shared" si="43"/>
        <v>5.6073919694236515E-2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233383000</v>
      </c>
      <c r="EL39" s="60">
        <f t="shared" si="48"/>
        <v>0</v>
      </c>
      <c r="EM39" s="60">
        <f t="shared" si="49"/>
        <v>36351.943333333329</v>
      </c>
      <c r="EN39" s="33">
        <f t="shared" si="50"/>
        <v>5.6073919694236508E-2</v>
      </c>
      <c r="EP39" s="31"/>
    </row>
    <row r="40" spans="1:146" x14ac:dyDescent="0.25">
      <c r="A40" s="20">
        <f t="shared" si="51"/>
        <v>45260</v>
      </c>
      <c r="B40" s="31">
        <v>2350000</v>
      </c>
      <c r="C40" s="33">
        <v>5.5872959999999999E-2</v>
      </c>
      <c r="D40" s="31">
        <f t="shared" si="0"/>
        <v>364.72626666666667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>
        <v>70025000</v>
      </c>
      <c r="AJ40" s="59">
        <v>5.4899999999999997E-2</v>
      </c>
      <c r="AK40" s="31">
        <f t="shared" si="9"/>
        <v>10678.8125</v>
      </c>
      <c r="AL40" s="58">
        <v>101133000</v>
      </c>
      <c r="AM40" s="59">
        <v>5.62E-2</v>
      </c>
      <c r="AN40" s="31">
        <f t="shared" si="10"/>
        <v>15787.984999999999</v>
      </c>
      <c r="AO40" s="58">
        <v>75000000</v>
      </c>
      <c r="AP40" s="59">
        <v>5.6800000000000003E-2</v>
      </c>
      <c r="AQ40" s="31">
        <f t="shared" si="11"/>
        <v>11833.333333333334</v>
      </c>
      <c r="AR40" s="58"/>
      <c r="AS40" s="59"/>
      <c r="AT40" s="31">
        <f t="shared" si="12"/>
        <v>0</v>
      </c>
      <c r="AW40" s="31">
        <f t="shared" si="13"/>
        <v>0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248508000</v>
      </c>
      <c r="EC40" s="60">
        <f t="shared" si="41"/>
        <v>2350000</v>
      </c>
      <c r="ED40" s="31">
        <f t="shared" si="42"/>
        <v>38664.857100000001</v>
      </c>
      <c r="EE40" s="33">
        <f t="shared" si="43"/>
        <v>5.6011671881790528E-2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246158000</v>
      </c>
      <c r="EL40" s="60">
        <f t="shared" si="48"/>
        <v>0</v>
      </c>
      <c r="EM40" s="60">
        <f t="shared" si="49"/>
        <v>38300.130833333329</v>
      </c>
      <c r="EN40" s="33">
        <f t="shared" si="50"/>
        <v>5.6012996124440391E-2</v>
      </c>
      <c r="EP40" s="31"/>
    </row>
    <row r="41" spans="1:146" x14ac:dyDescent="0.25">
      <c r="A41" s="61" t="s">
        <v>39</v>
      </c>
      <c r="D41" s="62">
        <f>SUM(D11:D40)</f>
        <v>364.72626666666667</v>
      </c>
      <c r="G41" s="62">
        <f>SUM(G11:G40)</f>
        <v>0</v>
      </c>
      <c r="J41" s="62">
        <f>SUM(J11:J40)</f>
        <v>0</v>
      </c>
      <c r="M41" s="62">
        <f>SUM(M11:M40)</f>
        <v>0</v>
      </c>
      <c r="P41" s="62">
        <f>SUM(P11:P40)</f>
        <v>0</v>
      </c>
      <c r="S41" s="62">
        <f>SUM(S11:S40)</f>
        <v>0</v>
      </c>
      <c r="V41" s="62">
        <f>SUM(V11:V40)</f>
        <v>0</v>
      </c>
      <c r="Y41" s="62">
        <f>SUM(Y11:Y40)</f>
        <v>0</v>
      </c>
      <c r="AB41" s="62">
        <f>SUM(AB11:AB40)</f>
        <v>0</v>
      </c>
      <c r="AE41" s="62">
        <f>SUM(AE11:AE40)</f>
        <v>0</v>
      </c>
      <c r="AH41" s="62">
        <f>SUM(AH11:AH40)</f>
        <v>0</v>
      </c>
      <c r="AK41" s="62">
        <f>SUM(AK11:AK40)</f>
        <v>356476.52749999997</v>
      </c>
      <c r="AN41" s="62">
        <f>SUM(AN11:AN40)</f>
        <v>365434.56777777761</v>
      </c>
      <c r="AQ41" s="62">
        <f>SUM(AQ11:AQ40)</f>
        <v>66835.277777777781</v>
      </c>
      <c r="AT41" s="62">
        <f>SUM(AT11:AT40)</f>
        <v>0</v>
      </c>
      <c r="AW41" s="62">
        <f>SUM(AW11:AW40)</f>
        <v>0</v>
      </c>
      <c r="AZ41" s="62">
        <f>SUM(AZ11:AZ40)</f>
        <v>0</v>
      </c>
      <c r="BC41" s="62">
        <f>SUM(BC11:BC40)</f>
        <v>0</v>
      </c>
      <c r="BF41" s="62">
        <f>SUM(BF11:BF40)</f>
        <v>0</v>
      </c>
      <c r="BI41" s="62">
        <f>SUM(BI11:BI40)</f>
        <v>0</v>
      </c>
      <c r="BL41" s="62">
        <f>SUM(BL11:BL40)</f>
        <v>0</v>
      </c>
      <c r="BO41" s="62">
        <f>SUM(BO11:BO40)</f>
        <v>0</v>
      </c>
      <c r="BR41" s="62">
        <f>SUM(BR11:BR40)</f>
        <v>0</v>
      </c>
      <c r="BU41" s="62">
        <f>SUM(BU11:BU40)</f>
        <v>0</v>
      </c>
      <c r="BX41" s="62">
        <f>SUM(BX11:BX40)</f>
        <v>0</v>
      </c>
      <c r="CA41" s="62">
        <f>SUM(CA11:CA40)</f>
        <v>0</v>
      </c>
      <c r="CD41" s="62">
        <f>SUM(CD11:CD40)</f>
        <v>0</v>
      </c>
      <c r="CG41" s="62">
        <f>SUM(CG11:CG40)</f>
        <v>0</v>
      </c>
      <c r="CJ41" s="62">
        <f>SUM(CJ11:CJ40)</f>
        <v>0</v>
      </c>
      <c r="CM41" s="62">
        <f>SUM(CM11:CM40)</f>
        <v>0</v>
      </c>
      <c r="CP41" s="62">
        <f>SUM(CP11:CP40)</f>
        <v>0</v>
      </c>
      <c r="CS41" s="62">
        <f>SUM(CS11:CS40)</f>
        <v>0</v>
      </c>
      <c r="CV41" s="62">
        <f>SUM(CV11:CV40)</f>
        <v>0</v>
      </c>
      <c r="CY41" s="62">
        <f>SUM(CY11:CY40)</f>
        <v>0</v>
      </c>
      <c r="DB41" s="62">
        <f>SUM(DB11:DB40)</f>
        <v>0</v>
      </c>
      <c r="DE41" s="62">
        <f>SUM(DE11:DE40)</f>
        <v>0</v>
      </c>
      <c r="DH41" s="62">
        <f>SUM(DH11:DH40)</f>
        <v>0</v>
      </c>
      <c r="DK41" s="62">
        <f>SUM(DK11:DK40)</f>
        <v>0</v>
      </c>
      <c r="DN41" s="62">
        <f>SUM(DN11:DN40)</f>
        <v>0</v>
      </c>
      <c r="DQ41" s="62">
        <f>SUM(DQ11:DQ40)</f>
        <v>0</v>
      </c>
      <c r="DT41" s="62">
        <f>SUM(DT11:DT40)</f>
        <v>0</v>
      </c>
      <c r="DW41" s="62">
        <f>SUM(DW11:DW40)</f>
        <v>0</v>
      </c>
      <c r="DZ41" s="31"/>
      <c r="EA41" s="31"/>
      <c r="EB41" s="31"/>
      <c r="EC41" s="31"/>
      <c r="ED41" s="62">
        <f>SUM(ED11:ED40)</f>
        <v>789111.09932222217</v>
      </c>
      <c r="EE41" s="33"/>
      <c r="EG41" s="31"/>
      <c r="EH41" s="62">
        <f>SUM(EH11:EH40)</f>
        <v>0</v>
      </c>
      <c r="EI41" s="33"/>
      <c r="EJ41" s="33"/>
      <c r="EK41" s="31"/>
      <c r="EL41" s="31"/>
      <c r="EM41" s="62">
        <f>SUM(EM11:EM40)</f>
        <v>788746.37305555551</v>
      </c>
      <c r="EN41" s="33"/>
    </row>
    <row r="43" spans="1:146" x14ac:dyDescent="0.25">
      <c r="EM43" s="63"/>
    </row>
    <row r="45" spans="1:146" x14ac:dyDescent="0.25">
      <c r="ED45" s="31"/>
      <c r="EM45" s="31"/>
    </row>
    <row r="46" spans="1:146" x14ac:dyDescent="0.25">
      <c r="EM46" s="31"/>
    </row>
    <row r="47" spans="1:146" x14ac:dyDescent="0.25">
      <c r="EM47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34" max="1048575" man="1"/>
    <brk id="43" max="1048575" man="1"/>
    <brk id="55" max="1048575" man="1"/>
    <brk id="13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EQ51"/>
  <sheetViews>
    <sheetView tabSelected="1" workbookViewId="0"/>
  </sheetViews>
  <sheetFormatPr defaultRowHeight="15" x14ac:dyDescent="0.25"/>
  <cols>
    <col min="1" max="1" width="14.5703125" bestFit="1" customWidth="1"/>
    <col min="2" max="2" width="18.425781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.425781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3.7109375" bestFit="1" customWidth="1"/>
    <col min="38" max="38" width="14.42578125" style="31" customWidth="1"/>
    <col min="39" max="39" width="12" style="33" bestFit="1" customWidth="1"/>
    <col min="40" max="40" width="13" bestFit="1" customWidth="1"/>
    <col min="41" max="41" width="15.42578125" style="31" bestFit="1" customWidth="1"/>
    <col min="42" max="42" width="12.28515625" style="33" bestFit="1" customWidth="1"/>
    <col min="43" max="43" width="13.28515625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22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8" bestFit="1" customWidth="1"/>
    <col min="142" max="142" width="15.42578125" hidden="1" customWidth="1"/>
    <col min="143" max="143" width="14.42578125" bestFit="1" customWidth="1"/>
    <col min="144" max="144" width="20.42578125" bestFit="1" customWidth="1"/>
    <col min="145" max="145" width="42.85546875" bestFit="1" customWidth="1"/>
    <col min="146" max="146" width="21.140625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EB41</f>
        <v>475450000</v>
      </c>
      <c r="EI2" s="31">
        <f>EG40</f>
        <v>0</v>
      </c>
      <c r="EM2" s="31"/>
      <c r="EN2" s="31">
        <f>EK41</f>
        <v>170000000</v>
      </c>
      <c r="EO2" s="183">
        <v>-118794.04</v>
      </c>
      <c r="EP2" s="24">
        <f>EN2+EO2</f>
        <v>169881205.96000001</v>
      </c>
      <c r="EQ2" s="24">
        <f>EE2+EO2</f>
        <v>475331205.95999998</v>
      </c>
    </row>
    <row r="3" spans="1:147" ht="16.5" thickTop="1" x14ac:dyDescent="0.25">
      <c r="A3" s="32" t="s">
        <v>277</v>
      </c>
      <c r="E3" s="34" t="s">
        <v>50</v>
      </c>
      <c r="F3" s="35"/>
      <c r="G3" s="36"/>
      <c r="EB3" t="s">
        <v>51</v>
      </c>
      <c r="ED3" s="31"/>
      <c r="EE3" s="31">
        <f>AVERAGE(EB11:EB41)</f>
        <v>326802000</v>
      </c>
      <c r="EI3" s="31">
        <f>AVERAGE(EG11:EG40)</f>
        <v>0</v>
      </c>
      <c r="EM3" s="31"/>
      <c r="EN3" s="31">
        <f>AVERAGE(EK11:EK41)</f>
        <v>249997161.29032257</v>
      </c>
    </row>
    <row r="4" spans="1:147" x14ac:dyDescent="0.25">
      <c r="E4" s="37" t="s">
        <v>49</v>
      </c>
      <c r="F4" s="31"/>
      <c r="G4" s="38">
        <f>EQ2</f>
        <v>475331205.95999998</v>
      </c>
      <c r="AI4" s="39" t="s">
        <v>52</v>
      </c>
      <c r="EB4" t="s">
        <v>53</v>
      </c>
      <c r="ED4" s="33"/>
      <c r="EE4" s="33">
        <f>IF(EE3=0,0,360*(AVERAGE(ED11:ED41)/EE3))</f>
        <v>5.5475745881544934E-2</v>
      </c>
      <c r="EI4" s="33">
        <f>IF(EI3=0,0,360*(AVERAGE(EH11:EH40)/EI3))</f>
        <v>0</v>
      </c>
      <c r="EM4" s="33"/>
      <c r="EN4" s="33">
        <f>IF(EN3=0,0,360*(AVERAGE(EM11:EM41)/EN3))</f>
        <v>5.6215062751680304E-2</v>
      </c>
      <c r="EO4" s="40" t="s">
        <v>54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326802000</v>
      </c>
      <c r="AI5" s="42" t="s">
        <v>44</v>
      </c>
      <c r="EB5" t="s">
        <v>55</v>
      </c>
      <c r="ED5" s="31"/>
      <c r="EE5" s="31">
        <f>MAX(EB11:EB41)</f>
        <v>475450000</v>
      </c>
      <c r="EI5" s="31">
        <f>MAX(EG11:EG40)</f>
        <v>0</v>
      </c>
      <c r="EM5" s="31"/>
      <c r="EN5" s="31">
        <f>MAX(EK11:EK41)</f>
        <v>331450000</v>
      </c>
    </row>
    <row r="6" spans="1:147" x14ac:dyDescent="0.25">
      <c r="E6" s="37" t="s">
        <v>53</v>
      </c>
      <c r="F6" s="31"/>
      <c r="G6" s="43">
        <f>EE4</f>
        <v>5.5475745881544934E-2</v>
      </c>
    </row>
    <row r="7" spans="1:147" ht="16.5" thickBot="1" x14ac:dyDescent="0.3">
      <c r="E7" s="44" t="s">
        <v>55</v>
      </c>
      <c r="F7" s="45"/>
      <c r="G7" s="46">
        <f>EE5</f>
        <v>475450000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45261</v>
      </c>
      <c r="B11" s="31">
        <v>2150000</v>
      </c>
      <c r="C11" s="33">
        <v>5.5942889999999995E-2</v>
      </c>
      <c r="D11" s="31">
        <f>(B11*C11)/360</f>
        <v>334.10337083333332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v>120000000</v>
      </c>
      <c r="AJ11" s="59">
        <v>5.6800000000000003E-2</v>
      </c>
      <c r="AK11" s="31">
        <f>(AI11*AJ11)/360</f>
        <v>18933.333333333332</v>
      </c>
      <c r="AL11" s="58">
        <v>41133000</v>
      </c>
      <c r="AM11" s="59">
        <v>5.62E-2</v>
      </c>
      <c r="AN11" s="31">
        <f>(AL11*AM11)/360</f>
        <v>6421.3183333333336</v>
      </c>
      <c r="AO11" s="58">
        <v>85275000</v>
      </c>
      <c r="AP11" s="59">
        <v>5.4899999999999997E-2</v>
      </c>
      <c r="AQ11" s="31">
        <f>(AO11*AP11)/360</f>
        <v>13004.4375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248558000</v>
      </c>
      <c r="EC11" s="60">
        <f>EB11-EK11+EL11</f>
        <v>2150000</v>
      </c>
      <c r="ED11" s="31">
        <f>D11+G11+J11+M11+P11+S11+V11+Y11+AB11+AE11+AH11+AK11+AN11+AQ11+AT11+AW11+AZ11+BC11+BF11+BI11+DW11+DT11+DQ11+DN11+DK11+DH11+DE11+DB11+CY11+CV11+CS11+CP11+CM11+CJ11+CG11+CD11+CA11+BX11+BU11+BR11+BO11+BL11</f>
        <v>38693.192537499999</v>
      </c>
      <c r="EE11" s="33">
        <f>IF(EB11&lt;&gt;0,((ED11/EB11)*360),0)</f>
        <v>5.6041444304749791E-2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246408000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38359.089166666665</v>
      </c>
      <c r="EN11" s="33">
        <f>IF(EK11&lt;&gt;0,((EM11/EK11)*360),0)</f>
        <v>5.6042304227135485E-2</v>
      </c>
      <c r="EP11" s="31"/>
    </row>
    <row r="12" spans="1:147" x14ac:dyDescent="0.25">
      <c r="A12" s="20">
        <f>1+A11</f>
        <v>45262</v>
      </c>
      <c r="B12" s="31">
        <v>2150000</v>
      </c>
      <c r="C12" s="33">
        <v>5.5942889999999995E-2</v>
      </c>
      <c r="D12" s="31">
        <f t="shared" ref="D12:D41" si="0">(B12*C12)/360</f>
        <v>334.10337083333332</v>
      </c>
      <c r="G12" s="31">
        <f t="shared" ref="G12:G41" si="1">(E12*F12)/360</f>
        <v>0</v>
      </c>
      <c r="J12" s="31">
        <f t="shared" ref="J12:J41" si="2">(H12*I12)/360</f>
        <v>0</v>
      </c>
      <c r="M12" s="31">
        <f t="shared" ref="M12:M41" si="3">(K12*L12)/360</f>
        <v>0</v>
      </c>
      <c r="P12" s="31">
        <f t="shared" ref="P12:P41" si="4">(N12*O12)/360</f>
        <v>0</v>
      </c>
      <c r="S12" s="31">
        <f t="shared" ref="S12:S41" si="5">(Q12*R12)/360</f>
        <v>0</v>
      </c>
      <c r="V12" s="31">
        <f t="shared" ref="V12:V41" si="6">(T12*U12)/360</f>
        <v>0</v>
      </c>
      <c r="Y12" s="31">
        <f t="shared" ref="Y12:Y41" si="7">(W12*X12)/360</f>
        <v>0</v>
      </c>
      <c r="AB12" s="31">
        <f t="shared" ref="AB12:AB41" si="8">(Z12*AA12)/360</f>
        <v>0</v>
      </c>
      <c r="AE12" s="31">
        <v>0</v>
      </c>
      <c r="AH12" s="31">
        <v>0</v>
      </c>
      <c r="AI12" s="58">
        <v>120000000</v>
      </c>
      <c r="AJ12" s="59">
        <v>5.6800000000000003E-2</v>
      </c>
      <c r="AK12" s="31">
        <f t="shared" ref="AK12:AK41" si="9">(AI12*AJ12)/360</f>
        <v>18933.333333333332</v>
      </c>
      <c r="AL12" s="58">
        <v>41133000</v>
      </c>
      <c r="AM12" s="59">
        <v>5.62E-2</v>
      </c>
      <c r="AN12" s="31">
        <f t="shared" ref="AN12:AN41" si="10">(AL12*AM12)/360</f>
        <v>6421.3183333333336</v>
      </c>
      <c r="AO12" s="58">
        <v>85275000</v>
      </c>
      <c r="AP12" s="59">
        <v>5.4899999999999997E-2</v>
      </c>
      <c r="AQ12" s="31">
        <f t="shared" ref="AQ12:AQ41" si="11">(AO12*AP12)/360</f>
        <v>13004.4375</v>
      </c>
      <c r="AR12" s="58"/>
      <c r="AS12" s="59"/>
      <c r="AT12" s="31">
        <f t="shared" ref="AT12:AT41" si="12">(AR12*AS12)/360</f>
        <v>0</v>
      </c>
      <c r="AW12" s="31">
        <f t="shared" ref="AW12:AW41" si="13">(AU12*AV12)/360</f>
        <v>0</v>
      </c>
      <c r="AZ12" s="31">
        <f t="shared" ref="AZ12:AZ41" si="14">(AX12*AY12)/360</f>
        <v>0</v>
      </c>
      <c r="BC12" s="31">
        <f t="shared" ref="BC12:BC41" si="15">(BA12*BB12)/360</f>
        <v>0</v>
      </c>
      <c r="BF12" s="31">
        <f t="shared" ref="BF12:BF41" si="16">(BD12*BE12)/360</f>
        <v>0</v>
      </c>
      <c r="BI12" s="31">
        <f t="shared" ref="BI12:BI41" si="17">(BG12*BH12)/360</f>
        <v>0</v>
      </c>
      <c r="BL12" s="31">
        <f t="shared" ref="BL12:BL41" si="18">(BJ12*BK12)/360</f>
        <v>0</v>
      </c>
      <c r="BO12" s="31">
        <f t="shared" ref="BO12:BO41" si="19">(BM12*BN12)/360</f>
        <v>0</v>
      </c>
      <c r="BR12" s="31">
        <f t="shared" ref="BR12:BR41" si="20">(BP12*BQ12)/360</f>
        <v>0</v>
      </c>
      <c r="BU12" s="31">
        <f t="shared" ref="BU12:BU41" si="21">(BS12*BT12)/360</f>
        <v>0</v>
      </c>
      <c r="BX12" s="31">
        <f t="shared" ref="BX12:BX41" si="22">(BV12*BW12)/360</f>
        <v>0</v>
      </c>
      <c r="CA12" s="31">
        <f t="shared" ref="CA12:CA41" si="23">(BY12*BZ12)/360</f>
        <v>0</v>
      </c>
      <c r="CD12" s="31">
        <f t="shared" ref="CD12:CD41" si="24">(CB12*CC12)/360</f>
        <v>0</v>
      </c>
      <c r="CG12" s="31">
        <f t="shared" ref="CG12:CG41" si="25">(CE12*CF12)/360</f>
        <v>0</v>
      </c>
      <c r="CJ12" s="31">
        <f t="shared" ref="CJ12:CJ41" si="26">(CH12*CI12)/360</f>
        <v>0</v>
      </c>
      <c r="CM12" s="31">
        <f t="shared" ref="CM12:CM41" si="27">(CK12*CL12)/360</f>
        <v>0</v>
      </c>
      <c r="CP12" s="31">
        <f t="shared" ref="CP12:CP41" si="28">(CN12*CO12)/360</f>
        <v>0</v>
      </c>
      <c r="CS12" s="31">
        <f t="shared" ref="CS12:CS41" si="29">(CQ12*CR12)/360</f>
        <v>0</v>
      </c>
      <c r="CV12" s="31">
        <f t="shared" ref="CV12:CV41" si="30">(CT12*CU12)/360</f>
        <v>0</v>
      </c>
      <c r="CY12" s="31">
        <f t="shared" ref="CY12:CY41" si="31">(CW12*CX12)/360</f>
        <v>0</v>
      </c>
      <c r="DB12" s="31">
        <f t="shared" ref="DB12:DB41" si="32">(CZ12*DA12)/360</f>
        <v>0</v>
      </c>
      <c r="DE12" s="31">
        <f t="shared" ref="DE12:DE41" si="33">(DC12*DD12)/360</f>
        <v>0</v>
      </c>
      <c r="DH12" s="31">
        <f t="shared" ref="DH12:DH41" si="34">(DF12*DG12)/360</f>
        <v>0</v>
      </c>
      <c r="DK12" s="31">
        <f t="shared" ref="DK12:DK41" si="35">(DI12*DJ12)/360</f>
        <v>0</v>
      </c>
      <c r="DN12" s="31">
        <f t="shared" ref="DN12:DN41" si="36">(DL12*DM12)/360</f>
        <v>0</v>
      </c>
      <c r="DQ12" s="31">
        <f t="shared" ref="DQ12:DQ41" si="37">(DO12*DP12)/360</f>
        <v>0</v>
      </c>
      <c r="DT12" s="31">
        <f t="shared" ref="DT12:DT41" si="38">(DR12*DS12)/360</f>
        <v>0</v>
      </c>
      <c r="DW12" s="31">
        <f t="shared" ref="DW12:DW41" si="39">(DU12*DV12)/360</f>
        <v>0</v>
      </c>
      <c r="DZ12" s="31"/>
      <c r="EA12" s="31"/>
      <c r="EB12" s="60">
        <f t="shared" ref="EB12:EB41" si="40">B12+E12+H12+K12+N12+Q12+T12+W12+Z12+AC12+AF12+AL12+AO12+AR12+AU12+AX12+BA12+BD12+BG12+DU12+AI12+DR12+DO12+DL12+DI12+DF12+DC12+CZ12+CW12+CT12+CQ12+CN12+CK12+CH12+CE12+CB12+BY12+BV12+BS12+BP12+BM12+BJ12</f>
        <v>248558000</v>
      </c>
      <c r="EC12" s="60">
        <f t="shared" ref="EC12:EC41" si="41">EB12-EK12+EL12</f>
        <v>2150000</v>
      </c>
      <c r="ED12" s="31">
        <f t="shared" ref="ED12:ED41" si="42">D12+G12+J12+M12+P12+S12+V12+Y12+AB12+AE12+AH12+AK12+AN12+AQ12+AT12+AW12+AZ12+BC12+BF12+BI12+DW12+DT12+DQ12+DN12+DK12+DH12+DE12+DB12+CY12+CV12+CS12+CP12+CM12+CJ12+CG12+CD12+CA12+BX12+BU12+BR12+BO12+BL12</f>
        <v>38693.192537499999</v>
      </c>
      <c r="EE12" s="33">
        <f t="shared" ref="EE12:EE41" si="43">IF(EB12&lt;&gt;0,((ED12/EB12)*360),0)</f>
        <v>5.6041444304749791E-2</v>
      </c>
      <c r="EG12" s="60">
        <f t="shared" ref="EG12:EG41" si="44">Q12+T12+W12+Z12+AC12+AF12</f>
        <v>0</v>
      </c>
      <c r="EH12" s="31">
        <f t="shared" ref="EH12:EH41" si="45">S12+V12+Y12+AB12+AE12+AH12</f>
        <v>0</v>
      </c>
      <c r="EI12" s="33">
        <f t="shared" ref="EI12:EI41" si="46">IF(EG12&lt;&gt;0,((EH12/EG12)*360),0)</f>
        <v>0</v>
      </c>
      <c r="EJ12" s="33"/>
      <c r="EK12" s="60">
        <f t="shared" ref="EK12:EK41" si="47">DR12+DL12+DI12+DF12+DC12+CZ12+CW12+CT12+CQ12+CN12+CK12+CH12+CE12+CB12+BY12+BV12+BS12+BP12+BM12+BJ12+BG12+BD12+BA12+AX12+AU12+AR12+AO12+AL12+AI12+DO12</f>
        <v>246408000</v>
      </c>
      <c r="EL12" s="60">
        <f t="shared" ref="EL12:EL41" si="48">DX12</f>
        <v>0</v>
      </c>
      <c r="EM12" s="60">
        <f t="shared" ref="EM12:EM41" si="49">DT12+DQ12+DN12+DK12+DH12+DE12+DB12+CY12+CV12+CS12+CP12+CM12+CJ12+CG12+CD12+CA12+BX12+BU12+BR12+BO12+BL12+BI12+BF12+BC12+AZ12+AW12+AT12+AQ12+AN12+AK12</f>
        <v>38359.089166666665</v>
      </c>
      <c r="EN12" s="33">
        <f t="shared" ref="EN12:EN41" si="50">IF(EK12&lt;&gt;0,((EM12/EK12)*360),0)</f>
        <v>5.6042304227135485E-2</v>
      </c>
      <c r="EP12" s="31"/>
    </row>
    <row r="13" spans="1:147" x14ac:dyDescent="0.25">
      <c r="A13" s="20">
        <f t="shared" ref="A13:A41" si="51">1+A12</f>
        <v>45263</v>
      </c>
      <c r="B13" s="31">
        <v>2150000</v>
      </c>
      <c r="C13" s="33">
        <v>5.5942889999999995E-2</v>
      </c>
      <c r="D13" s="31">
        <f t="shared" si="0"/>
        <v>334.10337083333332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>
        <v>120000000</v>
      </c>
      <c r="AJ13" s="59">
        <v>5.6800000000000003E-2</v>
      </c>
      <c r="AK13" s="31">
        <f t="shared" si="9"/>
        <v>18933.333333333332</v>
      </c>
      <c r="AL13" s="58">
        <v>41133000</v>
      </c>
      <c r="AM13" s="59">
        <v>5.62E-2</v>
      </c>
      <c r="AN13" s="31">
        <f t="shared" si="10"/>
        <v>6421.3183333333336</v>
      </c>
      <c r="AO13" s="58">
        <v>85275000</v>
      </c>
      <c r="AP13" s="59">
        <v>5.4899999999999997E-2</v>
      </c>
      <c r="AQ13" s="31">
        <f t="shared" si="11"/>
        <v>13004.4375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248558000</v>
      </c>
      <c r="EC13" s="60">
        <f t="shared" si="41"/>
        <v>2150000</v>
      </c>
      <c r="ED13" s="31">
        <f t="shared" si="42"/>
        <v>38693.192537499999</v>
      </c>
      <c r="EE13" s="33">
        <f t="shared" si="43"/>
        <v>5.6041444304749791E-2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246408000</v>
      </c>
      <c r="EL13" s="60">
        <f t="shared" si="48"/>
        <v>0</v>
      </c>
      <c r="EM13" s="60">
        <f t="shared" si="49"/>
        <v>38359.089166666665</v>
      </c>
      <c r="EN13" s="33">
        <f t="shared" si="50"/>
        <v>5.6042304227135485E-2</v>
      </c>
      <c r="EP13" s="31"/>
    </row>
    <row r="14" spans="1:147" x14ac:dyDescent="0.25">
      <c r="A14" s="20">
        <f t="shared" si="51"/>
        <v>45264</v>
      </c>
      <c r="B14" s="31">
        <v>0</v>
      </c>
      <c r="C14" s="33">
        <v>5.5909969999999996E-2</v>
      </c>
      <c r="D14" s="31">
        <f t="shared" si="0"/>
        <v>0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>
        <v>120000000</v>
      </c>
      <c r="AJ14" s="59">
        <v>5.6800000000000003E-2</v>
      </c>
      <c r="AK14" s="31">
        <f t="shared" si="9"/>
        <v>18933.333333333332</v>
      </c>
      <c r="AL14" s="58">
        <v>41133000</v>
      </c>
      <c r="AM14" s="59">
        <v>5.62E-2</v>
      </c>
      <c r="AN14" s="31">
        <f t="shared" si="10"/>
        <v>6421.3183333333336</v>
      </c>
      <c r="AO14" s="58">
        <v>88500000</v>
      </c>
      <c r="AP14" s="59">
        <v>5.4899999999999997E-2</v>
      </c>
      <c r="AQ14" s="31">
        <f t="shared" si="11"/>
        <v>13496.25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249633000</v>
      </c>
      <c r="EC14" s="60">
        <f t="shared" si="41"/>
        <v>0</v>
      </c>
      <c r="ED14" s="31">
        <f t="shared" si="42"/>
        <v>38850.901666666665</v>
      </c>
      <c r="EE14" s="33">
        <f t="shared" si="43"/>
        <v>5.6027546838759296E-2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249633000</v>
      </c>
      <c r="EL14" s="60">
        <f t="shared" si="48"/>
        <v>0</v>
      </c>
      <c r="EM14" s="60">
        <f t="shared" si="49"/>
        <v>38850.901666666665</v>
      </c>
      <c r="EN14" s="33">
        <f t="shared" si="50"/>
        <v>5.6027546838759296E-2</v>
      </c>
      <c r="EP14" s="31"/>
    </row>
    <row r="15" spans="1:147" x14ac:dyDescent="0.25">
      <c r="A15" s="20">
        <f t="shared" si="51"/>
        <v>45265</v>
      </c>
      <c r="B15" s="31">
        <v>0</v>
      </c>
      <c r="C15" s="33">
        <v>5.5908179999999995E-2</v>
      </c>
      <c r="D15" s="31">
        <f t="shared" si="0"/>
        <v>0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>
        <v>120000000</v>
      </c>
      <c r="AJ15" s="59">
        <v>5.6800000000000003E-2</v>
      </c>
      <c r="AK15" s="31">
        <f t="shared" si="9"/>
        <v>18933.333333333332</v>
      </c>
      <c r="AL15" s="58">
        <v>41133000</v>
      </c>
      <c r="AM15" s="59">
        <v>5.62E-2</v>
      </c>
      <c r="AN15" s="31">
        <f t="shared" si="10"/>
        <v>6421.3183333333336</v>
      </c>
      <c r="AO15" s="58">
        <v>82325000</v>
      </c>
      <c r="AP15" s="59">
        <v>5.4899999999999997E-2</v>
      </c>
      <c r="AQ15" s="31">
        <f t="shared" si="11"/>
        <v>12554.5625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243458000</v>
      </c>
      <c r="EC15" s="60">
        <f t="shared" si="41"/>
        <v>0</v>
      </c>
      <c r="ED15" s="31">
        <f t="shared" si="42"/>
        <v>37909.214166666665</v>
      </c>
      <c r="EE15" s="33">
        <f t="shared" si="43"/>
        <v>5.6056145618546112E-2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243458000</v>
      </c>
      <c r="EL15" s="60">
        <f t="shared" si="48"/>
        <v>0</v>
      </c>
      <c r="EM15" s="60">
        <f t="shared" si="49"/>
        <v>37909.214166666665</v>
      </c>
      <c r="EN15" s="33">
        <f t="shared" si="50"/>
        <v>5.6056145618546112E-2</v>
      </c>
      <c r="EP15" s="31"/>
    </row>
    <row r="16" spans="1:147" x14ac:dyDescent="0.25">
      <c r="A16" s="20">
        <f t="shared" si="51"/>
        <v>45266</v>
      </c>
      <c r="B16" s="31">
        <v>0</v>
      </c>
      <c r="C16" s="33">
        <v>5.5942770000000003E-2</v>
      </c>
      <c r="D16" s="31">
        <f t="shared" si="0"/>
        <v>0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>
        <v>120000000</v>
      </c>
      <c r="AJ16" s="59">
        <v>5.6800000000000003E-2</v>
      </c>
      <c r="AK16" s="31">
        <f t="shared" si="9"/>
        <v>18933.333333333332</v>
      </c>
      <c r="AL16" s="58">
        <v>41133000</v>
      </c>
      <c r="AM16" s="59">
        <v>5.62E-2</v>
      </c>
      <c r="AN16" s="31">
        <f t="shared" si="10"/>
        <v>6421.3183333333336</v>
      </c>
      <c r="AO16" s="58">
        <v>125025000</v>
      </c>
      <c r="AP16" s="59">
        <v>5.4899999999999997E-2</v>
      </c>
      <c r="AQ16" s="31">
        <f t="shared" si="11"/>
        <v>19066.3125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286158000</v>
      </c>
      <c r="EC16" s="60">
        <f t="shared" si="41"/>
        <v>0</v>
      </c>
      <c r="ED16" s="31">
        <f t="shared" si="42"/>
        <v>44420.964166666665</v>
      </c>
      <c r="EE16" s="33">
        <f t="shared" si="43"/>
        <v>5.5883627576373891E-2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286158000</v>
      </c>
      <c r="EL16" s="60">
        <f t="shared" si="48"/>
        <v>0</v>
      </c>
      <c r="EM16" s="60">
        <f t="shared" si="49"/>
        <v>44420.964166666665</v>
      </c>
      <c r="EN16" s="33">
        <f t="shared" si="50"/>
        <v>5.5883627576373891E-2</v>
      </c>
      <c r="EP16" s="31"/>
    </row>
    <row r="17" spans="1:146" x14ac:dyDescent="0.25">
      <c r="A17" s="20">
        <f t="shared" si="51"/>
        <v>45267</v>
      </c>
      <c r="B17" s="31">
        <v>0</v>
      </c>
      <c r="C17" s="33">
        <v>5.5939660000000002E-2</v>
      </c>
      <c r="D17" s="31">
        <f t="shared" si="0"/>
        <v>0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170000000</v>
      </c>
      <c r="AJ17" s="59">
        <v>5.6800000000000003E-2</v>
      </c>
      <c r="AK17" s="31">
        <f t="shared" si="9"/>
        <v>26822.222222222223</v>
      </c>
      <c r="AL17" s="58">
        <v>41133000</v>
      </c>
      <c r="AM17" s="59">
        <v>5.62E-2</v>
      </c>
      <c r="AN17" s="31">
        <f t="shared" si="10"/>
        <v>6421.3183333333336</v>
      </c>
      <c r="AO17" s="58">
        <v>78950000</v>
      </c>
      <c r="AP17" s="59">
        <v>5.4899999999999997E-2</v>
      </c>
      <c r="AQ17" s="31">
        <f t="shared" si="11"/>
        <v>12039.875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290083000</v>
      </c>
      <c r="EC17" s="60">
        <f t="shared" si="41"/>
        <v>0</v>
      </c>
      <c r="ED17" s="31">
        <f t="shared" si="42"/>
        <v>45283.415555555555</v>
      </c>
      <c r="EE17" s="33">
        <f t="shared" si="43"/>
        <v>5.6197810971342681E-2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290083000</v>
      </c>
      <c r="EL17" s="60">
        <f t="shared" si="48"/>
        <v>0</v>
      </c>
      <c r="EM17" s="60">
        <f t="shared" si="49"/>
        <v>45283.415555555555</v>
      </c>
      <c r="EN17" s="33">
        <f t="shared" si="50"/>
        <v>5.6197810971342681E-2</v>
      </c>
      <c r="EP17" s="31"/>
    </row>
    <row r="18" spans="1:146" x14ac:dyDescent="0.25">
      <c r="A18" s="20">
        <f t="shared" si="51"/>
        <v>45268</v>
      </c>
      <c r="B18" s="31">
        <v>0</v>
      </c>
      <c r="C18" s="33">
        <v>5.574523E-2</v>
      </c>
      <c r="D18" s="31">
        <f t="shared" si="0"/>
        <v>0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170000000</v>
      </c>
      <c r="AJ18" s="59">
        <v>5.6800000000000003E-2</v>
      </c>
      <c r="AK18" s="31">
        <f t="shared" si="9"/>
        <v>26822.222222222223</v>
      </c>
      <c r="AL18" s="58">
        <v>41133000</v>
      </c>
      <c r="AM18" s="59">
        <v>5.62E-2</v>
      </c>
      <c r="AN18" s="31">
        <f t="shared" si="10"/>
        <v>6421.3183333333336</v>
      </c>
      <c r="AO18" s="58">
        <v>98775000</v>
      </c>
      <c r="AP18" s="59">
        <v>5.4899999999999997E-2</v>
      </c>
      <c r="AQ18" s="31">
        <f t="shared" si="11"/>
        <v>15063.1875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309908000</v>
      </c>
      <c r="EC18" s="60">
        <f t="shared" si="41"/>
        <v>0</v>
      </c>
      <c r="ED18" s="31">
        <f t="shared" si="42"/>
        <v>48306.728055555555</v>
      </c>
      <c r="EE18" s="33">
        <f t="shared" si="43"/>
        <v>5.6114789227770821E-2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309908000</v>
      </c>
      <c r="EL18" s="60">
        <f t="shared" si="48"/>
        <v>0</v>
      </c>
      <c r="EM18" s="60">
        <f t="shared" si="49"/>
        <v>48306.728055555555</v>
      </c>
      <c r="EN18" s="33">
        <f t="shared" si="50"/>
        <v>5.6114789227770821E-2</v>
      </c>
      <c r="EP18" s="31"/>
    </row>
    <row r="19" spans="1:146" x14ac:dyDescent="0.25">
      <c r="A19" s="20">
        <f t="shared" si="51"/>
        <v>45269</v>
      </c>
      <c r="B19" s="31">
        <v>0</v>
      </c>
      <c r="C19" s="33">
        <v>5.574523E-2</v>
      </c>
      <c r="D19" s="31">
        <f t="shared" si="0"/>
        <v>0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>
        <v>170000000</v>
      </c>
      <c r="AJ19" s="59">
        <v>5.6800000000000003E-2</v>
      </c>
      <c r="AK19" s="31">
        <f t="shared" si="9"/>
        <v>26822.222222222223</v>
      </c>
      <c r="AL19" s="58">
        <v>41133000</v>
      </c>
      <c r="AM19" s="59">
        <v>5.62E-2</v>
      </c>
      <c r="AN19" s="31">
        <f t="shared" si="10"/>
        <v>6421.3183333333336</v>
      </c>
      <c r="AO19" s="58">
        <v>98775000</v>
      </c>
      <c r="AP19" s="59">
        <v>5.4899999999999997E-2</v>
      </c>
      <c r="AQ19" s="31">
        <f t="shared" si="11"/>
        <v>15063.1875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309908000</v>
      </c>
      <c r="EC19" s="60">
        <f t="shared" si="41"/>
        <v>0</v>
      </c>
      <c r="ED19" s="31">
        <f t="shared" si="42"/>
        <v>48306.728055555555</v>
      </c>
      <c r="EE19" s="33">
        <f t="shared" si="43"/>
        <v>5.6114789227770821E-2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309908000</v>
      </c>
      <c r="EL19" s="60">
        <f t="shared" si="48"/>
        <v>0</v>
      </c>
      <c r="EM19" s="60">
        <f t="shared" si="49"/>
        <v>48306.728055555555</v>
      </c>
      <c r="EN19" s="33">
        <f t="shared" si="50"/>
        <v>5.6114789227770821E-2</v>
      </c>
      <c r="EP19" s="31"/>
    </row>
    <row r="20" spans="1:146" x14ac:dyDescent="0.25">
      <c r="A20" s="20">
        <f t="shared" si="51"/>
        <v>45270</v>
      </c>
      <c r="B20" s="31">
        <v>0</v>
      </c>
      <c r="C20" s="33">
        <v>5.574523E-2</v>
      </c>
      <c r="D20" s="31">
        <f t="shared" si="0"/>
        <v>0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>
        <v>170000000</v>
      </c>
      <c r="AJ20" s="59">
        <v>5.6800000000000003E-2</v>
      </c>
      <c r="AK20" s="31">
        <f t="shared" si="9"/>
        <v>26822.222222222223</v>
      </c>
      <c r="AL20" s="58">
        <v>41133000</v>
      </c>
      <c r="AM20" s="59">
        <v>5.62E-2</v>
      </c>
      <c r="AN20" s="31">
        <f t="shared" si="10"/>
        <v>6421.3183333333336</v>
      </c>
      <c r="AO20" s="58">
        <v>98775000</v>
      </c>
      <c r="AP20" s="59">
        <v>5.4899999999999997E-2</v>
      </c>
      <c r="AQ20" s="31">
        <f t="shared" si="11"/>
        <v>15063.1875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309908000</v>
      </c>
      <c r="EC20" s="60">
        <f t="shared" si="41"/>
        <v>0</v>
      </c>
      <c r="ED20" s="31">
        <f t="shared" si="42"/>
        <v>48306.728055555555</v>
      </c>
      <c r="EE20" s="33">
        <f t="shared" si="43"/>
        <v>5.6114789227770821E-2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309908000</v>
      </c>
      <c r="EL20" s="60">
        <f t="shared" si="48"/>
        <v>0</v>
      </c>
      <c r="EM20" s="60">
        <f t="shared" si="49"/>
        <v>48306.728055555555</v>
      </c>
      <c r="EN20" s="33">
        <f t="shared" si="50"/>
        <v>5.6114789227770821E-2</v>
      </c>
      <c r="EP20" s="31"/>
    </row>
    <row r="21" spans="1:146" x14ac:dyDescent="0.25">
      <c r="A21" s="20">
        <f t="shared" si="51"/>
        <v>45271</v>
      </c>
      <c r="B21" s="31">
        <v>0</v>
      </c>
      <c r="C21" s="33">
        <v>5.5579970000000006E-2</v>
      </c>
      <c r="D21" s="31">
        <f t="shared" si="0"/>
        <v>0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170000000</v>
      </c>
      <c r="AJ21" s="59">
        <v>5.6800000000000003E-2</v>
      </c>
      <c r="AK21" s="31">
        <f t="shared" si="9"/>
        <v>26822.222222222223</v>
      </c>
      <c r="AL21" s="58">
        <v>41133000</v>
      </c>
      <c r="AM21" s="59">
        <v>5.62E-2</v>
      </c>
      <c r="AN21" s="31">
        <f t="shared" si="10"/>
        <v>6421.3183333333336</v>
      </c>
      <c r="AO21" s="58">
        <v>105250000</v>
      </c>
      <c r="AP21" s="59">
        <v>5.4899999999999997E-2</v>
      </c>
      <c r="AQ21" s="31">
        <f t="shared" si="11"/>
        <v>16050.625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316383000</v>
      </c>
      <c r="EC21" s="60">
        <f t="shared" si="41"/>
        <v>0</v>
      </c>
      <c r="ED21" s="31">
        <f t="shared" si="42"/>
        <v>49294.165555555555</v>
      </c>
      <c r="EE21" s="33">
        <f t="shared" si="43"/>
        <v>5.6089927714194507E-2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316383000</v>
      </c>
      <c r="EL21" s="60">
        <f t="shared" si="48"/>
        <v>0</v>
      </c>
      <c r="EM21" s="60">
        <f t="shared" si="49"/>
        <v>49294.165555555555</v>
      </c>
      <c r="EN21" s="33">
        <f t="shared" si="50"/>
        <v>5.6089927714194507E-2</v>
      </c>
      <c r="EP21" s="31"/>
    </row>
    <row r="22" spans="1:146" x14ac:dyDescent="0.25">
      <c r="A22" s="20">
        <f t="shared" si="51"/>
        <v>45272</v>
      </c>
      <c r="B22" s="31">
        <v>0</v>
      </c>
      <c r="C22" s="33">
        <v>5.5395609999999998E-2</v>
      </c>
      <c r="D22" s="31">
        <f t="shared" si="0"/>
        <v>0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170000000</v>
      </c>
      <c r="AJ22" s="59">
        <v>5.6800000000000003E-2</v>
      </c>
      <c r="AK22" s="31">
        <f t="shared" si="9"/>
        <v>26822.222222222223</v>
      </c>
      <c r="AL22" s="58">
        <v>41133000</v>
      </c>
      <c r="AM22" s="59">
        <v>5.62E-2</v>
      </c>
      <c r="AN22" s="31">
        <f t="shared" si="10"/>
        <v>6421.3183333333336</v>
      </c>
      <c r="AO22" s="58">
        <v>101325000</v>
      </c>
      <c r="AP22" s="59">
        <v>5.4899999999999997E-2</v>
      </c>
      <c r="AQ22" s="31">
        <f t="shared" si="11"/>
        <v>15452.0625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312458000</v>
      </c>
      <c r="EC22" s="60">
        <f t="shared" si="41"/>
        <v>0</v>
      </c>
      <c r="ED22" s="31">
        <f t="shared" si="42"/>
        <v>48695.603055555555</v>
      </c>
      <c r="EE22" s="33">
        <f t="shared" si="43"/>
        <v>5.6104875215228923E-2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312458000</v>
      </c>
      <c r="EL22" s="60">
        <f t="shared" si="48"/>
        <v>0</v>
      </c>
      <c r="EM22" s="60">
        <f t="shared" si="49"/>
        <v>48695.603055555555</v>
      </c>
      <c r="EN22" s="33">
        <f t="shared" si="50"/>
        <v>5.6104875215228923E-2</v>
      </c>
      <c r="EP22" s="31"/>
    </row>
    <row r="23" spans="1:146" x14ac:dyDescent="0.25">
      <c r="A23" s="20">
        <f t="shared" si="51"/>
        <v>45273</v>
      </c>
      <c r="B23" s="31">
        <v>0</v>
      </c>
      <c r="C23" s="33">
        <v>5.5208920000000002E-2</v>
      </c>
      <c r="D23" s="31">
        <f t="shared" si="0"/>
        <v>0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170000000</v>
      </c>
      <c r="AJ23" s="59">
        <v>5.6800000000000003E-2</v>
      </c>
      <c r="AK23" s="31">
        <f t="shared" si="9"/>
        <v>26822.222222222223</v>
      </c>
      <c r="AL23" s="58">
        <v>41133000</v>
      </c>
      <c r="AM23" s="59">
        <v>5.62E-2</v>
      </c>
      <c r="AN23" s="31">
        <f t="shared" si="10"/>
        <v>6421.3183333333336</v>
      </c>
      <c r="AO23" s="58">
        <v>102425000</v>
      </c>
      <c r="AP23" s="59">
        <v>5.4899999999999997E-2</v>
      </c>
      <c r="AQ23" s="31">
        <f t="shared" si="11"/>
        <v>15619.8125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313558000</v>
      </c>
      <c r="EC23" s="60">
        <f t="shared" si="41"/>
        <v>0</v>
      </c>
      <c r="ED23" s="31">
        <f t="shared" si="42"/>
        <v>48863.353055555555</v>
      </c>
      <c r="EE23" s="33">
        <f t="shared" si="43"/>
        <v>5.6100648364895811E-2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313558000</v>
      </c>
      <c r="EL23" s="60">
        <f t="shared" si="48"/>
        <v>0</v>
      </c>
      <c r="EM23" s="60">
        <f t="shared" si="49"/>
        <v>48863.353055555555</v>
      </c>
      <c r="EN23" s="33">
        <f t="shared" si="50"/>
        <v>5.6100648364895811E-2</v>
      </c>
      <c r="EP23" s="31"/>
    </row>
    <row r="24" spans="1:146" x14ac:dyDescent="0.25">
      <c r="A24" s="20">
        <f t="shared" si="51"/>
        <v>45274</v>
      </c>
      <c r="B24" s="31">
        <v>0</v>
      </c>
      <c r="C24" s="33">
        <v>5.5119149999999999E-2</v>
      </c>
      <c r="D24" s="31">
        <f t="shared" si="0"/>
        <v>0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170000000</v>
      </c>
      <c r="AJ24" s="59">
        <v>5.6800000000000003E-2</v>
      </c>
      <c r="AK24" s="31">
        <f t="shared" si="9"/>
        <v>26822.222222222223</v>
      </c>
      <c r="AL24" s="58">
        <v>41133000</v>
      </c>
      <c r="AM24" s="59">
        <v>5.62E-2</v>
      </c>
      <c r="AN24" s="31">
        <f t="shared" si="10"/>
        <v>6421.3183333333336</v>
      </c>
      <c r="AO24" s="58">
        <v>106000000</v>
      </c>
      <c r="AP24" s="59">
        <v>5.4899999999999997E-2</v>
      </c>
      <c r="AQ24" s="31">
        <f t="shared" si="11"/>
        <v>16165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317133000</v>
      </c>
      <c r="EC24" s="60">
        <f t="shared" si="41"/>
        <v>0</v>
      </c>
      <c r="ED24" s="31">
        <f t="shared" si="42"/>
        <v>49408.540555555555</v>
      </c>
      <c r="EE24" s="33">
        <f t="shared" si="43"/>
        <v>5.6087113608486033E-2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317133000</v>
      </c>
      <c r="EL24" s="60">
        <f t="shared" si="48"/>
        <v>0</v>
      </c>
      <c r="EM24" s="60">
        <f t="shared" si="49"/>
        <v>49408.540555555555</v>
      </c>
      <c r="EN24" s="33">
        <f t="shared" si="50"/>
        <v>5.6087113608486033E-2</v>
      </c>
      <c r="EP24" s="31"/>
    </row>
    <row r="25" spans="1:146" x14ac:dyDescent="0.25">
      <c r="A25" s="20">
        <f t="shared" si="51"/>
        <v>45275</v>
      </c>
      <c r="B25" s="31">
        <v>0</v>
      </c>
      <c r="C25" s="33">
        <v>5.4900000000000004E-2</v>
      </c>
      <c r="D25" s="31">
        <f t="shared" si="0"/>
        <v>0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170000000</v>
      </c>
      <c r="AJ25" s="59">
        <v>5.6800000000000003E-2</v>
      </c>
      <c r="AK25" s="31">
        <f t="shared" si="9"/>
        <v>26822.222222222223</v>
      </c>
      <c r="AL25" s="58"/>
      <c r="AM25" s="59"/>
      <c r="AN25" s="31">
        <f t="shared" si="10"/>
        <v>0</v>
      </c>
      <c r="AO25" s="58">
        <v>129875000</v>
      </c>
      <c r="AP25" s="59">
        <v>5.4899999999999997E-2</v>
      </c>
      <c r="AQ25" s="31">
        <f t="shared" si="11"/>
        <v>19805.9375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299875000</v>
      </c>
      <c r="EC25" s="60">
        <f t="shared" si="41"/>
        <v>0</v>
      </c>
      <c r="ED25" s="31">
        <f t="shared" si="42"/>
        <v>46628.159722222219</v>
      </c>
      <c r="EE25" s="33">
        <f t="shared" si="43"/>
        <v>5.5977115464776989E-2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299875000</v>
      </c>
      <c r="EL25" s="60">
        <f t="shared" si="48"/>
        <v>0</v>
      </c>
      <c r="EM25" s="60">
        <f t="shared" si="49"/>
        <v>46628.159722222219</v>
      </c>
      <c r="EN25" s="33">
        <f t="shared" si="50"/>
        <v>5.5977115464776989E-2</v>
      </c>
      <c r="EP25" s="31"/>
    </row>
    <row r="26" spans="1:146" x14ac:dyDescent="0.25">
      <c r="A26" s="20">
        <f t="shared" si="51"/>
        <v>45276</v>
      </c>
      <c r="B26" s="31">
        <v>0</v>
      </c>
      <c r="C26" s="33">
        <v>5.4900000000000004E-2</v>
      </c>
      <c r="D26" s="31">
        <f t="shared" si="0"/>
        <v>0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170000000</v>
      </c>
      <c r="AJ26" s="59">
        <v>5.6800000000000003E-2</v>
      </c>
      <c r="AK26" s="31">
        <f t="shared" si="9"/>
        <v>26822.222222222223</v>
      </c>
      <c r="AL26" s="58"/>
      <c r="AM26" s="59"/>
      <c r="AN26" s="31">
        <f t="shared" si="10"/>
        <v>0</v>
      </c>
      <c r="AO26" s="58">
        <v>129875000</v>
      </c>
      <c r="AP26" s="59">
        <v>5.4899999999999997E-2</v>
      </c>
      <c r="AQ26" s="31">
        <f t="shared" si="11"/>
        <v>19805.9375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299875000</v>
      </c>
      <c r="EC26" s="60">
        <f t="shared" si="41"/>
        <v>0</v>
      </c>
      <c r="ED26" s="31">
        <f t="shared" si="42"/>
        <v>46628.159722222219</v>
      </c>
      <c r="EE26" s="33">
        <f t="shared" si="43"/>
        <v>5.5977115464776989E-2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299875000</v>
      </c>
      <c r="EL26" s="60">
        <f t="shared" si="48"/>
        <v>0</v>
      </c>
      <c r="EM26" s="60">
        <f t="shared" si="49"/>
        <v>46628.159722222219</v>
      </c>
      <c r="EN26" s="33">
        <f t="shared" si="50"/>
        <v>5.5977115464776989E-2</v>
      </c>
      <c r="EP26" s="31"/>
    </row>
    <row r="27" spans="1:146" x14ac:dyDescent="0.25">
      <c r="A27" s="20">
        <f t="shared" si="51"/>
        <v>45277</v>
      </c>
      <c r="B27" s="31">
        <v>0</v>
      </c>
      <c r="C27" s="33">
        <v>5.4900000000000004E-2</v>
      </c>
      <c r="D27" s="31">
        <f t="shared" si="0"/>
        <v>0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170000000</v>
      </c>
      <c r="AJ27" s="59">
        <v>5.6800000000000003E-2</v>
      </c>
      <c r="AK27" s="31">
        <f t="shared" si="9"/>
        <v>26822.222222222223</v>
      </c>
      <c r="AL27" s="58"/>
      <c r="AM27" s="59"/>
      <c r="AN27" s="31">
        <f t="shared" si="10"/>
        <v>0</v>
      </c>
      <c r="AO27" s="58">
        <v>129875000</v>
      </c>
      <c r="AP27" s="59">
        <v>5.4899999999999997E-2</v>
      </c>
      <c r="AQ27" s="31">
        <f t="shared" si="11"/>
        <v>19805.9375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299875000</v>
      </c>
      <c r="EC27" s="60">
        <f t="shared" si="41"/>
        <v>0</v>
      </c>
      <c r="ED27" s="31">
        <f t="shared" si="42"/>
        <v>46628.159722222219</v>
      </c>
      <c r="EE27" s="33">
        <f t="shared" si="43"/>
        <v>5.5977115464776989E-2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299875000</v>
      </c>
      <c r="EL27" s="60">
        <f t="shared" si="48"/>
        <v>0</v>
      </c>
      <c r="EM27" s="60">
        <f t="shared" si="49"/>
        <v>46628.159722222219</v>
      </c>
      <c r="EN27" s="33">
        <f t="shared" si="50"/>
        <v>5.5977115464776989E-2</v>
      </c>
      <c r="EP27" s="31"/>
    </row>
    <row r="28" spans="1:146" x14ac:dyDescent="0.25">
      <c r="A28" s="20">
        <f t="shared" si="51"/>
        <v>45278</v>
      </c>
      <c r="B28" s="31">
        <v>0</v>
      </c>
      <c r="C28" s="33">
        <v>5.4900000000000004E-2</v>
      </c>
      <c r="D28" s="31">
        <f t="shared" si="0"/>
        <v>0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170000000</v>
      </c>
      <c r="AJ28" s="59">
        <v>5.6800000000000003E-2</v>
      </c>
      <c r="AK28" s="31">
        <f t="shared" si="9"/>
        <v>26822.222222222223</v>
      </c>
      <c r="AL28" s="58"/>
      <c r="AM28" s="59"/>
      <c r="AN28" s="31">
        <f t="shared" si="10"/>
        <v>0</v>
      </c>
      <c r="AO28" s="58">
        <v>161450000</v>
      </c>
      <c r="AP28" s="59">
        <v>5.4899999999999997E-2</v>
      </c>
      <c r="AQ28" s="31">
        <f t="shared" si="11"/>
        <v>24621.125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331450000</v>
      </c>
      <c r="EC28" s="60">
        <f t="shared" si="41"/>
        <v>0</v>
      </c>
      <c r="ED28" s="31">
        <f t="shared" si="42"/>
        <v>51443.347222222219</v>
      </c>
      <c r="EE28" s="33">
        <f t="shared" si="43"/>
        <v>5.5874505958666457E-2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331450000</v>
      </c>
      <c r="EL28" s="60">
        <f t="shared" si="48"/>
        <v>0</v>
      </c>
      <c r="EM28" s="60">
        <f t="shared" si="49"/>
        <v>51443.347222222219</v>
      </c>
      <c r="EN28" s="33">
        <f t="shared" si="50"/>
        <v>5.5874505958666457E-2</v>
      </c>
      <c r="EP28" s="31"/>
    </row>
    <row r="29" spans="1:146" x14ac:dyDescent="0.25">
      <c r="A29" s="20">
        <f t="shared" si="51"/>
        <v>45279</v>
      </c>
      <c r="B29" s="31">
        <v>0</v>
      </c>
      <c r="C29" s="33">
        <v>5.4900000000000004E-2</v>
      </c>
      <c r="D29" s="31">
        <f t="shared" si="0"/>
        <v>0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170000000</v>
      </c>
      <c r="AJ29" s="59">
        <v>5.6800000000000003E-2</v>
      </c>
      <c r="AK29" s="31">
        <f t="shared" si="9"/>
        <v>26822.222222222223</v>
      </c>
      <c r="AL29" s="58"/>
      <c r="AM29" s="59"/>
      <c r="AN29" s="31">
        <f t="shared" si="10"/>
        <v>0</v>
      </c>
      <c r="AO29" s="58">
        <v>153775000</v>
      </c>
      <c r="AP29" s="59">
        <v>5.4899999999999997E-2</v>
      </c>
      <c r="AQ29" s="31">
        <f t="shared" si="11"/>
        <v>23450.6875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323775000</v>
      </c>
      <c r="EC29" s="60">
        <f t="shared" si="41"/>
        <v>0</v>
      </c>
      <c r="ED29" s="31">
        <f t="shared" si="42"/>
        <v>50272.909722222219</v>
      </c>
      <c r="EE29" s="33">
        <f t="shared" si="43"/>
        <v>5.589760636244305E-2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323775000</v>
      </c>
      <c r="EL29" s="60">
        <f t="shared" si="48"/>
        <v>0</v>
      </c>
      <c r="EM29" s="60">
        <f t="shared" si="49"/>
        <v>50272.909722222219</v>
      </c>
      <c r="EN29" s="33">
        <f t="shared" si="50"/>
        <v>5.589760636244305E-2</v>
      </c>
      <c r="EP29" s="31"/>
    </row>
    <row r="30" spans="1:146" x14ac:dyDescent="0.25">
      <c r="A30" s="20">
        <f t="shared" si="51"/>
        <v>45280</v>
      </c>
      <c r="B30" s="31">
        <v>0</v>
      </c>
      <c r="C30" s="33">
        <v>5.4900000000000004E-2</v>
      </c>
      <c r="D30" s="31">
        <f t="shared" si="0"/>
        <v>0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170000000</v>
      </c>
      <c r="AJ30" s="59">
        <v>5.6800000000000003E-2</v>
      </c>
      <c r="AK30" s="31">
        <f t="shared" si="9"/>
        <v>26822.222222222223</v>
      </c>
      <c r="AL30" s="58"/>
      <c r="AM30" s="59"/>
      <c r="AN30" s="31">
        <f t="shared" si="10"/>
        <v>0</v>
      </c>
      <c r="AO30" s="58">
        <v>157150000</v>
      </c>
      <c r="AP30" s="59">
        <v>5.4899999999999997E-2</v>
      </c>
      <c r="AQ30" s="31">
        <f t="shared" si="11"/>
        <v>23965.375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327150000</v>
      </c>
      <c r="EC30" s="60">
        <f t="shared" si="41"/>
        <v>0</v>
      </c>
      <c r="ED30" s="31">
        <f t="shared" si="42"/>
        <v>50787.597222222219</v>
      </c>
      <c r="EE30" s="33">
        <f t="shared" si="43"/>
        <v>5.5887314687452241E-2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327150000</v>
      </c>
      <c r="EL30" s="60">
        <f t="shared" si="48"/>
        <v>0</v>
      </c>
      <c r="EM30" s="60">
        <f t="shared" si="49"/>
        <v>50787.597222222219</v>
      </c>
      <c r="EN30" s="33">
        <f t="shared" si="50"/>
        <v>5.5887314687452241E-2</v>
      </c>
      <c r="EP30" s="31"/>
    </row>
    <row r="31" spans="1:146" x14ac:dyDescent="0.25">
      <c r="A31" s="20">
        <f t="shared" si="51"/>
        <v>45281</v>
      </c>
      <c r="B31" s="31">
        <v>160875000</v>
      </c>
      <c r="C31" s="33">
        <v>5.3101179999999998E-2</v>
      </c>
      <c r="D31" s="31">
        <f t="shared" si="0"/>
        <v>23729.589812499999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170000000</v>
      </c>
      <c r="AJ31" s="59">
        <v>5.6800000000000003E-2</v>
      </c>
      <c r="AK31" s="31">
        <f t="shared" si="9"/>
        <v>26822.222222222223</v>
      </c>
      <c r="AL31" s="58"/>
      <c r="AM31" s="59"/>
      <c r="AN31" s="31">
        <f t="shared" si="10"/>
        <v>0</v>
      </c>
      <c r="AO31" s="58">
        <v>100000</v>
      </c>
      <c r="AP31" s="59">
        <v>5.4899999999999997E-2</v>
      </c>
      <c r="AQ31" s="31">
        <f t="shared" si="11"/>
        <v>15.25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330975000</v>
      </c>
      <c r="EC31" s="60">
        <f t="shared" si="41"/>
        <v>160875000</v>
      </c>
      <c r="ED31" s="31">
        <f t="shared" si="42"/>
        <v>50567.062034722221</v>
      </c>
      <c r="EE31" s="33">
        <f t="shared" si="43"/>
        <v>5.5001563056122062E-2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170100000</v>
      </c>
      <c r="EL31" s="60">
        <f t="shared" si="48"/>
        <v>0</v>
      </c>
      <c r="EM31" s="60">
        <f t="shared" si="49"/>
        <v>26837.472222222223</v>
      </c>
      <c r="EN31" s="33">
        <f t="shared" si="50"/>
        <v>5.6798883009994125E-2</v>
      </c>
      <c r="EP31" s="31"/>
    </row>
    <row r="32" spans="1:146" x14ac:dyDescent="0.25">
      <c r="A32" s="20">
        <f t="shared" si="51"/>
        <v>45282</v>
      </c>
      <c r="B32" s="31">
        <v>172475000</v>
      </c>
      <c r="C32" s="33">
        <v>5.3099999999999994E-2</v>
      </c>
      <c r="D32" s="31">
        <f t="shared" si="0"/>
        <v>25440.062499999996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170000000</v>
      </c>
      <c r="AJ32" s="59">
        <v>5.6800000000000003E-2</v>
      </c>
      <c r="AK32" s="31">
        <f t="shared" si="9"/>
        <v>26822.222222222223</v>
      </c>
      <c r="AL32" s="58"/>
      <c r="AM32" s="59"/>
      <c r="AN32" s="31">
        <f t="shared" si="10"/>
        <v>0</v>
      </c>
      <c r="AO32" s="58"/>
      <c r="AP32" s="59"/>
      <c r="AQ32" s="31">
        <f t="shared" si="11"/>
        <v>0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342475000</v>
      </c>
      <c r="EC32" s="60">
        <f t="shared" si="41"/>
        <v>172475000</v>
      </c>
      <c r="ED32" s="31">
        <f t="shared" si="42"/>
        <v>52262.284722222219</v>
      </c>
      <c r="EE32" s="33">
        <f t="shared" si="43"/>
        <v>5.4936630410978897E-2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170000000</v>
      </c>
      <c r="EL32" s="60">
        <f t="shared" si="48"/>
        <v>0</v>
      </c>
      <c r="EM32" s="60">
        <f t="shared" si="49"/>
        <v>26822.222222222223</v>
      </c>
      <c r="EN32" s="33">
        <f t="shared" si="50"/>
        <v>5.6800000000000003E-2</v>
      </c>
      <c r="EP32" s="31"/>
    </row>
    <row r="33" spans="1:146" x14ac:dyDescent="0.25">
      <c r="A33" s="20">
        <f t="shared" si="51"/>
        <v>45283</v>
      </c>
      <c r="B33" s="31">
        <v>172475000</v>
      </c>
      <c r="C33" s="33">
        <v>5.3099999999999994E-2</v>
      </c>
      <c r="D33" s="31">
        <f t="shared" si="0"/>
        <v>25440.062499999996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170000000</v>
      </c>
      <c r="AJ33" s="59">
        <v>5.6800000000000003E-2</v>
      </c>
      <c r="AK33" s="31">
        <f t="shared" si="9"/>
        <v>26822.222222222223</v>
      </c>
      <c r="AL33" s="58"/>
      <c r="AM33" s="59"/>
      <c r="AN33" s="31">
        <f t="shared" si="10"/>
        <v>0</v>
      </c>
      <c r="AO33" s="58"/>
      <c r="AP33" s="59"/>
      <c r="AQ33" s="31">
        <f t="shared" si="11"/>
        <v>0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342475000</v>
      </c>
      <c r="EC33" s="60">
        <f t="shared" si="41"/>
        <v>172475000</v>
      </c>
      <c r="ED33" s="31">
        <f t="shared" si="42"/>
        <v>52262.284722222219</v>
      </c>
      <c r="EE33" s="33">
        <f t="shared" si="43"/>
        <v>5.4936630410978897E-2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170000000</v>
      </c>
      <c r="EL33" s="60">
        <f t="shared" si="48"/>
        <v>0</v>
      </c>
      <c r="EM33" s="60">
        <f t="shared" si="49"/>
        <v>26822.222222222223</v>
      </c>
      <c r="EN33" s="33">
        <f t="shared" si="50"/>
        <v>5.6800000000000003E-2</v>
      </c>
      <c r="EP33" s="31"/>
    </row>
    <row r="34" spans="1:146" x14ac:dyDescent="0.25">
      <c r="A34" s="20">
        <f t="shared" si="51"/>
        <v>45284</v>
      </c>
      <c r="B34" s="31">
        <v>172475000</v>
      </c>
      <c r="C34" s="33">
        <v>5.3099999999999994E-2</v>
      </c>
      <c r="D34" s="31">
        <f t="shared" si="0"/>
        <v>25440.062499999996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170000000</v>
      </c>
      <c r="AJ34" s="59">
        <v>5.6800000000000003E-2</v>
      </c>
      <c r="AK34" s="31">
        <f t="shared" si="9"/>
        <v>26822.222222222223</v>
      </c>
      <c r="AL34" s="58"/>
      <c r="AM34" s="59"/>
      <c r="AN34" s="31">
        <f t="shared" si="10"/>
        <v>0</v>
      </c>
      <c r="AO34" s="58"/>
      <c r="AP34" s="59"/>
      <c r="AQ34" s="31">
        <f t="shared" si="11"/>
        <v>0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342475000</v>
      </c>
      <c r="EC34" s="60">
        <f t="shared" si="41"/>
        <v>172475000</v>
      </c>
      <c r="ED34" s="31">
        <f t="shared" si="42"/>
        <v>52262.284722222219</v>
      </c>
      <c r="EE34" s="33">
        <f t="shared" si="43"/>
        <v>5.4936630410978897E-2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170000000</v>
      </c>
      <c r="EL34" s="60">
        <f t="shared" si="48"/>
        <v>0</v>
      </c>
      <c r="EM34" s="60">
        <f t="shared" si="49"/>
        <v>26822.222222222223</v>
      </c>
      <c r="EN34" s="33">
        <f t="shared" si="50"/>
        <v>5.6800000000000003E-2</v>
      </c>
      <c r="EP34" s="31"/>
    </row>
    <row r="35" spans="1:146" x14ac:dyDescent="0.25">
      <c r="A35" s="20">
        <f t="shared" si="51"/>
        <v>45285</v>
      </c>
      <c r="B35" s="31">
        <v>172475000</v>
      </c>
      <c r="C35" s="33">
        <v>5.3099999999999994E-2</v>
      </c>
      <c r="D35" s="31">
        <f t="shared" si="0"/>
        <v>25440.062499999996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170000000</v>
      </c>
      <c r="AJ35" s="59">
        <v>5.6800000000000003E-2</v>
      </c>
      <c r="AK35" s="31">
        <f t="shared" si="9"/>
        <v>26822.222222222223</v>
      </c>
      <c r="AL35" s="58"/>
      <c r="AM35" s="59"/>
      <c r="AN35" s="31">
        <f t="shared" si="10"/>
        <v>0</v>
      </c>
      <c r="AO35" s="58"/>
      <c r="AP35" s="59"/>
      <c r="AQ35" s="31">
        <f t="shared" si="11"/>
        <v>0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342475000</v>
      </c>
      <c r="EC35" s="60">
        <f t="shared" si="41"/>
        <v>172475000</v>
      </c>
      <c r="ED35" s="31">
        <f t="shared" si="42"/>
        <v>52262.284722222219</v>
      </c>
      <c r="EE35" s="33">
        <f t="shared" si="43"/>
        <v>5.4936630410978897E-2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170000000</v>
      </c>
      <c r="EL35" s="60">
        <f t="shared" si="48"/>
        <v>0</v>
      </c>
      <c r="EM35" s="60">
        <f t="shared" si="49"/>
        <v>26822.222222222223</v>
      </c>
      <c r="EN35" s="33">
        <f t="shared" si="50"/>
        <v>5.6800000000000003E-2</v>
      </c>
      <c r="EP35" s="31"/>
    </row>
    <row r="36" spans="1:146" x14ac:dyDescent="0.25">
      <c r="A36" s="20">
        <f t="shared" si="51"/>
        <v>45286</v>
      </c>
      <c r="B36" s="31">
        <v>179775000</v>
      </c>
      <c r="C36" s="33">
        <v>5.3099999999999994E-2</v>
      </c>
      <c r="D36" s="31">
        <f t="shared" si="0"/>
        <v>26516.812499999996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170000000</v>
      </c>
      <c r="AJ36" s="59">
        <v>5.6800000000000003E-2</v>
      </c>
      <c r="AK36" s="31">
        <f t="shared" si="9"/>
        <v>26822.222222222223</v>
      </c>
      <c r="AL36" s="58"/>
      <c r="AM36" s="59"/>
      <c r="AN36" s="31">
        <f t="shared" si="10"/>
        <v>0</v>
      </c>
      <c r="AO36" s="58"/>
      <c r="AP36" s="59"/>
      <c r="AQ36" s="31">
        <f t="shared" si="11"/>
        <v>0</v>
      </c>
      <c r="AR36" s="58"/>
      <c r="AS36" s="59"/>
      <c r="AT36" s="31">
        <f t="shared" si="12"/>
        <v>0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349775000</v>
      </c>
      <c r="EC36" s="60">
        <f t="shared" si="41"/>
        <v>179775000</v>
      </c>
      <c r="ED36" s="31">
        <f t="shared" si="42"/>
        <v>53339.034722222219</v>
      </c>
      <c r="EE36" s="33">
        <f t="shared" si="43"/>
        <v>5.4898298906439852E-2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170000000</v>
      </c>
      <c r="EL36" s="60">
        <f t="shared" si="48"/>
        <v>0</v>
      </c>
      <c r="EM36" s="60">
        <f t="shared" si="49"/>
        <v>26822.222222222223</v>
      </c>
      <c r="EN36" s="33">
        <f t="shared" si="50"/>
        <v>5.6800000000000003E-2</v>
      </c>
      <c r="EP36" s="31"/>
    </row>
    <row r="37" spans="1:146" x14ac:dyDescent="0.25">
      <c r="A37" s="20">
        <f t="shared" si="51"/>
        <v>45287</v>
      </c>
      <c r="B37" s="31">
        <v>167700000</v>
      </c>
      <c r="C37" s="33">
        <v>5.3099999999999994E-2</v>
      </c>
      <c r="D37" s="31">
        <f t="shared" si="0"/>
        <v>24735.749999999996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>
        <v>170000000</v>
      </c>
      <c r="AJ37" s="59">
        <v>5.6800000000000003E-2</v>
      </c>
      <c r="AK37" s="31">
        <f t="shared" si="9"/>
        <v>26822.222222222223</v>
      </c>
      <c r="AL37" s="58"/>
      <c r="AM37" s="59"/>
      <c r="AN37" s="31">
        <f t="shared" si="10"/>
        <v>0</v>
      </c>
      <c r="AO37" s="58"/>
      <c r="AP37" s="59"/>
      <c r="AQ37" s="31">
        <f t="shared" si="11"/>
        <v>0</v>
      </c>
      <c r="AR37" s="58"/>
      <c r="AS37" s="59"/>
      <c r="AT37" s="31">
        <f t="shared" si="12"/>
        <v>0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337700000</v>
      </c>
      <c r="EC37" s="60">
        <f t="shared" si="41"/>
        <v>167700000</v>
      </c>
      <c r="ED37" s="31">
        <f t="shared" si="42"/>
        <v>51557.972222222219</v>
      </c>
      <c r="EE37" s="33">
        <f t="shared" si="43"/>
        <v>5.496259994077584E-2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170000000</v>
      </c>
      <c r="EL37" s="60">
        <f t="shared" si="48"/>
        <v>0</v>
      </c>
      <c r="EM37" s="60">
        <f t="shared" si="49"/>
        <v>26822.222222222223</v>
      </c>
      <c r="EN37" s="33">
        <f t="shared" si="50"/>
        <v>5.6800000000000003E-2</v>
      </c>
      <c r="EP37" s="31"/>
    </row>
    <row r="38" spans="1:146" x14ac:dyDescent="0.25">
      <c r="A38" s="20">
        <f t="shared" si="51"/>
        <v>45288</v>
      </c>
      <c r="B38" s="31">
        <v>259900000</v>
      </c>
      <c r="C38" s="33">
        <v>5.3099999999999994E-2</v>
      </c>
      <c r="D38" s="31">
        <f t="shared" si="0"/>
        <v>38335.249999999993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v>170000000</v>
      </c>
      <c r="AJ38" s="59">
        <v>5.6800000000000003E-2</v>
      </c>
      <c r="AK38" s="31">
        <f t="shared" si="9"/>
        <v>26822.222222222223</v>
      </c>
      <c r="AL38" s="58"/>
      <c r="AM38" s="59"/>
      <c r="AN38" s="31">
        <f t="shared" si="10"/>
        <v>0</v>
      </c>
      <c r="AO38" s="58"/>
      <c r="AP38" s="59"/>
      <c r="AQ38" s="31">
        <f t="shared" si="11"/>
        <v>0</v>
      </c>
      <c r="AR38" s="58"/>
      <c r="AS38" s="59"/>
      <c r="AT38" s="31">
        <f t="shared" si="12"/>
        <v>0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429900000</v>
      </c>
      <c r="EC38" s="60">
        <f t="shared" si="41"/>
        <v>259900000</v>
      </c>
      <c r="ED38" s="31">
        <f t="shared" si="42"/>
        <v>65157.472222222219</v>
      </c>
      <c r="EE38" s="33">
        <f t="shared" si="43"/>
        <v>5.456313096068853E-2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170000000</v>
      </c>
      <c r="EL38" s="60">
        <f t="shared" si="48"/>
        <v>0</v>
      </c>
      <c r="EM38" s="60">
        <f t="shared" si="49"/>
        <v>26822.222222222223</v>
      </c>
      <c r="EN38" s="33">
        <f t="shared" si="50"/>
        <v>5.6800000000000003E-2</v>
      </c>
      <c r="EP38" s="31"/>
    </row>
    <row r="39" spans="1:146" x14ac:dyDescent="0.25">
      <c r="A39" s="20">
        <f t="shared" si="51"/>
        <v>45289</v>
      </c>
      <c r="B39" s="31">
        <v>305450000</v>
      </c>
      <c r="C39" s="33">
        <v>5.2999999999999999E-2</v>
      </c>
      <c r="D39" s="31">
        <f t="shared" si="0"/>
        <v>44969.027777777781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v>170000000</v>
      </c>
      <c r="AJ39" s="59">
        <v>5.6800000000000003E-2</v>
      </c>
      <c r="AK39" s="31">
        <f t="shared" si="9"/>
        <v>26822.222222222223</v>
      </c>
      <c r="AL39" s="58"/>
      <c r="AM39" s="59"/>
      <c r="AN39" s="31">
        <f t="shared" si="10"/>
        <v>0</v>
      </c>
      <c r="AO39" s="58"/>
      <c r="AP39" s="59"/>
      <c r="AQ39" s="31">
        <f t="shared" si="11"/>
        <v>0</v>
      </c>
      <c r="AR39" s="58"/>
      <c r="AS39" s="59"/>
      <c r="AT39" s="31">
        <f t="shared" si="12"/>
        <v>0</v>
      </c>
      <c r="AW39" s="31">
        <f t="shared" si="13"/>
        <v>0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475450000</v>
      </c>
      <c r="EC39" s="60">
        <f t="shared" si="41"/>
        <v>305450000</v>
      </c>
      <c r="ED39" s="31">
        <f t="shared" si="42"/>
        <v>71791.25</v>
      </c>
      <c r="EE39" s="33">
        <f t="shared" si="43"/>
        <v>5.4358712798401508E-2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170000000</v>
      </c>
      <c r="EL39" s="60">
        <f t="shared" si="48"/>
        <v>0</v>
      </c>
      <c r="EM39" s="60">
        <f t="shared" si="49"/>
        <v>26822.222222222223</v>
      </c>
      <c r="EN39" s="33">
        <f t="shared" si="50"/>
        <v>5.6800000000000003E-2</v>
      </c>
      <c r="EP39" s="31"/>
    </row>
    <row r="40" spans="1:146" x14ac:dyDescent="0.25">
      <c r="A40" s="20">
        <f t="shared" si="51"/>
        <v>45290</v>
      </c>
      <c r="B40" s="31">
        <v>305450000</v>
      </c>
      <c r="C40" s="33">
        <v>5.2999999999999999E-2</v>
      </c>
      <c r="D40" s="31">
        <f t="shared" si="0"/>
        <v>44969.027777777781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>
        <v>170000000</v>
      </c>
      <c r="AJ40" s="59">
        <v>5.6800000000000003E-2</v>
      </c>
      <c r="AK40" s="31">
        <f t="shared" si="9"/>
        <v>26822.222222222223</v>
      </c>
      <c r="AL40" s="58"/>
      <c r="AM40" s="59"/>
      <c r="AN40" s="31">
        <f t="shared" si="10"/>
        <v>0</v>
      </c>
      <c r="AO40" s="58"/>
      <c r="AP40" s="59"/>
      <c r="AQ40" s="31">
        <f t="shared" si="11"/>
        <v>0</v>
      </c>
      <c r="AR40" s="58"/>
      <c r="AS40" s="59"/>
      <c r="AT40" s="31">
        <f t="shared" si="12"/>
        <v>0</v>
      </c>
      <c r="AW40" s="31">
        <f t="shared" si="13"/>
        <v>0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475450000</v>
      </c>
      <c r="EC40" s="60">
        <f t="shared" si="41"/>
        <v>305450000</v>
      </c>
      <c r="ED40" s="31">
        <f t="shared" si="42"/>
        <v>71791.25</v>
      </c>
      <c r="EE40" s="33">
        <f t="shared" si="43"/>
        <v>5.4358712798401508E-2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170000000</v>
      </c>
      <c r="EL40" s="60">
        <f t="shared" si="48"/>
        <v>0</v>
      </c>
      <c r="EM40" s="60">
        <f t="shared" si="49"/>
        <v>26822.222222222223</v>
      </c>
      <c r="EN40" s="33">
        <f t="shared" si="50"/>
        <v>5.6800000000000003E-2</v>
      </c>
      <c r="EP40" s="31"/>
    </row>
    <row r="41" spans="1:146" x14ac:dyDescent="0.25">
      <c r="A41" s="20">
        <f t="shared" si="51"/>
        <v>45291</v>
      </c>
      <c r="B41" s="31">
        <v>305450000</v>
      </c>
      <c r="C41" s="33">
        <v>5.2999999999999999E-2</v>
      </c>
      <c r="D41" s="31">
        <f t="shared" si="0"/>
        <v>44969.027777777781</v>
      </c>
      <c r="G41" s="31">
        <f t="shared" si="1"/>
        <v>0</v>
      </c>
      <c r="J41" s="31">
        <f t="shared" si="2"/>
        <v>0</v>
      </c>
      <c r="M41" s="31">
        <f t="shared" si="3"/>
        <v>0</v>
      </c>
      <c r="P41" s="31">
        <f t="shared" si="4"/>
        <v>0</v>
      </c>
      <c r="S41" s="31">
        <f t="shared" si="5"/>
        <v>0</v>
      </c>
      <c r="V41" s="31">
        <f t="shared" si="6"/>
        <v>0</v>
      </c>
      <c r="Y41" s="31">
        <f t="shared" si="7"/>
        <v>0</v>
      </c>
      <c r="AB41" s="31">
        <f t="shared" si="8"/>
        <v>0</v>
      </c>
      <c r="AE41" s="31">
        <v>0</v>
      </c>
      <c r="AH41" s="31">
        <v>0</v>
      </c>
      <c r="AI41" s="58">
        <v>170000000</v>
      </c>
      <c r="AJ41" s="59">
        <v>5.6800000000000003E-2</v>
      </c>
      <c r="AK41" s="31">
        <f t="shared" si="9"/>
        <v>26822.222222222223</v>
      </c>
      <c r="AL41" s="58"/>
      <c r="AM41" s="59"/>
      <c r="AN41" s="31">
        <f t="shared" si="10"/>
        <v>0</v>
      </c>
      <c r="AO41" s="58"/>
      <c r="AP41" s="59"/>
      <c r="AQ41" s="31">
        <f t="shared" si="11"/>
        <v>0</v>
      </c>
      <c r="AR41" s="58"/>
      <c r="AS41" s="59"/>
      <c r="AT41" s="31">
        <f t="shared" si="12"/>
        <v>0</v>
      </c>
      <c r="AW41" s="31">
        <f t="shared" si="13"/>
        <v>0</v>
      </c>
      <c r="AZ41" s="31">
        <f t="shared" si="14"/>
        <v>0</v>
      </c>
      <c r="BC41" s="31">
        <f t="shared" si="15"/>
        <v>0</v>
      </c>
      <c r="BF41" s="31">
        <f t="shared" si="16"/>
        <v>0</v>
      </c>
      <c r="BI41" s="31">
        <f t="shared" si="17"/>
        <v>0</v>
      </c>
      <c r="BL41" s="31">
        <f t="shared" si="18"/>
        <v>0</v>
      </c>
      <c r="BO41" s="31">
        <f t="shared" si="19"/>
        <v>0</v>
      </c>
      <c r="BR41" s="31">
        <f t="shared" si="20"/>
        <v>0</v>
      </c>
      <c r="BU41" s="31">
        <f t="shared" si="21"/>
        <v>0</v>
      </c>
      <c r="BX41" s="31">
        <f t="shared" si="22"/>
        <v>0</v>
      </c>
      <c r="CA41" s="31">
        <f t="shared" si="23"/>
        <v>0</v>
      </c>
      <c r="CD41" s="31">
        <f t="shared" si="24"/>
        <v>0</v>
      </c>
      <c r="CG41" s="31">
        <f t="shared" si="25"/>
        <v>0</v>
      </c>
      <c r="CJ41" s="31">
        <f t="shared" si="26"/>
        <v>0</v>
      </c>
      <c r="CM41" s="31">
        <f t="shared" si="27"/>
        <v>0</v>
      </c>
      <c r="CP41" s="31">
        <f t="shared" si="28"/>
        <v>0</v>
      </c>
      <c r="CS41" s="31">
        <f t="shared" si="29"/>
        <v>0</v>
      </c>
      <c r="CV41" s="31">
        <f t="shared" si="30"/>
        <v>0</v>
      </c>
      <c r="CY41" s="31">
        <f t="shared" si="31"/>
        <v>0</v>
      </c>
      <c r="DB41" s="31">
        <f t="shared" si="32"/>
        <v>0</v>
      </c>
      <c r="DE41" s="31">
        <f t="shared" si="33"/>
        <v>0</v>
      </c>
      <c r="DH41" s="31">
        <f t="shared" si="34"/>
        <v>0</v>
      </c>
      <c r="DK41" s="31">
        <f t="shared" si="35"/>
        <v>0</v>
      </c>
      <c r="DN41" s="31">
        <f t="shared" si="36"/>
        <v>0</v>
      </c>
      <c r="DQ41" s="31">
        <f t="shared" si="37"/>
        <v>0</v>
      </c>
      <c r="DT41" s="31">
        <f t="shared" si="38"/>
        <v>0</v>
      </c>
      <c r="DW41" s="31">
        <f t="shared" si="39"/>
        <v>0</v>
      </c>
      <c r="DZ41" s="31"/>
      <c r="EA41" s="31"/>
      <c r="EB41" s="60">
        <f t="shared" si="40"/>
        <v>475450000</v>
      </c>
      <c r="EC41" s="60">
        <f t="shared" si="41"/>
        <v>305450000</v>
      </c>
      <c r="ED41" s="31">
        <f t="shared" si="42"/>
        <v>71791.25</v>
      </c>
      <c r="EE41" s="33">
        <f t="shared" si="43"/>
        <v>5.4358712798401508E-2</v>
      </c>
      <c r="EG41" s="60">
        <f t="shared" si="44"/>
        <v>0</v>
      </c>
      <c r="EH41" s="31">
        <f t="shared" si="45"/>
        <v>0</v>
      </c>
      <c r="EI41" s="33">
        <f t="shared" si="46"/>
        <v>0</v>
      </c>
      <c r="EJ41" s="33"/>
      <c r="EK41" s="60">
        <f t="shared" si="47"/>
        <v>170000000</v>
      </c>
      <c r="EL41" s="60">
        <f t="shared" si="48"/>
        <v>0</v>
      </c>
      <c r="EM41" s="60">
        <f t="shared" si="49"/>
        <v>26822.222222222223</v>
      </c>
      <c r="EN41" s="33">
        <f t="shared" si="50"/>
        <v>5.6800000000000003E-2</v>
      </c>
      <c r="EP41" s="31"/>
    </row>
    <row r="42" spans="1:146" x14ac:dyDescent="0.25">
      <c r="A42" s="61" t="s">
        <v>39</v>
      </c>
      <c r="D42" s="62">
        <f>SUM(D11:D41)</f>
        <v>350987.04575833329</v>
      </c>
      <c r="G42" s="62">
        <f>SUM(G11:G41)</f>
        <v>0</v>
      </c>
      <c r="J42" s="62">
        <f>SUM(J11:J41)</f>
        <v>0</v>
      </c>
      <c r="M42" s="62">
        <f>SUM(M11:M41)</f>
        <v>0</v>
      </c>
      <c r="P42" s="62">
        <f>SUM(P11:P41)</f>
        <v>0</v>
      </c>
      <c r="S42" s="62">
        <f>SUM(S11:S41)</f>
        <v>0</v>
      </c>
      <c r="V42" s="62">
        <f>SUM(V11:V41)</f>
        <v>0</v>
      </c>
      <c r="Y42" s="62">
        <f>SUM(Y11:Y41)</f>
        <v>0</v>
      </c>
      <c r="AB42" s="62">
        <f>SUM(AB11:AB41)</f>
        <v>0</v>
      </c>
      <c r="AE42" s="62">
        <f>SUM(AE11:AE41)</f>
        <v>0</v>
      </c>
      <c r="AH42" s="62">
        <f>SUM(AH11:AH41)</f>
        <v>0</v>
      </c>
      <c r="AK42" s="62">
        <f>SUM(AK11:AK41)</f>
        <v>784155.55555555597</v>
      </c>
      <c r="AN42" s="62">
        <f>SUM(AN11:AN41)</f>
        <v>89898.456666666665</v>
      </c>
      <c r="AQ42" s="62">
        <f>SUM(AQ11:AQ41)</f>
        <v>336117.625</v>
      </c>
      <c r="AT42" s="62">
        <f>SUM(AT11:AT41)</f>
        <v>0</v>
      </c>
      <c r="AW42" s="62">
        <f>SUM(AW11:AW41)</f>
        <v>0</v>
      </c>
      <c r="AZ42" s="62">
        <f>SUM(AZ11:AZ41)</f>
        <v>0</v>
      </c>
      <c r="BC42" s="62">
        <f>SUM(BC11:BC41)</f>
        <v>0</v>
      </c>
      <c r="BF42" s="62">
        <f>SUM(BF11:BF41)</f>
        <v>0</v>
      </c>
      <c r="BI42" s="62">
        <f>SUM(BI11:BI41)</f>
        <v>0</v>
      </c>
      <c r="BL42" s="62">
        <f>SUM(BL11:BL41)</f>
        <v>0</v>
      </c>
      <c r="BO42" s="62">
        <f>SUM(BO11:BO41)</f>
        <v>0</v>
      </c>
      <c r="BR42" s="62">
        <f>SUM(BR11:BR41)</f>
        <v>0</v>
      </c>
      <c r="BU42" s="62">
        <f>SUM(BU11:BU41)</f>
        <v>0</v>
      </c>
      <c r="BX42" s="62">
        <f>SUM(BX11:BX41)</f>
        <v>0</v>
      </c>
      <c r="CA42" s="62">
        <f>SUM(CA11:CA41)</f>
        <v>0</v>
      </c>
      <c r="CD42" s="62">
        <f>SUM(CD11:CD41)</f>
        <v>0</v>
      </c>
      <c r="CG42" s="62">
        <f>SUM(CG11:CG41)</f>
        <v>0</v>
      </c>
      <c r="CJ42" s="62">
        <f>SUM(CJ11:CJ41)</f>
        <v>0</v>
      </c>
      <c r="CM42" s="62">
        <f>SUM(CM11:CM41)</f>
        <v>0</v>
      </c>
      <c r="CP42" s="62">
        <f>SUM(CP11:CP41)</f>
        <v>0</v>
      </c>
      <c r="CS42" s="62">
        <f>SUM(CS11:CS41)</f>
        <v>0</v>
      </c>
      <c r="CV42" s="62">
        <f>SUM(CV11:CV41)</f>
        <v>0</v>
      </c>
      <c r="CY42" s="62">
        <f>SUM(CY11:CY41)</f>
        <v>0</v>
      </c>
      <c r="DB42" s="62">
        <f>SUM(DB11:DB41)</f>
        <v>0</v>
      </c>
      <c r="DE42" s="62">
        <f>SUM(DE11:DE41)</f>
        <v>0</v>
      </c>
      <c r="DH42" s="62">
        <f>SUM(DH11:DH41)</f>
        <v>0</v>
      </c>
      <c r="DK42" s="62">
        <f>SUM(DK11:DK41)</f>
        <v>0</v>
      </c>
      <c r="DN42" s="62">
        <f>SUM(DN11:DN41)</f>
        <v>0</v>
      </c>
      <c r="DQ42" s="62">
        <f>SUM(DQ11:DQ41)</f>
        <v>0</v>
      </c>
      <c r="DT42" s="62">
        <f>SUM(DT11:DT41)</f>
        <v>0</v>
      </c>
      <c r="DW42" s="62">
        <f>SUM(DW11:DW41)</f>
        <v>0</v>
      </c>
      <c r="DZ42" s="31"/>
      <c r="EA42" s="31"/>
      <c r="EB42" s="31"/>
      <c r="EC42" s="31"/>
      <c r="ED42" s="62">
        <f>SUM(ED11:ED41)</f>
        <v>1561158.6829805558</v>
      </c>
      <c r="EE42" s="33"/>
      <c r="EG42" s="31"/>
      <c r="EH42" s="62">
        <f>SUM(EH11:EH41)</f>
        <v>0</v>
      </c>
      <c r="EI42" s="33"/>
      <c r="EJ42" s="33"/>
      <c r="EK42" s="31"/>
      <c r="EL42" s="31"/>
      <c r="EM42" s="62">
        <f>SUM(EM11:EM41)</f>
        <v>1210171.6372222228</v>
      </c>
      <c r="EN42" s="33"/>
    </row>
    <row r="44" spans="1:146" x14ac:dyDescent="0.25">
      <c r="EM44" s="63"/>
    </row>
    <row r="45" spans="1:146" x14ac:dyDescent="0.25">
      <c r="EM45" s="63">
        <v>864324.34</v>
      </c>
      <c r="EN45" t="s">
        <v>262</v>
      </c>
    </row>
    <row r="46" spans="1:146" x14ac:dyDescent="0.25">
      <c r="EM46" s="31">
        <f>EM42-EM45</f>
        <v>345847.29722222278</v>
      </c>
    </row>
    <row r="48" spans="1:146" x14ac:dyDescent="0.25">
      <c r="EM48" s="31">
        <v>345847.3</v>
      </c>
      <c r="EN48" t="s">
        <v>263</v>
      </c>
    </row>
    <row r="49" spans="143:143" x14ac:dyDescent="0.25">
      <c r="EM49" s="31">
        <f>SUM(EM45+EM48)</f>
        <v>1210171.6399999999</v>
      </c>
    </row>
    <row r="51" spans="143:143" x14ac:dyDescent="0.25">
      <c r="EM51" s="31">
        <f>SUM(EM42-EM49)</f>
        <v>-2.7777771465480328E-3</v>
      </c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34" max="1048575" man="1"/>
    <brk id="43" max="1048575" man="1"/>
    <brk id="52" max="50" man="1"/>
    <brk id="13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fitToPage="1"/>
  </sheetPr>
  <dimension ref="A1:EQ48"/>
  <sheetViews>
    <sheetView tabSelected="1" workbookViewId="0"/>
  </sheetViews>
  <sheetFormatPr defaultRowHeight="15" x14ac:dyDescent="0.25"/>
  <cols>
    <col min="1" max="1" width="14.5703125" bestFit="1" customWidth="1"/>
    <col min="2" max="2" width="18.425781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.425781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4.140625" bestFit="1" customWidth="1"/>
    <col min="38" max="38" width="14.42578125" style="31" customWidth="1"/>
    <col min="39" max="39" width="12" style="33" bestFit="1" customWidth="1"/>
    <col min="40" max="40" width="13.28515625" bestFit="1" customWidth="1"/>
    <col min="41" max="41" width="15.42578125" style="31" bestFit="1" customWidth="1"/>
    <col min="42" max="42" width="12.28515625" style="33" bestFit="1" customWidth="1"/>
    <col min="43" max="43" width="11.7109375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5.42578125" bestFit="1" customWidth="1"/>
    <col min="135" max="135" width="22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7.28515625" bestFit="1" customWidth="1"/>
    <col min="142" max="142" width="15.42578125" hidden="1" customWidth="1"/>
    <col min="143" max="143" width="14.42578125" bestFit="1" customWidth="1"/>
    <col min="144" max="144" width="18.42578125" bestFit="1" customWidth="1"/>
    <col min="145" max="145" width="42.85546875" bestFit="1" customWidth="1"/>
    <col min="146" max="146" width="21.5703125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EB41</f>
        <v>351625000</v>
      </c>
      <c r="EI2" s="31">
        <f>EG40</f>
        <v>0</v>
      </c>
      <c r="EM2" s="31"/>
      <c r="EN2" s="31">
        <f>EK41</f>
        <v>108475000</v>
      </c>
      <c r="EO2" s="183">
        <v>0</v>
      </c>
      <c r="EP2" s="24">
        <f>EN2+EO2</f>
        <v>108475000</v>
      </c>
      <c r="EQ2" s="24">
        <f>EE2+EO2</f>
        <v>351625000</v>
      </c>
    </row>
    <row r="3" spans="1:147" ht="16.5" thickTop="1" x14ac:dyDescent="0.25">
      <c r="A3" s="32" t="s">
        <v>279</v>
      </c>
      <c r="E3" s="34" t="s">
        <v>50</v>
      </c>
      <c r="F3" s="35"/>
      <c r="G3" s="36"/>
      <c r="EB3" t="s">
        <v>51</v>
      </c>
      <c r="ED3" s="31"/>
      <c r="EE3" s="31">
        <f>AVERAGE(EB11:EB41)</f>
        <v>374894193.54838711</v>
      </c>
      <c r="EI3" s="31">
        <f>AVERAGE(EG11:EG40)</f>
        <v>0</v>
      </c>
      <c r="EM3" s="31"/>
      <c r="EN3" s="31">
        <f>AVERAGE(EK11:EK41)</f>
        <v>93395806.451612905</v>
      </c>
    </row>
    <row r="4" spans="1:147" x14ac:dyDescent="0.25">
      <c r="E4" s="37" t="s">
        <v>49</v>
      </c>
      <c r="F4" s="31"/>
      <c r="G4" s="38">
        <f>EQ2</f>
        <v>351625000</v>
      </c>
      <c r="AI4" s="39" t="s">
        <v>52</v>
      </c>
      <c r="EB4" t="s">
        <v>53</v>
      </c>
      <c r="ED4" s="33"/>
      <c r="EE4" s="33">
        <f>IF(EE3=0,0,360*(AVERAGE(ED11:ED41)/EE3))</f>
        <v>5.3783252263864552E-2</v>
      </c>
      <c r="EI4" s="33">
        <f>IF(EI3=0,0,360*(AVERAGE(EH11:EH40)/EI3))</f>
        <v>0</v>
      </c>
      <c r="EM4" s="33"/>
      <c r="EN4" s="33">
        <f>IF(EN3=0,0,360*(AVERAGE(EM11:EM41)/EN3))</f>
        <v>5.53940983051667E-2</v>
      </c>
      <c r="EO4" s="40" t="s">
        <v>264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374894193.54838711</v>
      </c>
      <c r="AI5" s="42" t="s">
        <v>44</v>
      </c>
      <c r="EB5" t="s">
        <v>55</v>
      </c>
      <c r="ED5" s="31"/>
      <c r="EE5" s="31">
        <f>MAX(EB11:EB41)</f>
        <v>584675000</v>
      </c>
      <c r="EI5" s="31">
        <f>MAX(EG11:EG40)</f>
        <v>0</v>
      </c>
      <c r="EM5" s="31"/>
      <c r="EN5" s="31">
        <f>MAX(EK11:EK41)</f>
        <v>265875000</v>
      </c>
      <c r="EO5" t="s">
        <v>265</v>
      </c>
    </row>
    <row r="6" spans="1:147" x14ac:dyDescent="0.25">
      <c r="E6" s="37" t="s">
        <v>53</v>
      </c>
      <c r="F6" s="31"/>
      <c r="G6" s="43">
        <f>EE4</f>
        <v>5.3783252263864552E-2</v>
      </c>
    </row>
    <row r="7" spans="1:147" ht="16.5" thickBot="1" x14ac:dyDescent="0.3">
      <c r="E7" s="44" t="s">
        <v>55</v>
      </c>
      <c r="F7" s="45"/>
      <c r="G7" s="46">
        <f>EE5</f>
        <v>584675000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45292</v>
      </c>
      <c r="B11" s="31">
        <v>305450000</v>
      </c>
      <c r="C11" s="33">
        <v>5.2999999999999999E-2</v>
      </c>
      <c r="D11" s="31">
        <f t="shared" ref="D11:D41" si="0">(B11*C11)/360</f>
        <v>44969.027777777781</v>
      </c>
      <c r="G11" s="31">
        <f t="shared" ref="G11:G41" si="1">(E11*F11)/360</f>
        <v>0</v>
      </c>
      <c r="J11" s="31">
        <f t="shared" ref="J11:J41" si="2">(H11*I11)/360</f>
        <v>0</v>
      </c>
      <c r="M11" s="31">
        <f t="shared" ref="M11:M41" si="3">(K11*L11)/360</f>
        <v>0</v>
      </c>
      <c r="P11" s="31">
        <f t="shared" ref="P11:P41" si="4">(N11*O11)/360</f>
        <v>0</v>
      </c>
      <c r="S11" s="31">
        <f t="shared" ref="S11:S41" si="5">(Q11*R11)/360</f>
        <v>0</v>
      </c>
      <c r="V11" s="31">
        <f t="shared" ref="V11:V41" si="6">(T11*U11)/360</f>
        <v>0</v>
      </c>
      <c r="Y11" s="31">
        <f t="shared" ref="Y11:Y41" si="7">(W11*X11)/360</f>
        <v>0</v>
      </c>
      <c r="AB11" s="31">
        <f t="shared" ref="AB11:AB41" si="8">(Z11*AA11)/360</f>
        <v>0</v>
      </c>
      <c r="AE11" s="31">
        <v>0</v>
      </c>
      <c r="AH11" s="31">
        <v>0</v>
      </c>
      <c r="AI11" s="58"/>
      <c r="AJ11" s="59"/>
      <c r="AK11" s="31">
        <f t="shared" ref="AK11:AK41" si="9">(AI11*AJ11)/360</f>
        <v>0</v>
      </c>
      <c r="AL11" s="58">
        <v>170000000</v>
      </c>
      <c r="AM11" s="59">
        <v>5.6800000000000003E-2</v>
      </c>
      <c r="AN11" s="31">
        <f t="shared" ref="AN11:AN41" si="10">(AL11*AM11)/360</f>
        <v>26822.222222222223</v>
      </c>
      <c r="AO11" s="58"/>
      <c r="AP11" s="59"/>
      <c r="AQ11" s="31">
        <f t="shared" ref="AQ11:AQ41" si="11">(AO11*AP11)/360</f>
        <v>0</v>
      </c>
      <c r="AR11" s="58"/>
      <c r="AS11" s="59"/>
      <c r="AT11" s="31">
        <f t="shared" ref="AT11:AT41" si="12">(AR11*AS11)/360</f>
        <v>0</v>
      </c>
      <c r="AW11" s="31">
        <f t="shared" ref="AW11:AW41" si="13">(AU11*AV11)/360</f>
        <v>0</v>
      </c>
      <c r="AZ11" s="31">
        <f t="shared" ref="AZ11:AZ41" si="14">(AX11*AY11)/360</f>
        <v>0</v>
      </c>
      <c r="BC11" s="31">
        <f t="shared" ref="BC11:BC41" si="15">(BA11*BB11)/360</f>
        <v>0</v>
      </c>
      <c r="BF11" s="31">
        <f t="shared" ref="BF11:BF41" si="16">(BD11*BE11)/360</f>
        <v>0</v>
      </c>
      <c r="BI11" s="31">
        <f t="shared" ref="BI11:BI41" si="17">(BG11*BH11)/360</f>
        <v>0</v>
      </c>
      <c r="BL11" s="31">
        <f t="shared" ref="BL11:BL41" si="18">(BJ11*BK11)/360</f>
        <v>0</v>
      </c>
      <c r="BO11" s="31">
        <f t="shared" ref="BO11:BO41" si="19">(BM11*BN11)/360</f>
        <v>0</v>
      </c>
      <c r="BR11" s="31">
        <f t="shared" ref="BR11:BR41" si="20">(BP11*BQ11)/360</f>
        <v>0</v>
      </c>
      <c r="BU11" s="31">
        <f t="shared" ref="BU11:BU41" si="21">(BS11*BT11)/360</f>
        <v>0</v>
      </c>
      <c r="BX11" s="31">
        <f t="shared" ref="BX11:BX41" si="22">(BV11*BW11)/360</f>
        <v>0</v>
      </c>
      <c r="CA11" s="31">
        <f t="shared" ref="CA11:CA41" si="23">(BY11*BZ11)/360</f>
        <v>0</v>
      </c>
      <c r="CD11" s="31">
        <f t="shared" ref="CD11:CD41" si="24">(CB11*CC11)/360</f>
        <v>0</v>
      </c>
      <c r="CG11" s="31">
        <f t="shared" ref="CG11:CG41" si="25">(CE11*CF11)/360</f>
        <v>0</v>
      </c>
      <c r="CJ11" s="31">
        <f t="shared" ref="CJ11:CJ41" si="26">(CH11*CI11)/360</f>
        <v>0</v>
      </c>
      <c r="CM11" s="31">
        <f t="shared" ref="CM11:CM41" si="27">(CK11*CL11)/360</f>
        <v>0</v>
      </c>
      <c r="CP11" s="31">
        <f t="shared" ref="CP11:CP41" si="28">(CN11*CO11)/360</f>
        <v>0</v>
      </c>
      <c r="CS11" s="31">
        <f t="shared" ref="CS11:CS41" si="29">(CQ11*CR11)/360</f>
        <v>0</v>
      </c>
      <c r="CV11" s="31">
        <f t="shared" ref="CV11:CV41" si="30">(CT11*CU11)/360</f>
        <v>0</v>
      </c>
      <c r="CY11" s="31">
        <f t="shared" ref="CY11:CY41" si="31">(CW11*CX11)/360</f>
        <v>0</v>
      </c>
      <c r="DB11" s="31">
        <f t="shared" ref="DB11:DB41" si="32">(CZ11*DA11)/360</f>
        <v>0</v>
      </c>
      <c r="DE11" s="31">
        <f t="shared" ref="DE11:DE41" si="33">(DC11*DD11)/360</f>
        <v>0</v>
      </c>
      <c r="DH11" s="31">
        <f t="shared" ref="DH11:DH41" si="34">(DF11*DG11)/360</f>
        <v>0</v>
      </c>
      <c r="DK11" s="31">
        <f t="shared" ref="DK11:DK41" si="35">(DI11*DJ11)/360</f>
        <v>0</v>
      </c>
      <c r="DN11" s="31">
        <f t="shared" ref="DN11:DN41" si="36">(DL11*DM11)/360</f>
        <v>0</v>
      </c>
      <c r="DQ11" s="31">
        <f t="shared" ref="DQ11:DQ41" si="37">(DO11*DP11)/360</f>
        <v>0</v>
      </c>
      <c r="DT11" s="31">
        <f t="shared" ref="DT11:DT41" si="38">(DR11*DS11)/360</f>
        <v>0</v>
      </c>
      <c r="DW11" s="31">
        <f t="shared" ref="DW11:DW41" si="39">(DU11*DV11)/360</f>
        <v>0</v>
      </c>
      <c r="DZ11" s="31"/>
      <c r="EA11" s="31"/>
      <c r="EB11" s="60">
        <f t="shared" ref="EB11:EB41" si="40">B11+E11+H11+K11+N11+Q11+T11+W11+Z11+AC11+AF11+AL11+AO11+AR11+AU11+AX11+BA11+BD11+BG11+DU11+AI11+DR11+DO11+DL11+DI11+DF11+DC11+CZ11+CW11+CT11+CQ11+CN11+CK11+CH11+CE11+CB11+BY11+BV11+BS11+BP11+BM11+BJ11</f>
        <v>475450000</v>
      </c>
      <c r="EC11" s="60">
        <f t="shared" ref="EC11:EC41" si="41">EB11-EK11+EL11</f>
        <v>305450000</v>
      </c>
      <c r="ED11" s="31">
        <f t="shared" ref="ED11:ED41" si="42">D11+G11+J11+M11+P11+S11+V11+Y11+AB11+AE11+AH11+AK11+AN11+AQ11+AT11+AW11+AZ11+BC11+BF11+BI11+DW11+DT11+DQ11+DN11+DK11+DH11+DE11+DB11+CY11+CV11+CS11+CP11+CM11+CJ11+CG11+CD11+CA11+BX11+BU11+BR11+BO11+BL11</f>
        <v>71791.25</v>
      </c>
      <c r="EE11" s="33">
        <f t="shared" ref="EE11:EE41" si="43">IF(EB11&lt;&gt;0,((ED11/EB11)*360),0)</f>
        <v>5.4358712798401508E-2</v>
      </c>
      <c r="EG11" s="60">
        <f t="shared" ref="EG11:EG41" si="44">Q11+T11+W11+Z11+AC11+AF11</f>
        <v>0</v>
      </c>
      <c r="EH11" s="31">
        <f t="shared" ref="EH11:EH41" si="45">S11+V11+Y11+AB11+AE11+AH11</f>
        <v>0</v>
      </c>
      <c r="EI11" s="33">
        <f t="shared" ref="EI11:EI41" si="46">IF(EG11&lt;&gt;0,((EH11/EG11)*360),0)</f>
        <v>0</v>
      </c>
      <c r="EJ11" s="33"/>
      <c r="EK11" s="60">
        <f t="shared" ref="EK11:EK41" si="47">DR11+DL11+DI11+DF11+DC11+CZ11+CW11+CT11+CQ11+CN11+CK11+CH11+CE11+CB11+BY11+BV11+BS11+BP11+BM11+BJ11+BG11+BD11+BA11+AX11+AU11+AR11+AO11+AL11+AI11+DO11</f>
        <v>170000000</v>
      </c>
      <c r="EL11" s="60">
        <f t="shared" ref="EL11:EL41" si="48">DX11</f>
        <v>0</v>
      </c>
      <c r="EM11" s="60">
        <f t="shared" ref="EM11:EM41" si="49">DT11+DQ11+DN11+DK11+DH11+DE11+DB11+CY11+CV11+CS11+CP11+CM11+CJ11+CG11+CD11+CA11+BX11+BU11+BR11+BO11+BL11+BI11+BF11+BC11+AZ11+AW11+AT11+AQ11+AN11+AK11</f>
        <v>26822.222222222223</v>
      </c>
      <c r="EN11" s="33">
        <f t="shared" ref="EN11:EN41" si="50">IF(EK11&lt;&gt;0,((EM11/EK11)*360),0)</f>
        <v>5.6800000000000003E-2</v>
      </c>
      <c r="EP11" s="31"/>
    </row>
    <row r="12" spans="1:147" x14ac:dyDescent="0.25">
      <c r="A12" s="20">
        <f t="shared" ref="A12:A41" si="51">1+A11</f>
        <v>45293</v>
      </c>
      <c r="B12" s="31">
        <v>317175000</v>
      </c>
      <c r="C12" s="33">
        <v>5.3099999999999994E-2</v>
      </c>
      <c r="D12" s="31">
        <f t="shared" si="0"/>
        <v>46783.3125</v>
      </c>
      <c r="G12" s="31">
        <f t="shared" si="1"/>
        <v>0</v>
      </c>
      <c r="J12" s="31">
        <f t="shared" si="2"/>
        <v>0</v>
      </c>
      <c r="M12" s="31">
        <f t="shared" si="3"/>
        <v>0</v>
      </c>
      <c r="P12" s="31">
        <f t="shared" si="4"/>
        <v>0</v>
      </c>
      <c r="S12" s="31">
        <f t="shared" si="5"/>
        <v>0</v>
      </c>
      <c r="V12" s="31">
        <f t="shared" si="6"/>
        <v>0</v>
      </c>
      <c r="Y12" s="31">
        <f t="shared" si="7"/>
        <v>0</v>
      </c>
      <c r="AB12" s="31">
        <f t="shared" si="8"/>
        <v>0</v>
      </c>
      <c r="AE12" s="31">
        <v>0</v>
      </c>
      <c r="AH12" s="31">
        <v>0</v>
      </c>
      <c r="AI12" s="58"/>
      <c r="AJ12" s="59"/>
      <c r="AK12" s="31">
        <f t="shared" si="9"/>
        <v>0</v>
      </c>
      <c r="AL12" s="58">
        <v>170000000</v>
      </c>
      <c r="AM12" s="59">
        <v>5.6800000000000003E-2</v>
      </c>
      <c r="AN12" s="31">
        <f t="shared" si="10"/>
        <v>26822.222222222223</v>
      </c>
      <c r="AO12" s="58"/>
      <c r="AP12" s="59"/>
      <c r="AQ12" s="31">
        <f t="shared" si="11"/>
        <v>0</v>
      </c>
      <c r="AR12" s="58"/>
      <c r="AS12" s="59"/>
      <c r="AT12" s="31">
        <f t="shared" si="12"/>
        <v>0</v>
      </c>
      <c r="AW12" s="31">
        <f t="shared" si="13"/>
        <v>0</v>
      </c>
      <c r="AZ12" s="31">
        <f t="shared" si="14"/>
        <v>0</v>
      </c>
      <c r="BC12" s="31">
        <f t="shared" si="15"/>
        <v>0</v>
      </c>
      <c r="BF12" s="31">
        <f t="shared" si="16"/>
        <v>0</v>
      </c>
      <c r="BI12" s="31">
        <f t="shared" si="17"/>
        <v>0</v>
      </c>
      <c r="BL12" s="31">
        <f t="shared" si="18"/>
        <v>0</v>
      </c>
      <c r="BO12" s="31">
        <f t="shared" si="19"/>
        <v>0</v>
      </c>
      <c r="BR12" s="31">
        <f t="shared" si="20"/>
        <v>0</v>
      </c>
      <c r="BU12" s="31">
        <f t="shared" si="21"/>
        <v>0</v>
      </c>
      <c r="BX12" s="31">
        <f t="shared" si="22"/>
        <v>0</v>
      </c>
      <c r="CA12" s="31">
        <f t="shared" si="23"/>
        <v>0</v>
      </c>
      <c r="CD12" s="31">
        <f t="shared" si="24"/>
        <v>0</v>
      </c>
      <c r="CG12" s="31">
        <f t="shared" si="25"/>
        <v>0</v>
      </c>
      <c r="CJ12" s="31">
        <f t="shared" si="26"/>
        <v>0</v>
      </c>
      <c r="CM12" s="31">
        <f t="shared" si="27"/>
        <v>0</v>
      </c>
      <c r="CP12" s="31">
        <f t="shared" si="28"/>
        <v>0</v>
      </c>
      <c r="CS12" s="31">
        <f t="shared" si="29"/>
        <v>0</v>
      </c>
      <c r="CV12" s="31">
        <f t="shared" si="30"/>
        <v>0</v>
      </c>
      <c r="CY12" s="31">
        <f t="shared" si="31"/>
        <v>0</v>
      </c>
      <c r="DB12" s="31">
        <f t="shared" si="32"/>
        <v>0</v>
      </c>
      <c r="DE12" s="31">
        <f t="shared" si="33"/>
        <v>0</v>
      </c>
      <c r="DH12" s="31">
        <f t="shared" si="34"/>
        <v>0</v>
      </c>
      <c r="DK12" s="31">
        <f t="shared" si="35"/>
        <v>0</v>
      </c>
      <c r="DN12" s="31">
        <f t="shared" si="36"/>
        <v>0</v>
      </c>
      <c r="DQ12" s="31">
        <f t="shared" si="37"/>
        <v>0</v>
      </c>
      <c r="DT12" s="31">
        <f t="shared" si="38"/>
        <v>0</v>
      </c>
      <c r="DW12" s="31">
        <f t="shared" si="39"/>
        <v>0</v>
      </c>
      <c r="DZ12" s="31"/>
      <c r="EA12" s="31"/>
      <c r="EB12" s="60">
        <f t="shared" si="40"/>
        <v>487175000</v>
      </c>
      <c r="EC12" s="60">
        <f t="shared" si="41"/>
        <v>317175000</v>
      </c>
      <c r="ED12" s="31">
        <f t="shared" si="42"/>
        <v>73605.534722222219</v>
      </c>
      <c r="EE12" s="33">
        <f t="shared" si="43"/>
        <v>5.4391117155026425E-2</v>
      </c>
      <c r="EG12" s="60">
        <f t="shared" si="44"/>
        <v>0</v>
      </c>
      <c r="EH12" s="31">
        <f t="shared" si="45"/>
        <v>0</v>
      </c>
      <c r="EI12" s="33">
        <f t="shared" si="46"/>
        <v>0</v>
      </c>
      <c r="EJ12" s="33"/>
      <c r="EK12" s="60">
        <f t="shared" si="47"/>
        <v>170000000</v>
      </c>
      <c r="EL12" s="60">
        <f t="shared" si="48"/>
        <v>0</v>
      </c>
      <c r="EM12" s="60">
        <f t="shared" si="49"/>
        <v>26822.222222222223</v>
      </c>
      <c r="EN12" s="33">
        <f t="shared" si="50"/>
        <v>5.6800000000000003E-2</v>
      </c>
      <c r="EP12" s="31"/>
    </row>
    <row r="13" spans="1:147" x14ac:dyDescent="0.25">
      <c r="A13" s="20">
        <f t="shared" si="51"/>
        <v>45294</v>
      </c>
      <c r="B13" s="31">
        <v>334425000</v>
      </c>
      <c r="C13" s="33">
        <v>5.3200000000000004E-2</v>
      </c>
      <c r="D13" s="31">
        <f t="shared" si="0"/>
        <v>49420.583333333336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>
        <v>30125000</v>
      </c>
      <c r="AJ13" s="59">
        <v>5.4899999999999997E-2</v>
      </c>
      <c r="AK13" s="31">
        <f t="shared" si="9"/>
        <v>4594.0625</v>
      </c>
      <c r="AL13" s="58">
        <v>117920000</v>
      </c>
      <c r="AM13" s="59">
        <v>5.6800000000000003E-2</v>
      </c>
      <c r="AN13" s="31">
        <f t="shared" si="10"/>
        <v>18605.155555555557</v>
      </c>
      <c r="AO13" s="58"/>
      <c r="AP13" s="59"/>
      <c r="AQ13" s="31">
        <f t="shared" si="11"/>
        <v>0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482470000</v>
      </c>
      <c r="EC13" s="60">
        <f t="shared" si="41"/>
        <v>334425000</v>
      </c>
      <c r="ED13" s="31">
        <f t="shared" si="42"/>
        <v>72619.801388888896</v>
      </c>
      <c r="EE13" s="33">
        <f t="shared" si="43"/>
        <v>5.4186018819822997E-2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148045000</v>
      </c>
      <c r="EL13" s="60">
        <f t="shared" si="48"/>
        <v>0</v>
      </c>
      <c r="EM13" s="60">
        <f t="shared" si="49"/>
        <v>23199.218055555557</v>
      </c>
      <c r="EN13" s="33">
        <f t="shared" si="50"/>
        <v>5.6413377689216122E-2</v>
      </c>
      <c r="EP13" s="31"/>
    </row>
    <row r="14" spans="1:147" x14ac:dyDescent="0.25">
      <c r="A14" s="20">
        <f t="shared" si="51"/>
        <v>45295</v>
      </c>
      <c r="B14" s="31">
        <v>320850000</v>
      </c>
      <c r="C14" s="33">
        <v>5.33E-2</v>
      </c>
      <c r="D14" s="31">
        <f t="shared" si="0"/>
        <v>47503.625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>
        <v>83650000</v>
      </c>
      <c r="AJ14" s="59">
        <v>5.4899999999999997E-2</v>
      </c>
      <c r="AK14" s="31">
        <f t="shared" si="9"/>
        <v>12756.625</v>
      </c>
      <c r="AL14" s="58">
        <v>95000000</v>
      </c>
      <c r="AM14" s="59">
        <v>5.6800000000000003E-2</v>
      </c>
      <c r="AN14" s="31">
        <f t="shared" si="10"/>
        <v>14988.888888888889</v>
      </c>
      <c r="AO14" s="58"/>
      <c r="AP14" s="59"/>
      <c r="AQ14" s="31">
        <f t="shared" si="11"/>
        <v>0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499500000</v>
      </c>
      <c r="EC14" s="60">
        <f t="shared" si="41"/>
        <v>320850000</v>
      </c>
      <c r="ED14" s="31">
        <f t="shared" si="42"/>
        <v>75249.138888888891</v>
      </c>
      <c r="EE14" s="33">
        <f t="shared" si="43"/>
        <v>5.4233613613613618E-2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178650000</v>
      </c>
      <c r="EL14" s="60">
        <f t="shared" si="48"/>
        <v>0</v>
      </c>
      <c r="EM14" s="60">
        <f t="shared" si="49"/>
        <v>27745.513888888891</v>
      </c>
      <c r="EN14" s="33">
        <f t="shared" si="50"/>
        <v>5.5910355443604814E-2</v>
      </c>
      <c r="EP14" s="31"/>
    </row>
    <row r="15" spans="1:147" x14ac:dyDescent="0.25">
      <c r="A15" s="20">
        <f t="shared" si="51"/>
        <v>45296</v>
      </c>
      <c r="B15" s="31">
        <v>318800000</v>
      </c>
      <c r="C15" s="33">
        <v>5.3200000000000004E-2</v>
      </c>
      <c r="D15" s="31">
        <f t="shared" si="0"/>
        <v>47111.555555555555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>
        <v>155725000</v>
      </c>
      <c r="AJ15" s="59">
        <v>5.4899999999999997E-2</v>
      </c>
      <c r="AK15" s="31">
        <f t="shared" si="9"/>
        <v>23748.0625</v>
      </c>
      <c r="AL15" s="58">
        <v>50000000</v>
      </c>
      <c r="AM15" s="59">
        <v>5.6800000000000003E-2</v>
      </c>
      <c r="AN15" s="31">
        <f t="shared" si="10"/>
        <v>7888.8888888888887</v>
      </c>
      <c r="AO15" s="58"/>
      <c r="AP15" s="59"/>
      <c r="AQ15" s="31">
        <f t="shared" si="11"/>
        <v>0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524525000</v>
      </c>
      <c r="EC15" s="60">
        <f t="shared" si="41"/>
        <v>318800000</v>
      </c>
      <c r="ED15" s="31">
        <f t="shared" si="42"/>
        <v>78748.506944444453</v>
      </c>
      <c r="EE15" s="33">
        <f t="shared" si="43"/>
        <v>5.4047876650302661E-2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205725000</v>
      </c>
      <c r="EL15" s="60">
        <f t="shared" si="48"/>
        <v>0</v>
      </c>
      <c r="EM15" s="60">
        <f t="shared" si="49"/>
        <v>31636.951388888891</v>
      </c>
      <c r="EN15" s="33">
        <f t="shared" si="50"/>
        <v>5.5361781504435534E-2</v>
      </c>
      <c r="EP15" s="31"/>
    </row>
    <row r="16" spans="1:147" x14ac:dyDescent="0.25">
      <c r="A16" s="20">
        <f t="shared" si="51"/>
        <v>45297</v>
      </c>
      <c r="B16" s="31">
        <v>318800000</v>
      </c>
      <c r="C16" s="33">
        <v>5.3200000000000004E-2</v>
      </c>
      <c r="D16" s="31">
        <f t="shared" si="0"/>
        <v>47111.555555555555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>
        <v>155725000</v>
      </c>
      <c r="AJ16" s="59">
        <v>5.4899999999999997E-2</v>
      </c>
      <c r="AK16" s="31">
        <f t="shared" si="9"/>
        <v>23748.0625</v>
      </c>
      <c r="AL16" s="58">
        <v>50000000</v>
      </c>
      <c r="AM16" s="59">
        <v>5.6800000000000003E-2</v>
      </c>
      <c r="AN16" s="31">
        <f t="shared" si="10"/>
        <v>7888.8888888888887</v>
      </c>
      <c r="AO16" s="58"/>
      <c r="AP16" s="59"/>
      <c r="AQ16" s="31">
        <f t="shared" si="11"/>
        <v>0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524525000</v>
      </c>
      <c r="EC16" s="60">
        <f t="shared" si="41"/>
        <v>318800000</v>
      </c>
      <c r="ED16" s="31">
        <f t="shared" si="42"/>
        <v>78748.506944444453</v>
      </c>
      <c r="EE16" s="33">
        <f t="shared" si="43"/>
        <v>5.4047876650302661E-2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205725000</v>
      </c>
      <c r="EL16" s="60">
        <f t="shared" si="48"/>
        <v>0</v>
      </c>
      <c r="EM16" s="60">
        <f t="shared" si="49"/>
        <v>31636.951388888891</v>
      </c>
      <c r="EN16" s="33">
        <f t="shared" si="50"/>
        <v>5.5361781504435534E-2</v>
      </c>
      <c r="EP16" s="31"/>
    </row>
    <row r="17" spans="1:146" x14ac:dyDescent="0.25">
      <c r="A17" s="20">
        <f t="shared" si="51"/>
        <v>45298</v>
      </c>
      <c r="B17" s="31">
        <v>318800000</v>
      </c>
      <c r="C17" s="33">
        <v>5.3200000000000004E-2</v>
      </c>
      <c r="D17" s="31">
        <f t="shared" si="0"/>
        <v>47111.555555555555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155725000</v>
      </c>
      <c r="AJ17" s="59">
        <v>5.4899999999999997E-2</v>
      </c>
      <c r="AK17" s="31">
        <f t="shared" si="9"/>
        <v>23748.0625</v>
      </c>
      <c r="AL17" s="58">
        <v>50000000</v>
      </c>
      <c r="AM17" s="59">
        <v>5.6800000000000003E-2</v>
      </c>
      <c r="AN17" s="31">
        <f t="shared" si="10"/>
        <v>7888.8888888888887</v>
      </c>
      <c r="AO17" s="58"/>
      <c r="AP17" s="59"/>
      <c r="AQ17" s="31">
        <f t="shared" si="11"/>
        <v>0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524525000</v>
      </c>
      <c r="EC17" s="60">
        <f t="shared" si="41"/>
        <v>318800000</v>
      </c>
      <c r="ED17" s="31">
        <f t="shared" si="42"/>
        <v>78748.506944444453</v>
      </c>
      <c r="EE17" s="33">
        <f t="shared" si="43"/>
        <v>5.4047876650302661E-2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205725000</v>
      </c>
      <c r="EL17" s="60">
        <f t="shared" si="48"/>
        <v>0</v>
      </c>
      <c r="EM17" s="60">
        <f t="shared" si="49"/>
        <v>31636.951388888891</v>
      </c>
      <c r="EN17" s="33">
        <f t="shared" si="50"/>
        <v>5.5361781504435534E-2</v>
      </c>
      <c r="EP17" s="31"/>
    </row>
    <row r="18" spans="1:146" x14ac:dyDescent="0.25">
      <c r="A18" s="20">
        <f t="shared" si="51"/>
        <v>45299</v>
      </c>
      <c r="B18" s="31">
        <v>318800000</v>
      </c>
      <c r="C18" s="33">
        <v>5.33E-2</v>
      </c>
      <c r="D18" s="31">
        <f t="shared" si="0"/>
        <v>47200.111111111109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215875000</v>
      </c>
      <c r="AJ18" s="59">
        <v>5.4899999999999997E-2</v>
      </c>
      <c r="AK18" s="31">
        <f t="shared" si="9"/>
        <v>32920.9375</v>
      </c>
      <c r="AL18" s="58">
        <v>50000000</v>
      </c>
      <c r="AM18" s="59">
        <v>5.6800000000000003E-2</v>
      </c>
      <c r="AN18" s="31">
        <f t="shared" si="10"/>
        <v>7888.8888888888887</v>
      </c>
      <c r="AO18" s="58"/>
      <c r="AP18" s="59"/>
      <c r="AQ18" s="31">
        <f t="shared" si="11"/>
        <v>0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584675000</v>
      </c>
      <c r="EC18" s="60">
        <f t="shared" si="41"/>
        <v>318800000</v>
      </c>
      <c r="ED18" s="31">
        <f t="shared" si="42"/>
        <v>88009.9375</v>
      </c>
      <c r="EE18" s="33">
        <f t="shared" si="43"/>
        <v>5.4190067131312268E-2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265875000</v>
      </c>
      <c r="EL18" s="60">
        <f t="shared" si="48"/>
        <v>0</v>
      </c>
      <c r="EM18" s="60">
        <f t="shared" si="49"/>
        <v>40809.826388888891</v>
      </c>
      <c r="EN18" s="33">
        <f t="shared" si="50"/>
        <v>5.5257310766337574E-2</v>
      </c>
      <c r="EP18" s="31"/>
    </row>
    <row r="19" spans="1:146" x14ac:dyDescent="0.25">
      <c r="A19" s="20">
        <f t="shared" si="51"/>
        <v>45300</v>
      </c>
      <c r="B19" s="31">
        <v>260600000</v>
      </c>
      <c r="C19" s="33">
        <v>5.3099999999999994E-2</v>
      </c>
      <c r="D19" s="31">
        <f t="shared" si="0"/>
        <v>38438.499999999993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/>
      <c r="AJ19" s="59"/>
      <c r="AK19" s="31">
        <f t="shared" si="9"/>
        <v>0</v>
      </c>
      <c r="AL19" s="58"/>
      <c r="AM19" s="59"/>
      <c r="AN19" s="31">
        <f t="shared" si="10"/>
        <v>0</v>
      </c>
      <c r="AO19" s="58"/>
      <c r="AP19" s="59"/>
      <c r="AQ19" s="31">
        <f t="shared" si="11"/>
        <v>0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260600000</v>
      </c>
      <c r="EC19" s="60">
        <f t="shared" si="41"/>
        <v>260600000</v>
      </c>
      <c r="ED19" s="31">
        <f t="shared" si="42"/>
        <v>38438.499999999993</v>
      </c>
      <c r="EE19" s="33">
        <f t="shared" si="43"/>
        <v>5.3099999999999994E-2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0</v>
      </c>
      <c r="EL19" s="60">
        <f t="shared" si="48"/>
        <v>0</v>
      </c>
      <c r="EM19" s="60">
        <f t="shared" si="49"/>
        <v>0</v>
      </c>
      <c r="EN19" s="33">
        <f t="shared" si="50"/>
        <v>0</v>
      </c>
      <c r="EP19" s="31"/>
    </row>
    <row r="20" spans="1:146" x14ac:dyDescent="0.25">
      <c r="A20" s="20">
        <f t="shared" si="51"/>
        <v>45301</v>
      </c>
      <c r="B20" s="31">
        <v>276475000</v>
      </c>
      <c r="C20" s="33">
        <v>5.2900000000000003E-2</v>
      </c>
      <c r="D20" s="31">
        <f t="shared" si="0"/>
        <v>40626.465277777781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/>
      <c r="AJ20" s="59"/>
      <c r="AK20" s="31">
        <f t="shared" si="9"/>
        <v>0</v>
      </c>
      <c r="AL20" s="58"/>
      <c r="AM20" s="59"/>
      <c r="AN20" s="31">
        <f t="shared" si="10"/>
        <v>0</v>
      </c>
      <c r="AO20" s="58"/>
      <c r="AP20" s="59"/>
      <c r="AQ20" s="31">
        <f t="shared" si="11"/>
        <v>0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276475000</v>
      </c>
      <c r="EC20" s="60">
        <f t="shared" si="41"/>
        <v>276475000</v>
      </c>
      <c r="ED20" s="31">
        <f t="shared" si="42"/>
        <v>40626.465277777781</v>
      </c>
      <c r="EE20" s="33">
        <f t="shared" si="43"/>
        <v>5.2900000000000003E-2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0</v>
      </c>
      <c r="EL20" s="60">
        <f t="shared" si="48"/>
        <v>0</v>
      </c>
      <c r="EM20" s="60">
        <f t="shared" si="49"/>
        <v>0</v>
      </c>
      <c r="EN20" s="33">
        <f t="shared" si="50"/>
        <v>0</v>
      </c>
      <c r="EP20" s="31"/>
    </row>
    <row r="21" spans="1:146" x14ac:dyDescent="0.25">
      <c r="A21" s="20">
        <f t="shared" si="51"/>
        <v>45302</v>
      </c>
      <c r="B21" s="31">
        <v>276475000</v>
      </c>
      <c r="C21" s="33">
        <v>5.3099999999999994E-2</v>
      </c>
      <c r="D21" s="31">
        <f t="shared" si="0"/>
        <v>40780.062499999993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19550000</v>
      </c>
      <c r="AJ21" s="59">
        <v>5.4899999999999997E-2</v>
      </c>
      <c r="AK21" s="31">
        <f t="shared" si="9"/>
        <v>2981.375</v>
      </c>
      <c r="AL21" s="58"/>
      <c r="AM21" s="59"/>
      <c r="AN21" s="31">
        <f t="shared" si="10"/>
        <v>0</v>
      </c>
      <c r="AO21" s="58"/>
      <c r="AP21" s="59"/>
      <c r="AQ21" s="31">
        <f t="shared" si="11"/>
        <v>0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296025000</v>
      </c>
      <c r="EC21" s="60">
        <f t="shared" si="41"/>
        <v>276475000</v>
      </c>
      <c r="ED21" s="31">
        <f t="shared" si="42"/>
        <v>43761.437499999993</v>
      </c>
      <c r="EE21" s="33">
        <f t="shared" si="43"/>
        <v>5.3218875095008861E-2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19550000</v>
      </c>
      <c r="EL21" s="60">
        <f t="shared" si="48"/>
        <v>0</v>
      </c>
      <c r="EM21" s="60">
        <f t="shared" si="49"/>
        <v>2981.375</v>
      </c>
      <c r="EN21" s="33">
        <f t="shared" si="50"/>
        <v>5.4899999999999997E-2</v>
      </c>
      <c r="EP21" s="31"/>
    </row>
    <row r="22" spans="1:146" x14ac:dyDescent="0.25">
      <c r="A22" s="20">
        <f t="shared" si="51"/>
        <v>45303</v>
      </c>
      <c r="B22" s="31">
        <v>269775000</v>
      </c>
      <c r="C22" s="33">
        <v>5.3499999999999999E-2</v>
      </c>
      <c r="D22" s="31">
        <f t="shared" si="0"/>
        <v>40091.5625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50925000</v>
      </c>
      <c r="AJ22" s="59">
        <v>5.4899999999999997E-2</v>
      </c>
      <c r="AK22" s="31">
        <f t="shared" si="9"/>
        <v>7766.0625</v>
      </c>
      <c r="AL22" s="58"/>
      <c r="AM22" s="59"/>
      <c r="AN22" s="31">
        <f t="shared" si="10"/>
        <v>0</v>
      </c>
      <c r="AO22" s="58"/>
      <c r="AP22" s="59"/>
      <c r="AQ22" s="31">
        <f t="shared" si="11"/>
        <v>0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320700000</v>
      </c>
      <c r="EC22" s="60">
        <f t="shared" si="41"/>
        <v>269775000</v>
      </c>
      <c r="ED22" s="31">
        <f t="shared" si="42"/>
        <v>47857.625</v>
      </c>
      <c r="EE22" s="33">
        <f t="shared" si="43"/>
        <v>5.372231057062675E-2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50925000</v>
      </c>
      <c r="EL22" s="60">
        <f t="shared" si="48"/>
        <v>0</v>
      </c>
      <c r="EM22" s="60">
        <f t="shared" si="49"/>
        <v>7766.0625</v>
      </c>
      <c r="EN22" s="33">
        <f t="shared" si="50"/>
        <v>5.4899999999999997E-2</v>
      </c>
      <c r="EP22" s="31"/>
    </row>
    <row r="23" spans="1:146" x14ac:dyDescent="0.25">
      <c r="A23" s="20">
        <f t="shared" si="51"/>
        <v>45304</v>
      </c>
      <c r="B23" s="31">
        <v>269775000</v>
      </c>
      <c r="C23" s="33">
        <v>5.3499999999999999E-2</v>
      </c>
      <c r="D23" s="31">
        <f t="shared" si="0"/>
        <v>40091.5625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50925000</v>
      </c>
      <c r="AJ23" s="59">
        <v>5.4899999999999997E-2</v>
      </c>
      <c r="AK23" s="31">
        <f t="shared" si="9"/>
        <v>7766.0625</v>
      </c>
      <c r="AL23" s="58"/>
      <c r="AM23" s="59"/>
      <c r="AN23" s="31">
        <f t="shared" si="10"/>
        <v>0</v>
      </c>
      <c r="AO23" s="58"/>
      <c r="AP23" s="59"/>
      <c r="AQ23" s="31">
        <f t="shared" si="11"/>
        <v>0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320700000</v>
      </c>
      <c r="EC23" s="60">
        <f t="shared" si="41"/>
        <v>269775000</v>
      </c>
      <c r="ED23" s="31">
        <f t="shared" si="42"/>
        <v>47857.625</v>
      </c>
      <c r="EE23" s="33">
        <f t="shared" si="43"/>
        <v>5.372231057062675E-2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50925000</v>
      </c>
      <c r="EL23" s="60">
        <f t="shared" si="48"/>
        <v>0</v>
      </c>
      <c r="EM23" s="60">
        <f t="shared" si="49"/>
        <v>7766.0625</v>
      </c>
      <c r="EN23" s="33">
        <f t="shared" si="50"/>
        <v>5.4899999999999997E-2</v>
      </c>
      <c r="EP23" s="31"/>
    </row>
    <row r="24" spans="1:146" x14ac:dyDescent="0.25">
      <c r="A24" s="20">
        <f t="shared" si="51"/>
        <v>45305</v>
      </c>
      <c r="B24" s="31">
        <v>269775000</v>
      </c>
      <c r="C24" s="33">
        <v>5.3499999999999999E-2</v>
      </c>
      <c r="D24" s="31">
        <f t="shared" si="0"/>
        <v>40091.5625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50925000</v>
      </c>
      <c r="AJ24" s="59">
        <v>5.4899999999999997E-2</v>
      </c>
      <c r="AK24" s="31">
        <f t="shared" si="9"/>
        <v>7766.0625</v>
      </c>
      <c r="AL24" s="58"/>
      <c r="AM24" s="59"/>
      <c r="AN24" s="31">
        <f t="shared" si="10"/>
        <v>0</v>
      </c>
      <c r="AO24" s="58"/>
      <c r="AP24" s="59"/>
      <c r="AQ24" s="31">
        <f t="shared" si="11"/>
        <v>0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320700000</v>
      </c>
      <c r="EC24" s="60">
        <f t="shared" si="41"/>
        <v>269775000</v>
      </c>
      <c r="ED24" s="31">
        <f t="shared" si="42"/>
        <v>47857.625</v>
      </c>
      <c r="EE24" s="33">
        <f t="shared" si="43"/>
        <v>5.372231057062675E-2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50925000</v>
      </c>
      <c r="EL24" s="60">
        <f t="shared" si="48"/>
        <v>0</v>
      </c>
      <c r="EM24" s="60">
        <f t="shared" si="49"/>
        <v>7766.0625</v>
      </c>
      <c r="EN24" s="33">
        <f t="shared" si="50"/>
        <v>5.4899999999999997E-2</v>
      </c>
      <c r="EP24" s="31"/>
    </row>
    <row r="25" spans="1:146" x14ac:dyDescent="0.25">
      <c r="A25" s="20">
        <f t="shared" si="51"/>
        <v>45306</v>
      </c>
      <c r="B25" s="31">
        <v>269775000</v>
      </c>
      <c r="C25" s="33">
        <v>5.3499999999999999E-2</v>
      </c>
      <c r="D25" s="31">
        <f t="shared" si="0"/>
        <v>40091.5625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50925000</v>
      </c>
      <c r="AJ25" s="59">
        <v>5.4899999999999997E-2</v>
      </c>
      <c r="AK25" s="31">
        <f t="shared" si="9"/>
        <v>7766.0625</v>
      </c>
      <c r="AL25" s="58"/>
      <c r="AM25" s="59"/>
      <c r="AN25" s="31">
        <f t="shared" si="10"/>
        <v>0</v>
      </c>
      <c r="AO25" s="58"/>
      <c r="AP25" s="59"/>
      <c r="AQ25" s="31">
        <f t="shared" si="11"/>
        <v>0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320700000</v>
      </c>
      <c r="EC25" s="60">
        <f t="shared" si="41"/>
        <v>269775000</v>
      </c>
      <c r="ED25" s="31">
        <f t="shared" si="42"/>
        <v>47857.625</v>
      </c>
      <c r="EE25" s="33">
        <f t="shared" si="43"/>
        <v>5.372231057062675E-2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50925000</v>
      </c>
      <c r="EL25" s="60">
        <f t="shared" si="48"/>
        <v>0</v>
      </c>
      <c r="EM25" s="60">
        <f t="shared" si="49"/>
        <v>7766.0625</v>
      </c>
      <c r="EN25" s="33">
        <f t="shared" si="50"/>
        <v>5.4899999999999997E-2</v>
      </c>
      <c r="EP25" s="31"/>
    </row>
    <row r="26" spans="1:146" x14ac:dyDescent="0.25">
      <c r="A26" s="20">
        <f t="shared" si="51"/>
        <v>45307</v>
      </c>
      <c r="B26" s="31">
        <v>269775000</v>
      </c>
      <c r="C26" s="33">
        <v>5.33E-2</v>
      </c>
      <c r="D26" s="31">
        <f t="shared" si="0"/>
        <v>39941.6875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61825000</v>
      </c>
      <c r="AJ26" s="59">
        <v>5.4899999999999997E-2</v>
      </c>
      <c r="AK26" s="31">
        <f t="shared" si="9"/>
        <v>9428.3125</v>
      </c>
      <c r="AL26" s="58"/>
      <c r="AM26" s="59"/>
      <c r="AN26" s="31">
        <f t="shared" si="10"/>
        <v>0</v>
      </c>
      <c r="AO26" s="58"/>
      <c r="AP26" s="59"/>
      <c r="AQ26" s="31">
        <f t="shared" si="11"/>
        <v>0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331600000</v>
      </c>
      <c r="EC26" s="60">
        <f t="shared" si="41"/>
        <v>269775000</v>
      </c>
      <c r="ED26" s="31">
        <f t="shared" si="42"/>
        <v>49370</v>
      </c>
      <c r="EE26" s="33">
        <f t="shared" si="43"/>
        <v>5.3598311218335346E-2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61825000</v>
      </c>
      <c r="EL26" s="60">
        <f t="shared" si="48"/>
        <v>0</v>
      </c>
      <c r="EM26" s="60">
        <f t="shared" si="49"/>
        <v>9428.3125</v>
      </c>
      <c r="EN26" s="33">
        <f t="shared" si="50"/>
        <v>5.4899999999999997E-2</v>
      </c>
      <c r="EP26" s="31"/>
    </row>
    <row r="27" spans="1:146" x14ac:dyDescent="0.25">
      <c r="A27" s="20">
        <f t="shared" si="51"/>
        <v>45308</v>
      </c>
      <c r="B27" s="31">
        <v>274750000</v>
      </c>
      <c r="C27" s="33">
        <v>5.33E-2</v>
      </c>
      <c r="D27" s="31">
        <f t="shared" si="0"/>
        <v>40678.263888888891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48425000</v>
      </c>
      <c r="AJ27" s="59">
        <v>5.4899999999999997E-2</v>
      </c>
      <c r="AK27" s="31">
        <f t="shared" si="9"/>
        <v>7384.8125</v>
      </c>
      <c r="AL27" s="58"/>
      <c r="AM27" s="59"/>
      <c r="AN27" s="31">
        <f t="shared" si="10"/>
        <v>0</v>
      </c>
      <c r="AO27" s="58"/>
      <c r="AP27" s="59"/>
      <c r="AQ27" s="31">
        <f t="shared" si="11"/>
        <v>0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323175000</v>
      </c>
      <c r="EC27" s="60">
        <f t="shared" si="41"/>
        <v>274750000</v>
      </c>
      <c r="ED27" s="31">
        <f t="shared" si="42"/>
        <v>48063.076388888891</v>
      </c>
      <c r="EE27" s="33">
        <f t="shared" si="43"/>
        <v>5.3539746267502131E-2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48425000</v>
      </c>
      <c r="EL27" s="60">
        <f t="shared" si="48"/>
        <v>0</v>
      </c>
      <c r="EM27" s="60">
        <f t="shared" si="49"/>
        <v>7384.8125</v>
      </c>
      <c r="EN27" s="33">
        <f t="shared" si="50"/>
        <v>5.4899999999999997E-2</v>
      </c>
      <c r="EP27" s="31"/>
    </row>
    <row r="28" spans="1:146" x14ac:dyDescent="0.25">
      <c r="A28" s="20">
        <f t="shared" si="51"/>
        <v>45309</v>
      </c>
      <c r="B28" s="31">
        <v>275575000</v>
      </c>
      <c r="C28" s="33">
        <v>5.33E-2</v>
      </c>
      <c r="D28" s="31">
        <f t="shared" si="0"/>
        <v>40800.409722222219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42100000</v>
      </c>
      <c r="AJ28" s="59">
        <v>5.4899999999999997E-2</v>
      </c>
      <c r="AK28" s="31">
        <f t="shared" si="9"/>
        <v>6420.25</v>
      </c>
      <c r="AL28" s="58"/>
      <c r="AM28" s="59"/>
      <c r="AN28" s="31">
        <f t="shared" si="10"/>
        <v>0</v>
      </c>
      <c r="AO28" s="58"/>
      <c r="AP28" s="59"/>
      <c r="AQ28" s="31">
        <f t="shared" si="11"/>
        <v>0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317675000</v>
      </c>
      <c r="EC28" s="60">
        <f t="shared" si="41"/>
        <v>275575000</v>
      </c>
      <c r="ED28" s="31">
        <f t="shared" si="42"/>
        <v>47220.659722222219</v>
      </c>
      <c r="EE28" s="33">
        <f t="shared" si="43"/>
        <v>5.3512040607539155E-2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42100000</v>
      </c>
      <c r="EL28" s="60">
        <f t="shared" si="48"/>
        <v>0</v>
      </c>
      <c r="EM28" s="60">
        <f t="shared" si="49"/>
        <v>6420.25</v>
      </c>
      <c r="EN28" s="33">
        <f t="shared" si="50"/>
        <v>5.4899999999999997E-2</v>
      </c>
      <c r="EP28" s="31"/>
    </row>
    <row r="29" spans="1:146" x14ac:dyDescent="0.25">
      <c r="A29" s="20">
        <f t="shared" si="51"/>
        <v>45310</v>
      </c>
      <c r="B29" s="31">
        <v>275575000</v>
      </c>
      <c r="C29" s="33">
        <v>5.33E-2</v>
      </c>
      <c r="D29" s="31">
        <f t="shared" si="0"/>
        <v>40800.409722222219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62175000</v>
      </c>
      <c r="AJ29" s="59">
        <v>5.4899999999999997E-2</v>
      </c>
      <c r="AK29" s="31">
        <f t="shared" si="9"/>
        <v>9481.6875</v>
      </c>
      <c r="AL29" s="58"/>
      <c r="AM29" s="59"/>
      <c r="AN29" s="31">
        <f t="shared" si="10"/>
        <v>0</v>
      </c>
      <c r="AO29" s="58"/>
      <c r="AP29" s="59"/>
      <c r="AQ29" s="31">
        <f t="shared" si="11"/>
        <v>0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337750000</v>
      </c>
      <c r="EC29" s="60">
        <f t="shared" si="41"/>
        <v>275575000</v>
      </c>
      <c r="ED29" s="31">
        <f t="shared" si="42"/>
        <v>50282.097222222219</v>
      </c>
      <c r="EE29" s="33">
        <f t="shared" si="43"/>
        <v>5.3594537379718726E-2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62175000</v>
      </c>
      <c r="EL29" s="60">
        <f t="shared" si="48"/>
        <v>0</v>
      </c>
      <c r="EM29" s="60">
        <f t="shared" si="49"/>
        <v>9481.6875</v>
      </c>
      <c r="EN29" s="33">
        <f t="shared" si="50"/>
        <v>5.4899999999999997E-2</v>
      </c>
      <c r="EP29" s="31"/>
    </row>
    <row r="30" spans="1:146" x14ac:dyDescent="0.25">
      <c r="A30" s="20">
        <f t="shared" si="51"/>
        <v>45311</v>
      </c>
      <c r="B30" s="31">
        <v>275575000</v>
      </c>
      <c r="C30" s="33">
        <v>5.33E-2</v>
      </c>
      <c r="D30" s="31">
        <f t="shared" si="0"/>
        <v>40800.409722222219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62175000</v>
      </c>
      <c r="AJ30" s="59">
        <v>5.4899999999999997E-2</v>
      </c>
      <c r="AK30" s="31">
        <f t="shared" si="9"/>
        <v>9481.6875</v>
      </c>
      <c r="AL30" s="58"/>
      <c r="AM30" s="59"/>
      <c r="AN30" s="31">
        <f t="shared" si="10"/>
        <v>0</v>
      </c>
      <c r="AO30" s="58"/>
      <c r="AP30" s="59"/>
      <c r="AQ30" s="31">
        <f t="shared" si="11"/>
        <v>0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337750000</v>
      </c>
      <c r="EC30" s="60">
        <f t="shared" si="41"/>
        <v>275575000</v>
      </c>
      <c r="ED30" s="31">
        <f t="shared" si="42"/>
        <v>50282.097222222219</v>
      </c>
      <c r="EE30" s="33">
        <f t="shared" si="43"/>
        <v>5.3594537379718726E-2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62175000</v>
      </c>
      <c r="EL30" s="60">
        <f t="shared" si="48"/>
        <v>0</v>
      </c>
      <c r="EM30" s="60">
        <f t="shared" si="49"/>
        <v>9481.6875</v>
      </c>
      <c r="EN30" s="33">
        <f t="shared" si="50"/>
        <v>5.4899999999999997E-2</v>
      </c>
      <c r="EP30" s="31"/>
    </row>
    <row r="31" spans="1:146" x14ac:dyDescent="0.25">
      <c r="A31" s="20">
        <f t="shared" si="51"/>
        <v>45312</v>
      </c>
      <c r="B31" s="31">
        <v>275575000</v>
      </c>
      <c r="C31" s="33">
        <v>5.33E-2</v>
      </c>
      <c r="D31" s="31">
        <f t="shared" si="0"/>
        <v>40800.409722222219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62175000</v>
      </c>
      <c r="AJ31" s="59">
        <v>5.4899999999999997E-2</v>
      </c>
      <c r="AK31" s="31">
        <f t="shared" si="9"/>
        <v>9481.6875</v>
      </c>
      <c r="AL31" s="58"/>
      <c r="AM31" s="59"/>
      <c r="AN31" s="31">
        <f t="shared" si="10"/>
        <v>0</v>
      </c>
      <c r="AO31" s="58"/>
      <c r="AP31" s="59"/>
      <c r="AQ31" s="31">
        <f t="shared" si="11"/>
        <v>0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337750000</v>
      </c>
      <c r="EC31" s="60">
        <f t="shared" si="41"/>
        <v>275575000</v>
      </c>
      <c r="ED31" s="31">
        <f t="shared" si="42"/>
        <v>50282.097222222219</v>
      </c>
      <c r="EE31" s="33">
        <f t="shared" si="43"/>
        <v>5.3594537379718726E-2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62175000</v>
      </c>
      <c r="EL31" s="60">
        <f t="shared" si="48"/>
        <v>0</v>
      </c>
      <c r="EM31" s="60">
        <f t="shared" si="49"/>
        <v>9481.6875</v>
      </c>
      <c r="EN31" s="33">
        <f t="shared" si="50"/>
        <v>5.4899999999999997E-2</v>
      </c>
      <c r="EP31" s="31"/>
    </row>
    <row r="32" spans="1:146" x14ac:dyDescent="0.25">
      <c r="A32" s="20">
        <f t="shared" si="51"/>
        <v>45313</v>
      </c>
      <c r="B32" s="31">
        <v>272675000</v>
      </c>
      <c r="C32" s="33">
        <v>5.3200000000000004E-2</v>
      </c>
      <c r="D32" s="31">
        <f t="shared" si="0"/>
        <v>40295.305555555562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68625000</v>
      </c>
      <c r="AJ32" s="59">
        <v>5.4899999999999997E-2</v>
      </c>
      <c r="AK32" s="31">
        <f t="shared" si="9"/>
        <v>10465.3125</v>
      </c>
      <c r="AL32" s="58"/>
      <c r="AM32" s="59"/>
      <c r="AN32" s="31">
        <f t="shared" si="10"/>
        <v>0</v>
      </c>
      <c r="AO32" s="58"/>
      <c r="AP32" s="59"/>
      <c r="AQ32" s="31">
        <f t="shared" si="11"/>
        <v>0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341300000</v>
      </c>
      <c r="EC32" s="60">
        <f t="shared" si="41"/>
        <v>272675000</v>
      </c>
      <c r="ED32" s="31">
        <f t="shared" si="42"/>
        <v>50760.618055555562</v>
      </c>
      <c r="EE32" s="33">
        <f t="shared" si="43"/>
        <v>5.3541818048637571E-2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68625000</v>
      </c>
      <c r="EL32" s="60">
        <f t="shared" si="48"/>
        <v>0</v>
      </c>
      <c r="EM32" s="60">
        <f t="shared" si="49"/>
        <v>10465.3125</v>
      </c>
      <c r="EN32" s="33">
        <f t="shared" si="50"/>
        <v>5.4899999999999997E-2</v>
      </c>
      <c r="EP32" s="31"/>
    </row>
    <row r="33" spans="1:146" x14ac:dyDescent="0.25">
      <c r="A33" s="20">
        <f t="shared" si="51"/>
        <v>45314</v>
      </c>
      <c r="B33" s="31">
        <v>271425000</v>
      </c>
      <c r="C33" s="33">
        <v>5.3200000000000004E-2</v>
      </c>
      <c r="D33" s="31">
        <f t="shared" si="0"/>
        <v>40110.583333333336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67950000</v>
      </c>
      <c r="AJ33" s="59">
        <v>5.4899999999999997E-2</v>
      </c>
      <c r="AK33" s="31">
        <f t="shared" si="9"/>
        <v>10362.375</v>
      </c>
      <c r="AL33" s="58"/>
      <c r="AM33" s="59"/>
      <c r="AN33" s="31">
        <f t="shared" si="10"/>
        <v>0</v>
      </c>
      <c r="AO33" s="58"/>
      <c r="AP33" s="59"/>
      <c r="AQ33" s="31">
        <f t="shared" si="11"/>
        <v>0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339375000</v>
      </c>
      <c r="EC33" s="60">
        <f t="shared" si="41"/>
        <v>271425000</v>
      </c>
      <c r="ED33" s="31">
        <f t="shared" si="42"/>
        <v>50472.958333333336</v>
      </c>
      <c r="EE33" s="33">
        <f t="shared" si="43"/>
        <v>5.3540375690607739E-2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67950000</v>
      </c>
      <c r="EL33" s="60">
        <f t="shared" si="48"/>
        <v>0</v>
      </c>
      <c r="EM33" s="60">
        <f t="shared" si="49"/>
        <v>10362.375</v>
      </c>
      <c r="EN33" s="33">
        <f t="shared" si="50"/>
        <v>5.4899999999999997E-2</v>
      </c>
      <c r="EP33" s="31"/>
    </row>
    <row r="34" spans="1:146" x14ac:dyDescent="0.25">
      <c r="A34" s="20">
        <f t="shared" si="51"/>
        <v>45315</v>
      </c>
      <c r="B34" s="31">
        <v>263875000</v>
      </c>
      <c r="C34" s="33">
        <v>5.3200000000000004E-2</v>
      </c>
      <c r="D34" s="31">
        <f t="shared" si="0"/>
        <v>38994.861111111117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77325000</v>
      </c>
      <c r="AJ34" s="59">
        <v>5.4899999999999997E-2</v>
      </c>
      <c r="AK34" s="31">
        <f t="shared" si="9"/>
        <v>11792.0625</v>
      </c>
      <c r="AL34" s="58"/>
      <c r="AM34" s="59"/>
      <c r="AN34" s="31">
        <f t="shared" si="10"/>
        <v>0</v>
      </c>
      <c r="AO34" s="58"/>
      <c r="AP34" s="59"/>
      <c r="AQ34" s="31">
        <f t="shared" si="11"/>
        <v>0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341200000</v>
      </c>
      <c r="EC34" s="60">
        <f t="shared" si="41"/>
        <v>263875000</v>
      </c>
      <c r="ED34" s="31">
        <f t="shared" si="42"/>
        <v>50786.923611111117</v>
      </c>
      <c r="EE34" s="33">
        <f t="shared" si="43"/>
        <v>5.3585265240328257E-2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77325000</v>
      </c>
      <c r="EL34" s="60">
        <f t="shared" si="48"/>
        <v>0</v>
      </c>
      <c r="EM34" s="60">
        <f t="shared" si="49"/>
        <v>11792.0625</v>
      </c>
      <c r="EN34" s="33">
        <f t="shared" si="50"/>
        <v>5.4899999999999997E-2</v>
      </c>
      <c r="EP34" s="31"/>
    </row>
    <row r="35" spans="1:146" x14ac:dyDescent="0.25">
      <c r="A35" s="20">
        <f t="shared" si="51"/>
        <v>45316</v>
      </c>
      <c r="B35" s="31">
        <v>264950000</v>
      </c>
      <c r="C35" s="33">
        <v>5.3200000000000004E-2</v>
      </c>
      <c r="D35" s="31">
        <f t="shared" si="0"/>
        <v>39153.722222222226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72050000</v>
      </c>
      <c r="AJ35" s="59">
        <v>5.4899999999999997E-2</v>
      </c>
      <c r="AK35" s="31">
        <f t="shared" si="9"/>
        <v>10987.625</v>
      </c>
      <c r="AL35" s="58"/>
      <c r="AM35" s="59"/>
      <c r="AN35" s="31">
        <f t="shared" si="10"/>
        <v>0</v>
      </c>
      <c r="AO35" s="58"/>
      <c r="AP35" s="59"/>
      <c r="AQ35" s="31">
        <f t="shared" si="11"/>
        <v>0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337000000</v>
      </c>
      <c r="EC35" s="60">
        <f t="shared" si="41"/>
        <v>264950000</v>
      </c>
      <c r="ED35" s="31">
        <f t="shared" si="42"/>
        <v>50141.347222222226</v>
      </c>
      <c r="EE35" s="33">
        <f t="shared" si="43"/>
        <v>5.3563456973293767E-2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72050000</v>
      </c>
      <c r="EL35" s="60">
        <f t="shared" si="48"/>
        <v>0</v>
      </c>
      <c r="EM35" s="60">
        <f t="shared" si="49"/>
        <v>10987.625</v>
      </c>
      <c r="EN35" s="33">
        <f t="shared" si="50"/>
        <v>5.4899999999999997E-2</v>
      </c>
      <c r="EP35" s="31"/>
    </row>
    <row r="36" spans="1:146" x14ac:dyDescent="0.25">
      <c r="A36" s="20">
        <f t="shared" si="51"/>
        <v>45317</v>
      </c>
      <c r="B36" s="31">
        <v>264950000</v>
      </c>
      <c r="C36" s="33">
        <v>5.3200000000000004E-2</v>
      </c>
      <c r="D36" s="31">
        <f t="shared" si="0"/>
        <v>39153.722222222226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74675000</v>
      </c>
      <c r="AJ36" s="59">
        <v>5.4899999999999997E-2</v>
      </c>
      <c r="AK36" s="31">
        <f t="shared" si="9"/>
        <v>11387.9375</v>
      </c>
      <c r="AL36" s="58"/>
      <c r="AM36" s="59"/>
      <c r="AN36" s="31">
        <f t="shared" si="10"/>
        <v>0</v>
      </c>
      <c r="AO36" s="58"/>
      <c r="AP36" s="59"/>
      <c r="AQ36" s="31">
        <f t="shared" si="11"/>
        <v>0</v>
      </c>
      <c r="AR36" s="58"/>
      <c r="AS36" s="59"/>
      <c r="AT36" s="31">
        <f t="shared" si="12"/>
        <v>0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339625000</v>
      </c>
      <c r="EC36" s="60">
        <f t="shared" si="41"/>
        <v>264950000</v>
      </c>
      <c r="ED36" s="31">
        <f t="shared" si="42"/>
        <v>50541.659722222226</v>
      </c>
      <c r="EE36" s="33">
        <f t="shared" si="43"/>
        <v>5.3573787265366213E-2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74675000</v>
      </c>
      <c r="EL36" s="60">
        <f t="shared" si="48"/>
        <v>0</v>
      </c>
      <c r="EM36" s="60">
        <f t="shared" si="49"/>
        <v>11387.9375</v>
      </c>
      <c r="EN36" s="33">
        <f t="shared" si="50"/>
        <v>5.4899999999999997E-2</v>
      </c>
      <c r="EP36" s="31"/>
    </row>
    <row r="37" spans="1:146" x14ac:dyDescent="0.25">
      <c r="A37" s="20">
        <f t="shared" si="51"/>
        <v>45318</v>
      </c>
      <c r="B37" s="31">
        <v>264950000</v>
      </c>
      <c r="C37" s="33">
        <v>5.3200000000000004E-2</v>
      </c>
      <c r="D37" s="31">
        <f t="shared" si="0"/>
        <v>39153.722222222226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>
        <v>74675000</v>
      </c>
      <c r="AJ37" s="59">
        <v>5.4899999999999997E-2</v>
      </c>
      <c r="AK37" s="31">
        <f t="shared" si="9"/>
        <v>11387.9375</v>
      </c>
      <c r="AL37" s="58"/>
      <c r="AM37" s="59"/>
      <c r="AN37" s="31">
        <f t="shared" si="10"/>
        <v>0</v>
      </c>
      <c r="AO37" s="58"/>
      <c r="AP37" s="59"/>
      <c r="AQ37" s="31">
        <f t="shared" si="11"/>
        <v>0</v>
      </c>
      <c r="AR37" s="58"/>
      <c r="AS37" s="59"/>
      <c r="AT37" s="31">
        <f t="shared" si="12"/>
        <v>0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339625000</v>
      </c>
      <c r="EC37" s="60">
        <f t="shared" si="41"/>
        <v>264950000</v>
      </c>
      <c r="ED37" s="31">
        <f t="shared" si="42"/>
        <v>50541.659722222226</v>
      </c>
      <c r="EE37" s="33">
        <f t="shared" si="43"/>
        <v>5.3573787265366213E-2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74675000</v>
      </c>
      <c r="EL37" s="60">
        <f t="shared" si="48"/>
        <v>0</v>
      </c>
      <c r="EM37" s="60">
        <f t="shared" si="49"/>
        <v>11387.9375</v>
      </c>
      <c r="EN37" s="33">
        <f t="shared" si="50"/>
        <v>5.4899999999999997E-2</v>
      </c>
      <c r="EP37" s="31"/>
    </row>
    <row r="38" spans="1:146" x14ac:dyDescent="0.25">
      <c r="A38" s="20">
        <f t="shared" si="51"/>
        <v>45319</v>
      </c>
      <c r="B38" s="31">
        <v>264950000</v>
      </c>
      <c r="C38" s="33">
        <v>5.3200000000000004E-2</v>
      </c>
      <c r="D38" s="31">
        <f t="shared" si="0"/>
        <v>39153.722222222226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v>74675000</v>
      </c>
      <c r="AJ38" s="59">
        <v>5.4899999999999997E-2</v>
      </c>
      <c r="AK38" s="31">
        <f t="shared" si="9"/>
        <v>11387.9375</v>
      </c>
      <c r="AL38" s="58"/>
      <c r="AM38" s="59"/>
      <c r="AN38" s="31">
        <f t="shared" si="10"/>
        <v>0</v>
      </c>
      <c r="AO38" s="58"/>
      <c r="AP38" s="59"/>
      <c r="AQ38" s="31">
        <f t="shared" si="11"/>
        <v>0</v>
      </c>
      <c r="AR38" s="58"/>
      <c r="AS38" s="59"/>
      <c r="AT38" s="31">
        <f t="shared" si="12"/>
        <v>0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339625000</v>
      </c>
      <c r="EC38" s="60">
        <f t="shared" si="41"/>
        <v>264950000</v>
      </c>
      <c r="ED38" s="31">
        <f t="shared" si="42"/>
        <v>50541.659722222226</v>
      </c>
      <c r="EE38" s="33">
        <f t="shared" si="43"/>
        <v>5.3573787265366213E-2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74675000</v>
      </c>
      <c r="EL38" s="60">
        <f t="shared" si="48"/>
        <v>0</v>
      </c>
      <c r="EM38" s="60">
        <f t="shared" si="49"/>
        <v>11387.9375</v>
      </c>
      <c r="EN38" s="33">
        <f t="shared" si="50"/>
        <v>5.4899999999999997E-2</v>
      </c>
      <c r="EP38" s="31"/>
    </row>
    <row r="39" spans="1:146" x14ac:dyDescent="0.25">
      <c r="A39" s="20">
        <f t="shared" si="51"/>
        <v>45320</v>
      </c>
      <c r="B39" s="31">
        <v>262175000</v>
      </c>
      <c r="C39" s="33">
        <v>5.3499999999999999E-2</v>
      </c>
      <c r="D39" s="31">
        <f t="shared" si="0"/>
        <v>38962.118055555555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v>82500000</v>
      </c>
      <c r="AJ39" s="59">
        <v>5.4899999999999997E-2</v>
      </c>
      <c r="AK39" s="31">
        <f t="shared" si="9"/>
        <v>12581.25</v>
      </c>
      <c r="AL39" s="58"/>
      <c r="AM39" s="59"/>
      <c r="AN39" s="31">
        <f t="shared" si="10"/>
        <v>0</v>
      </c>
      <c r="AO39" s="58"/>
      <c r="AP39" s="59"/>
      <c r="AQ39" s="31">
        <f t="shared" si="11"/>
        <v>0</v>
      </c>
      <c r="AR39" s="58"/>
      <c r="AS39" s="59"/>
      <c r="AT39" s="31">
        <f t="shared" si="12"/>
        <v>0</v>
      </c>
      <c r="AW39" s="31">
        <f t="shared" si="13"/>
        <v>0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344675000</v>
      </c>
      <c r="EC39" s="60">
        <f t="shared" si="41"/>
        <v>262175000</v>
      </c>
      <c r="ED39" s="31">
        <f t="shared" si="42"/>
        <v>51543.368055555555</v>
      </c>
      <c r="EE39" s="33">
        <f t="shared" si="43"/>
        <v>5.3835098280989334E-2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82500000</v>
      </c>
      <c r="EL39" s="60">
        <f t="shared" si="48"/>
        <v>0</v>
      </c>
      <c r="EM39" s="60">
        <f t="shared" si="49"/>
        <v>12581.25</v>
      </c>
      <c r="EN39" s="33">
        <f t="shared" si="50"/>
        <v>5.4899999999999997E-2</v>
      </c>
      <c r="EP39" s="31"/>
    </row>
    <row r="40" spans="1:146" x14ac:dyDescent="0.25">
      <c r="A40" s="20">
        <f t="shared" si="51"/>
        <v>45321</v>
      </c>
      <c r="B40" s="31">
        <v>260775000</v>
      </c>
      <c r="C40" s="33">
        <v>5.3200000000000004E-2</v>
      </c>
      <c r="D40" s="31">
        <f t="shared" si="0"/>
        <v>38536.750000000007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>
        <v>82450000</v>
      </c>
      <c r="AJ40" s="59">
        <v>5.4899999999999997E-2</v>
      </c>
      <c r="AK40" s="31">
        <f t="shared" si="9"/>
        <v>12573.625</v>
      </c>
      <c r="AL40" s="58"/>
      <c r="AM40" s="59"/>
      <c r="AN40" s="31">
        <f t="shared" si="10"/>
        <v>0</v>
      </c>
      <c r="AO40" s="58"/>
      <c r="AP40" s="59"/>
      <c r="AQ40" s="31">
        <f t="shared" si="11"/>
        <v>0</v>
      </c>
      <c r="AR40" s="58"/>
      <c r="AS40" s="59"/>
      <c r="AT40" s="31">
        <f t="shared" si="12"/>
        <v>0</v>
      </c>
      <c r="AW40" s="31">
        <f t="shared" si="13"/>
        <v>0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343225000</v>
      </c>
      <c r="EC40" s="60">
        <f t="shared" si="41"/>
        <v>260775000</v>
      </c>
      <c r="ED40" s="31">
        <f t="shared" si="42"/>
        <v>51110.375000000007</v>
      </c>
      <c r="EE40" s="33">
        <f t="shared" si="43"/>
        <v>5.3608376429455908E-2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82450000</v>
      </c>
      <c r="EL40" s="60">
        <f t="shared" si="48"/>
        <v>0</v>
      </c>
      <c r="EM40" s="60">
        <f t="shared" si="49"/>
        <v>12573.625</v>
      </c>
      <c r="EN40" s="33">
        <f t="shared" si="50"/>
        <v>5.4899999999999997E-2</v>
      </c>
      <c r="EP40" s="31"/>
    </row>
    <row r="41" spans="1:146" x14ac:dyDescent="0.25">
      <c r="A41" s="20">
        <f t="shared" si="51"/>
        <v>45322</v>
      </c>
      <c r="B41" s="31">
        <v>243150000</v>
      </c>
      <c r="C41" s="33">
        <v>5.33E-2</v>
      </c>
      <c r="D41" s="31">
        <f t="shared" si="0"/>
        <v>35999.708333333336</v>
      </c>
      <c r="G41" s="31">
        <f t="shared" si="1"/>
        <v>0</v>
      </c>
      <c r="J41" s="31">
        <f t="shared" si="2"/>
        <v>0</v>
      </c>
      <c r="M41" s="31">
        <f t="shared" si="3"/>
        <v>0</v>
      </c>
      <c r="P41" s="31">
        <f t="shared" si="4"/>
        <v>0</v>
      </c>
      <c r="S41" s="31">
        <f t="shared" si="5"/>
        <v>0</v>
      </c>
      <c r="V41" s="31">
        <f t="shared" si="6"/>
        <v>0</v>
      </c>
      <c r="Y41" s="31">
        <f t="shared" si="7"/>
        <v>0</v>
      </c>
      <c r="AB41" s="31">
        <f t="shared" si="8"/>
        <v>0</v>
      </c>
      <c r="AE41" s="31">
        <v>0</v>
      </c>
      <c r="AH41" s="31">
        <v>0</v>
      </c>
      <c r="AI41" s="58">
        <v>108475000</v>
      </c>
      <c r="AJ41" s="59">
        <v>5.4899999999999997E-2</v>
      </c>
      <c r="AK41" s="31">
        <f t="shared" si="9"/>
        <v>16542.4375</v>
      </c>
      <c r="AL41" s="58"/>
      <c r="AM41" s="59"/>
      <c r="AN41" s="31">
        <f t="shared" si="10"/>
        <v>0</v>
      </c>
      <c r="AO41" s="58"/>
      <c r="AP41" s="59"/>
      <c r="AQ41" s="31">
        <f t="shared" si="11"/>
        <v>0</v>
      </c>
      <c r="AR41" s="58"/>
      <c r="AS41" s="59"/>
      <c r="AT41" s="31">
        <f t="shared" si="12"/>
        <v>0</v>
      </c>
      <c r="AW41" s="31">
        <f t="shared" si="13"/>
        <v>0</v>
      </c>
      <c r="AZ41" s="31">
        <f t="shared" si="14"/>
        <v>0</v>
      </c>
      <c r="BC41" s="31">
        <f t="shared" si="15"/>
        <v>0</v>
      </c>
      <c r="BF41" s="31">
        <f t="shared" si="16"/>
        <v>0</v>
      </c>
      <c r="BI41" s="31">
        <f t="shared" si="17"/>
        <v>0</v>
      </c>
      <c r="BL41" s="31">
        <f t="shared" si="18"/>
        <v>0</v>
      </c>
      <c r="BO41" s="31">
        <f t="shared" si="19"/>
        <v>0</v>
      </c>
      <c r="BR41" s="31">
        <f t="shared" si="20"/>
        <v>0</v>
      </c>
      <c r="BU41" s="31">
        <f t="shared" si="21"/>
        <v>0</v>
      </c>
      <c r="BX41" s="31">
        <f t="shared" si="22"/>
        <v>0</v>
      </c>
      <c r="CA41" s="31">
        <f t="shared" si="23"/>
        <v>0</v>
      </c>
      <c r="CD41" s="31">
        <f t="shared" si="24"/>
        <v>0</v>
      </c>
      <c r="CG41" s="31">
        <f t="shared" si="25"/>
        <v>0</v>
      </c>
      <c r="CJ41" s="31">
        <f t="shared" si="26"/>
        <v>0</v>
      </c>
      <c r="CM41" s="31">
        <f t="shared" si="27"/>
        <v>0</v>
      </c>
      <c r="CP41" s="31">
        <f t="shared" si="28"/>
        <v>0</v>
      </c>
      <c r="CS41" s="31">
        <f t="shared" si="29"/>
        <v>0</v>
      </c>
      <c r="CV41" s="31">
        <f t="shared" si="30"/>
        <v>0</v>
      </c>
      <c r="CY41" s="31">
        <f t="shared" si="31"/>
        <v>0</v>
      </c>
      <c r="DB41" s="31">
        <f t="shared" si="32"/>
        <v>0</v>
      </c>
      <c r="DE41" s="31">
        <f t="shared" si="33"/>
        <v>0</v>
      </c>
      <c r="DH41" s="31">
        <f t="shared" si="34"/>
        <v>0</v>
      </c>
      <c r="DK41" s="31">
        <f t="shared" si="35"/>
        <v>0</v>
      </c>
      <c r="DN41" s="31">
        <f t="shared" si="36"/>
        <v>0</v>
      </c>
      <c r="DQ41" s="31">
        <f t="shared" si="37"/>
        <v>0</v>
      </c>
      <c r="DT41" s="31">
        <f t="shared" si="38"/>
        <v>0</v>
      </c>
      <c r="DW41" s="31">
        <f t="shared" si="39"/>
        <v>0</v>
      </c>
      <c r="DZ41" s="31"/>
      <c r="EA41" s="31"/>
      <c r="EB41" s="60">
        <f t="shared" si="40"/>
        <v>351625000</v>
      </c>
      <c r="EC41" s="60">
        <f t="shared" si="41"/>
        <v>243150000</v>
      </c>
      <c r="ED41" s="31">
        <f t="shared" si="42"/>
        <v>52542.145833333336</v>
      </c>
      <c r="EE41" s="33">
        <f t="shared" si="43"/>
        <v>5.379359402772841E-2</v>
      </c>
      <c r="EG41" s="60">
        <f t="shared" si="44"/>
        <v>0</v>
      </c>
      <c r="EH41" s="31">
        <f t="shared" si="45"/>
        <v>0</v>
      </c>
      <c r="EI41" s="33">
        <f t="shared" si="46"/>
        <v>0</v>
      </c>
      <c r="EJ41" s="33"/>
      <c r="EK41" s="60">
        <f t="shared" si="47"/>
        <v>108475000</v>
      </c>
      <c r="EL41" s="60">
        <f t="shared" si="48"/>
        <v>0</v>
      </c>
      <c r="EM41" s="60">
        <f t="shared" si="49"/>
        <v>16542.4375</v>
      </c>
      <c r="EN41" s="33">
        <f t="shared" si="50"/>
        <v>5.4899999999999997E-2</v>
      </c>
      <c r="EP41" s="31"/>
    </row>
    <row r="42" spans="1:146" x14ac:dyDescent="0.25">
      <c r="A42" s="61" t="s">
        <v>39</v>
      </c>
      <c r="D42" s="62">
        <f>SUM(D11:D41)</f>
        <v>1290758.4097222225</v>
      </c>
      <c r="G42" s="62">
        <f>SUM(G11:G41)</f>
        <v>0</v>
      </c>
      <c r="J42" s="62">
        <f>SUM(J11:J41)</f>
        <v>0</v>
      </c>
      <c r="M42" s="62">
        <f>SUM(M11:M41)</f>
        <v>0</v>
      </c>
      <c r="P42" s="62">
        <f>SUM(P11:P41)</f>
        <v>0</v>
      </c>
      <c r="S42" s="62">
        <f>SUM(S11:S41)</f>
        <v>0</v>
      </c>
      <c r="V42" s="62">
        <f>SUM(V11:V41)</f>
        <v>0</v>
      </c>
      <c r="Y42" s="62">
        <f>SUM(Y11:Y41)</f>
        <v>0</v>
      </c>
      <c r="AB42" s="62">
        <f>SUM(AB11:AB41)</f>
        <v>0</v>
      </c>
      <c r="AE42" s="62">
        <f>SUM(AE11:AE41)</f>
        <v>0</v>
      </c>
      <c r="AH42" s="62">
        <f>SUM(AH11:AH41)</f>
        <v>0</v>
      </c>
      <c r="AK42" s="62">
        <f>SUM(AK11:AK41)</f>
        <v>326708.375</v>
      </c>
      <c r="AN42" s="62">
        <f>SUM(AN11:AN41)</f>
        <v>118794.04444444446</v>
      </c>
      <c r="AQ42" s="62">
        <f>SUM(AQ11:AQ41)</f>
        <v>0</v>
      </c>
      <c r="AT42" s="62">
        <f>SUM(AT11:AT41)</f>
        <v>0</v>
      </c>
      <c r="AW42" s="62">
        <f>SUM(AW11:AW41)</f>
        <v>0</v>
      </c>
      <c r="AZ42" s="62">
        <f>SUM(AZ11:AZ41)</f>
        <v>0</v>
      </c>
      <c r="BC42" s="62">
        <f>SUM(BC11:BC41)</f>
        <v>0</v>
      </c>
      <c r="BF42" s="62">
        <f>SUM(BF11:BF41)</f>
        <v>0</v>
      </c>
      <c r="BI42" s="62">
        <f>SUM(BI11:BI41)</f>
        <v>0</v>
      </c>
      <c r="BL42" s="62">
        <f>SUM(BL11:BL41)</f>
        <v>0</v>
      </c>
      <c r="BO42" s="62">
        <f>SUM(BO11:BO41)</f>
        <v>0</v>
      </c>
      <c r="BR42" s="62">
        <f>SUM(BR11:BR41)</f>
        <v>0</v>
      </c>
      <c r="BU42" s="62">
        <f>SUM(BU11:BU41)</f>
        <v>0</v>
      </c>
      <c r="BX42" s="62">
        <f>SUM(BX11:BX41)</f>
        <v>0</v>
      </c>
      <c r="CA42" s="62">
        <f>SUM(CA11:CA41)</f>
        <v>0</v>
      </c>
      <c r="CD42" s="62">
        <f>SUM(CD11:CD41)</f>
        <v>0</v>
      </c>
      <c r="CG42" s="62">
        <f>SUM(CG11:CG41)</f>
        <v>0</v>
      </c>
      <c r="CJ42" s="62">
        <f>SUM(CJ11:CJ41)</f>
        <v>0</v>
      </c>
      <c r="CM42" s="62">
        <f>SUM(CM11:CM41)</f>
        <v>0</v>
      </c>
      <c r="CP42" s="62">
        <f>SUM(CP11:CP41)</f>
        <v>0</v>
      </c>
      <c r="CS42" s="62">
        <f>SUM(CS11:CS41)</f>
        <v>0</v>
      </c>
      <c r="CV42" s="62">
        <f>SUM(CV11:CV41)</f>
        <v>0</v>
      </c>
      <c r="CY42" s="62">
        <f>SUM(CY11:CY41)</f>
        <v>0</v>
      </c>
      <c r="DB42" s="62">
        <f>SUM(DB11:DB41)</f>
        <v>0</v>
      </c>
      <c r="DE42" s="62">
        <f>SUM(DE11:DE41)</f>
        <v>0</v>
      </c>
      <c r="DH42" s="62">
        <f>SUM(DH11:DH41)</f>
        <v>0</v>
      </c>
      <c r="DK42" s="62">
        <f>SUM(DK11:DK41)</f>
        <v>0</v>
      </c>
      <c r="DN42" s="62">
        <f>SUM(DN11:DN41)</f>
        <v>0</v>
      </c>
      <c r="DQ42" s="62">
        <f>SUM(DQ11:DQ41)</f>
        <v>0</v>
      </c>
      <c r="DT42" s="62">
        <f>SUM(DT11:DT41)</f>
        <v>0</v>
      </c>
      <c r="DW42" s="62">
        <f>SUM(DW11:DW41)</f>
        <v>0</v>
      </c>
      <c r="DZ42" s="31"/>
      <c r="EA42" s="31"/>
      <c r="EB42" s="31"/>
      <c r="EC42" s="31"/>
      <c r="ED42" s="62">
        <f>SUM(ED11:ED41)</f>
        <v>1736260.8291666664</v>
      </c>
      <c r="EE42" s="33"/>
      <c r="EG42" s="31"/>
      <c r="EH42" s="62">
        <f>SUM(EH11:EH41)</f>
        <v>0</v>
      </c>
      <c r="EI42" s="33"/>
      <c r="EJ42" s="33"/>
      <c r="EK42" s="31"/>
      <c r="EL42" s="31"/>
      <c r="EM42" s="62">
        <f>SUM(EM11:EM41)</f>
        <v>445502.41944444441</v>
      </c>
      <c r="EN42" s="33"/>
    </row>
    <row r="44" spans="1:146" x14ac:dyDescent="0.25">
      <c r="EM44" s="63"/>
    </row>
    <row r="45" spans="1:146" x14ac:dyDescent="0.25">
      <c r="EM45" s="182"/>
    </row>
    <row r="46" spans="1:146" x14ac:dyDescent="0.25">
      <c r="EM46" s="31"/>
    </row>
    <row r="48" spans="1:146" x14ac:dyDescent="0.25">
      <c r="EM48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34" max="1048575" man="1"/>
    <brk id="43" max="1048575" man="1"/>
    <brk id="52" max="41" man="1"/>
    <brk id="13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EQ46"/>
  <sheetViews>
    <sheetView tabSelected="1" workbookViewId="0"/>
  </sheetViews>
  <sheetFormatPr defaultRowHeight="15" x14ac:dyDescent="0.25"/>
  <cols>
    <col min="1" max="1" width="21" customWidth="1"/>
    <col min="2" max="2" width="18.425781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.425781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3.7109375" bestFit="1" customWidth="1"/>
    <col min="38" max="38" width="14.42578125" style="31" customWidth="1"/>
    <col min="39" max="39" width="12" style="33" bestFit="1" customWidth="1"/>
    <col min="40" max="40" width="13.7109375" bestFit="1" customWidth="1"/>
    <col min="41" max="41" width="15.42578125" style="31" bestFit="1" customWidth="1"/>
    <col min="42" max="42" width="12.28515625" style="33" bestFit="1" customWidth="1"/>
    <col min="43" max="43" width="11.7109375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22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7.5703125" bestFit="1" customWidth="1"/>
    <col min="142" max="142" width="15.42578125" hidden="1" customWidth="1"/>
    <col min="143" max="143" width="14.42578125" bestFit="1" customWidth="1"/>
    <col min="144" max="144" width="18" bestFit="1" customWidth="1"/>
    <col min="145" max="145" width="42.85546875" bestFit="1" customWidth="1"/>
    <col min="146" max="146" width="20.42578125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EB39</f>
        <v>356325000</v>
      </c>
      <c r="EI2" s="31" t="e">
        <f>#REF!</f>
        <v>#REF!</v>
      </c>
      <c r="EM2" s="31"/>
      <c r="EN2" s="31">
        <f>EK39</f>
        <v>113175000</v>
      </c>
      <c r="EO2" s="183">
        <v>-35000</v>
      </c>
      <c r="EP2" s="24">
        <f>EN2+EO2</f>
        <v>113140000</v>
      </c>
      <c r="EQ2" s="24">
        <f>EE2+EO2</f>
        <v>356290000</v>
      </c>
    </row>
    <row r="3" spans="1:147" ht="16.5" thickTop="1" x14ac:dyDescent="0.25">
      <c r="A3" s="32" t="s">
        <v>278</v>
      </c>
      <c r="E3" s="34" t="s">
        <v>50</v>
      </c>
      <c r="F3" s="35"/>
      <c r="G3" s="36"/>
      <c r="EB3" t="s">
        <v>51</v>
      </c>
      <c r="ED3" s="31"/>
      <c r="EE3" s="31">
        <f>AVERAGE(EB11:EB39)</f>
        <v>333843965.51724136</v>
      </c>
      <c r="EI3" s="31">
        <f>AVERAGE(EG11:EG39)</f>
        <v>0</v>
      </c>
      <c r="EM3" s="31"/>
      <c r="EN3" s="31">
        <f>AVERAGE(EK11:EK39)</f>
        <v>95718965.517241374</v>
      </c>
    </row>
    <row r="4" spans="1:147" x14ac:dyDescent="0.25">
      <c r="E4" s="37" t="s">
        <v>49</v>
      </c>
      <c r="F4" s="31"/>
      <c r="G4" s="38">
        <f>EQ2</f>
        <v>356290000</v>
      </c>
      <c r="AI4" s="39" t="s">
        <v>52</v>
      </c>
      <c r="EB4" t="s">
        <v>53</v>
      </c>
      <c r="ED4" s="33"/>
      <c r="EE4" s="33">
        <f>IF(EE3=0,0,360*(AVERAGE(ED11:ED39)/EE3))</f>
        <v>5.3771712213273287E-2</v>
      </c>
      <c r="EI4" s="33">
        <f>IF(EI3=0,0,360*(AVERAGE(EH11:EH39)/EI3))</f>
        <v>0</v>
      </c>
      <c r="EM4" s="33"/>
      <c r="EN4" s="33">
        <f>IF(EN3=0,0,360*(AVERAGE(EM11:EM39)/EN3))</f>
        <v>5.5345809391717855E-2</v>
      </c>
      <c r="EO4" s="40" t="s">
        <v>264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333843965.51724136</v>
      </c>
      <c r="AI5" s="42" t="s">
        <v>44</v>
      </c>
      <c r="EB5" t="s">
        <v>55</v>
      </c>
      <c r="ED5" s="31"/>
      <c r="EE5" s="31">
        <f>MAX(EB11:EB39)</f>
        <v>370250000</v>
      </c>
      <c r="EI5" s="31">
        <f>MAX(EG11:EG39)</f>
        <v>0</v>
      </c>
      <c r="EM5" s="31"/>
      <c r="EN5" s="31">
        <f>MAX(EK11:EK39)</f>
        <v>126450000</v>
      </c>
      <c r="EO5" t="s">
        <v>265</v>
      </c>
    </row>
    <row r="6" spans="1:147" x14ac:dyDescent="0.25">
      <c r="E6" s="37" t="s">
        <v>53</v>
      </c>
      <c r="F6" s="31"/>
      <c r="G6" s="43">
        <f>EE4</f>
        <v>5.3771712213273287E-2</v>
      </c>
    </row>
    <row r="7" spans="1:147" ht="16.5" thickBot="1" x14ac:dyDescent="0.3">
      <c r="E7" s="44" t="s">
        <v>55</v>
      </c>
      <c r="F7" s="45"/>
      <c r="G7" s="46">
        <f>EE5</f>
        <v>370250000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45323</v>
      </c>
      <c r="B11" s="31">
        <v>243800000</v>
      </c>
      <c r="C11" s="33">
        <v>5.3099999999999994E-2</v>
      </c>
      <c r="D11" s="31">
        <f>(B11*C11)/360</f>
        <v>35960.499999999993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v>126450000</v>
      </c>
      <c r="AJ11" s="59">
        <v>5.4899999999999997E-2</v>
      </c>
      <c r="AK11" s="31">
        <f>(AI11*AJ11)/360</f>
        <v>19283.625</v>
      </c>
      <c r="AL11" s="58"/>
      <c r="AM11" s="59"/>
      <c r="AN11" s="31">
        <f>(AL11*AM11)/360</f>
        <v>0</v>
      </c>
      <c r="AO11" s="58"/>
      <c r="AP11" s="59"/>
      <c r="AQ11" s="31">
        <f>(AO11*AP11)/360</f>
        <v>0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370250000</v>
      </c>
      <c r="EC11" s="60">
        <f>EB11-EK11+EL11</f>
        <v>243800000</v>
      </c>
      <c r="ED11" s="31">
        <f>D11+G11+J11+M11+P11+S11+V11+Y11+AB11+AE11+AH11+AK11+AN11+AQ11+AT11+AW11+AZ11+BC11+BF11+BI11+DW11+DT11+DQ11+DN11+DK11+DH11+DE11+DB11+CY11+CV11+CS11+CP11+CM11+CJ11+CG11+CD11+CA11+BX11+BU11+BR11+BO11+BL11</f>
        <v>55244.124999999993</v>
      </c>
      <c r="EE11" s="33">
        <f>IF(EB11&lt;&gt;0,((ED11/EB11)*360),0)</f>
        <v>5.3714746792707622E-2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126450000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19283.625</v>
      </c>
      <c r="EN11" s="33">
        <f>IF(EK11&lt;&gt;0,((EM11/EK11)*360),0)</f>
        <v>5.4899999999999997E-2</v>
      </c>
      <c r="EP11" s="31"/>
    </row>
    <row r="12" spans="1:147" x14ac:dyDescent="0.25">
      <c r="A12" s="20">
        <f>1+A11</f>
        <v>45324</v>
      </c>
      <c r="B12" s="31">
        <v>242325000</v>
      </c>
      <c r="C12" s="33">
        <v>5.3099999999999994E-2</v>
      </c>
      <c r="D12" s="31">
        <f t="shared" ref="D12:D39" si="0">(B12*C12)/360</f>
        <v>35742.937499999993</v>
      </c>
      <c r="G12" s="31">
        <f t="shared" ref="G12:G39" si="1">(E12*F12)/360</f>
        <v>0</v>
      </c>
      <c r="J12" s="31">
        <f t="shared" ref="J12:J39" si="2">(H12*I12)/360</f>
        <v>0</v>
      </c>
      <c r="M12" s="31">
        <f t="shared" ref="M12:M39" si="3">(K12*L12)/360</f>
        <v>0</v>
      </c>
      <c r="P12" s="31">
        <f t="shared" ref="P12:P39" si="4">(N12*O12)/360</f>
        <v>0</v>
      </c>
      <c r="S12" s="31">
        <f t="shared" ref="S12:S39" si="5">(Q12*R12)/360</f>
        <v>0</v>
      </c>
      <c r="V12" s="31">
        <f t="shared" ref="V12:V39" si="6">(T12*U12)/360</f>
        <v>0</v>
      </c>
      <c r="Y12" s="31">
        <f t="shared" ref="Y12:Y39" si="7">(W12*X12)/360</f>
        <v>0</v>
      </c>
      <c r="AB12" s="31">
        <f t="shared" ref="AB12:AB39" si="8">(Z12*AA12)/360</f>
        <v>0</v>
      </c>
      <c r="AE12" s="31">
        <v>0</v>
      </c>
      <c r="AH12" s="31">
        <v>0</v>
      </c>
      <c r="AI12" s="58">
        <v>105750000</v>
      </c>
      <c r="AJ12" s="59">
        <v>5.4899999999999997E-2</v>
      </c>
      <c r="AK12" s="31">
        <f t="shared" ref="AK12:AK39" si="9">(AI12*AJ12)/360</f>
        <v>16126.875</v>
      </c>
      <c r="AL12" s="58"/>
      <c r="AM12" s="59"/>
      <c r="AN12" s="31">
        <f t="shared" ref="AN12:AN39" si="10">(AL12*AM12)/360</f>
        <v>0</v>
      </c>
      <c r="AO12" s="58"/>
      <c r="AP12" s="59"/>
      <c r="AQ12" s="31">
        <f t="shared" ref="AQ12:AQ39" si="11">(AO12*AP12)/360</f>
        <v>0</v>
      </c>
      <c r="AR12" s="58"/>
      <c r="AS12" s="59"/>
      <c r="AT12" s="31">
        <f t="shared" ref="AT12:AT39" si="12">(AR12*AS12)/360</f>
        <v>0</v>
      </c>
      <c r="AW12" s="31">
        <f t="shared" ref="AW12:AW39" si="13">(AU12*AV12)/360</f>
        <v>0</v>
      </c>
      <c r="AZ12" s="31">
        <f t="shared" ref="AZ12:AZ39" si="14">(AX12*AY12)/360</f>
        <v>0</v>
      </c>
      <c r="BC12" s="31">
        <f t="shared" ref="BC12:BC39" si="15">(BA12*BB12)/360</f>
        <v>0</v>
      </c>
      <c r="BF12" s="31">
        <f t="shared" ref="BF12:BF39" si="16">(BD12*BE12)/360</f>
        <v>0</v>
      </c>
      <c r="BI12" s="31">
        <f t="shared" ref="BI12:BI39" si="17">(BG12*BH12)/360</f>
        <v>0</v>
      </c>
      <c r="BL12" s="31">
        <f t="shared" ref="BL12:BL39" si="18">(BJ12*BK12)/360</f>
        <v>0</v>
      </c>
      <c r="BO12" s="31">
        <f t="shared" ref="BO12:BO39" si="19">(BM12*BN12)/360</f>
        <v>0</v>
      </c>
      <c r="BR12" s="31">
        <f t="shared" ref="BR12:BR39" si="20">(BP12*BQ12)/360</f>
        <v>0</v>
      </c>
      <c r="BU12" s="31">
        <f t="shared" ref="BU12:BU39" si="21">(BS12*BT12)/360</f>
        <v>0</v>
      </c>
      <c r="BX12" s="31">
        <f t="shared" ref="BX12:BX39" si="22">(BV12*BW12)/360</f>
        <v>0</v>
      </c>
      <c r="CA12" s="31">
        <f t="shared" ref="CA12:CA39" si="23">(BY12*BZ12)/360</f>
        <v>0</v>
      </c>
      <c r="CD12" s="31">
        <f t="shared" ref="CD12:CD39" si="24">(CB12*CC12)/360</f>
        <v>0</v>
      </c>
      <c r="CG12" s="31">
        <f t="shared" ref="CG12:CG39" si="25">(CE12*CF12)/360</f>
        <v>0</v>
      </c>
      <c r="CJ12" s="31">
        <f t="shared" ref="CJ12:CJ39" si="26">(CH12*CI12)/360</f>
        <v>0</v>
      </c>
      <c r="CM12" s="31">
        <f t="shared" ref="CM12:CM39" si="27">(CK12*CL12)/360</f>
        <v>0</v>
      </c>
      <c r="CP12" s="31">
        <f t="shared" ref="CP12:CP39" si="28">(CN12*CO12)/360</f>
        <v>0</v>
      </c>
      <c r="CS12" s="31">
        <f t="shared" ref="CS12:CS39" si="29">(CQ12*CR12)/360</f>
        <v>0</v>
      </c>
      <c r="CV12" s="31">
        <f t="shared" ref="CV12:CV39" si="30">(CT12*CU12)/360</f>
        <v>0</v>
      </c>
      <c r="CY12" s="31">
        <f t="shared" ref="CY12:CY39" si="31">(CW12*CX12)/360</f>
        <v>0</v>
      </c>
      <c r="DB12" s="31">
        <f t="shared" ref="DB12:DB39" si="32">(CZ12*DA12)/360</f>
        <v>0</v>
      </c>
      <c r="DE12" s="31">
        <f t="shared" ref="DE12:DE39" si="33">(DC12*DD12)/360</f>
        <v>0</v>
      </c>
      <c r="DH12" s="31">
        <f t="shared" ref="DH12:DH39" si="34">(DF12*DG12)/360</f>
        <v>0</v>
      </c>
      <c r="DK12" s="31">
        <f t="shared" ref="DK12:DK39" si="35">(DI12*DJ12)/360</f>
        <v>0</v>
      </c>
      <c r="DN12" s="31">
        <f t="shared" ref="DN12:DN39" si="36">(DL12*DM12)/360</f>
        <v>0</v>
      </c>
      <c r="DQ12" s="31">
        <f t="shared" ref="DQ12:DQ39" si="37">(DO12*DP12)/360</f>
        <v>0</v>
      </c>
      <c r="DT12" s="31">
        <f t="shared" ref="DT12:DT39" si="38">(DR12*DS12)/360</f>
        <v>0</v>
      </c>
      <c r="DW12" s="31">
        <f t="shared" ref="DW12:DW39" si="39">(DU12*DV12)/360</f>
        <v>0</v>
      </c>
      <c r="DZ12" s="31"/>
      <c r="EA12" s="31"/>
      <c r="EB12" s="60">
        <f t="shared" ref="EB12:EB39" si="40">B12+E12+H12+K12+N12+Q12+T12+W12+Z12+AC12+AF12+AL12+AO12+AR12+AU12+AX12+BA12+BD12+BG12+DU12+AI12+DR12+DO12+DL12+DI12+DF12+DC12+CZ12+CW12+CT12+CQ12+CN12+CK12+CH12+CE12+CB12+BY12+BV12+BS12+BP12+BM12+BJ12</f>
        <v>348075000</v>
      </c>
      <c r="EC12" s="60">
        <f t="shared" ref="EC12:EC39" si="41">EB12-EK12+EL12</f>
        <v>242325000</v>
      </c>
      <c r="ED12" s="31">
        <f t="shared" ref="ED12:ED39" si="42">D12+G12+J12+M12+P12+S12+V12+Y12+AB12+AE12+AH12+AK12+AN12+AQ12+AT12+AW12+AZ12+BC12+BF12+BI12+DW12+DT12+DQ12+DN12+DK12+DH12+DE12+DB12+CY12+CV12+CS12+CP12+CM12+CJ12+CG12+CD12+CA12+BX12+BU12+BR12+BO12+BL12</f>
        <v>51869.812499999993</v>
      </c>
      <c r="EE12" s="33">
        <f t="shared" ref="EE12:EE39" si="43">IF(EB12&lt;&gt;0,((ED12/EB12)*360),0)</f>
        <v>5.3646864899806072E-2</v>
      </c>
      <c r="EG12" s="60">
        <f t="shared" ref="EG12:EG39" si="44">Q12+T12+W12+Z12+AC12+AF12</f>
        <v>0</v>
      </c>
      <c r="EH12" s="31">
        <f t="shared" ref="EH12:EH39" si="45">S12+V12+Y12+AB12+AE12+AH12</f>
        <v>0</v>
      </c>
      <c r="EI12" s="33">
        <f t="shared" ref="EI12:EI39" si="46">IF(EG12&lt;&gt;0,((EH12/EG12)*360),0)</f>
        <v>0</v>
      </c>
      <c r="EJ12" s="33"/>
      <c r="EK12" s="60">
        <f t="shared" ref="EK12:EK39" si="47">DR12+DL12+DI12+DF12+DC12+CZ12+CW12+CT12+CQ12+CN12+CK12+CH12+CE12+CB12+BY12+BV12+BS12+BP12+BM12+BJ12+BG12+BD12+BA12+AX12+AU12+AR12+AO12+AL12+AI12+DO12</f>
        <v>105750000</v>
      </c>
      <c r="EL12" s="60">
        <f t="shared" ref="EL12:EL39" si="48">DX12</f>
        <v>0</v>
      </c>
      <c r="EM12" s="60">
        <f t="shared" ref="EM12:EM39" si="49">DT12+DQ12+DN12+DK12+DH12+DE12+DB12+CY12+CV12+CS12+CP12+CM12+CJ12+CG12+CD12+CA12+BX12+BU12+BR12+BO12+BL12+BI12+BF12+BC12+AZ12+AW12+AT12+AQ12+AN12+AK12</f>
        <v>16126.875</v>
      </c>
      <c r="EN12" s="33">
        <f t="shared" ref="EN12:EN39" si="50">IF(EK12&lt;&gt;0,((EM12/EK12)*360),0)</f>
        <v>5.4899999999999997E-2</v>
      </c>
      <c r="EP12" s="31"/>
    </row>
    <row r="13" spans="1:147" x14ac:dyDescent="0.25">
      <c r="A13" s="20">
        <f t="shared" ref="A13:A39" si="51">1+A12</f>
        <v>45325</v>
      </c>
      <c r="B13" s="31">
        <v>242325000</v>
      </c>
      <c r="C13" s="33">
        <v>5.3099999999999994E-2</v>
      </c>
      <c r="D13" s="31">
        <f t="shared" si="0"/>
        <v>35742.937499999993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>
        <v>105750000</v>
      </c>
      <c r="AJ13" s="59">
        <v>5.4899999999999997E-2</v>
      </c>
      <c r="AK13" s="31">
        <f t="shared" si="9"/>
        <v>16126.875</v>
      </c>
      <c r="AL13" s="58"/>
      <c r="AM13" s="59"/>
      <c r="AN13" s="31">
        <f t="shared" si="10"/>
        <v>0</v>
      </c>
      <c r="AO13" s="58"/>
      <c r="AP13" s="59"/>
      <c r="AQ13" s="31">
        <f t="shared" si="11"/>
        <v>0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348075000</v>
      </c>
      <c r="EC13" s="60">
        <f t="shared" si="41"/>
        <v>242325000</v>
      </c>
      <c r="ED13" s="31">
        <f t="shared" si="42"/>
        <v>51869.812499999993</v>
      </c>
      <c r="EE13" s="33">
        <f t="shared" si="43"/>
        <v>5.3646864899806072E-2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105750000</v>
      </c>
      <c r="EL13" s="60">
        <f t="shared" si="48"/>
        <v>0</v>
      </c>
      <c r="EM13" s="60">
        <f t="shared" si="49"/>
        <v>16126.875</v>
      </c>
      <c r="EN13" s="33">
        <f t="shared" si="50"/>
        <v>5.4899999999999997E-2</v>
      </c>
      <c r="EP13" s="31"/>
    </row>
    <row r="14" spans="1:147" x14ac:dyDescent="0.25">
      <c r="A14" s="20">
        <f t="shared" si="51"/>
        <v>45326</v>
      </c>
      <c r="B14" s="31">
        <v>242325000</v>
      </c>
      <c r="C14" s="33">
        <v>5.3099999999999994E-2</v>
      </c>
      <c r="D14" s="31">
        <f t="shared" si="0"/>
        <v>35742.937499999993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>
        <v>105750000</v>
      </c>
      <c r="AJ14" s="59">
        <v>5.4899999999999997E-2</v>
      </c>
      <c r="AK14" s="31">
        <f t="shared" si="9"/>
        <v>16126.875</v>
      </c>
      <c r="AL14" s="58"/>
      <c r="AM14" s="59"/>
      <c r="AN14" s="31">
        <f t="shared" si="10"/>
        <v>0</v>
      </c>
      <c r="AO14" s="58"/>
      <c r="AP14" s="59"/>
      <c r="AQ14" s="31">
        <f t="shared" si="11"/>
        <v>0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348075000</v>
      </c>
      <c r="EC14" s="60">
        <f t="shared" si="41"/>
        <v>242325000</v>
      </c>
      <c r="ED14" s="31">
        <f t="shared" si="42"/>
        <v>51869.812499999993</v>
      </c>
      <c r="EE14" s="33">
        <f t="shared" si="43"/>
        <v>5.3646864899806072E-2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105750000</v>
      </c>
      <c r="EL14" s="60">
        <f t="shared" si="48"/>
        <v>0</v>
      </c>
      <c r="EM14" s="60">
        <f t="shared" si="49"/>
        <v>16126.875</v>
      </c>
      <c r="EN14" s="33">
        <f t="shared" si="50"/>
        <v>5.4899999999999997E-2</v>
      </c>
      <c r="EP14" s="31"/>
    </row>
    <row r="15" spans="1:147" x14ac:dyDescent="0.25">
      <c r="A15" s="20">
        <f t="shared" si="51"/>
        <v>45327</v>
      </c>
      <c r="B15" s="31">
        <v>242325000</v>
      </c>
      <c r="C15" s="33">
        <v>5.3099999999999994E-2</v>
      </c>
      <c r="D15" s="31">
        <f t="shared" si="0"/>
        <v>35742.937499999993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>
        <v>59400000</v>
      </c>
      <c r="AJ15" s="59">
        <v>5.4899999999999997E-2</v>
      </c>
      <c r="AK15" s="31">
        <f t="shared" si="9"/>
        <v>9058.5</v>
      </c>
      <c r="AL15" s="58">
        <v>45000000</v>
      </c>
      <c r="AM15" s="59">
        <v>5.6000000000000001E-2</v>
      </c>
      <c r="AN15" s="31">
        <f t="shared" si="10"/>
        <v>7000</v>
      </c>
      <c r="AO15" s="58"/>
      <c r="AP15" s="59"/>
      <c r="AQ15" s="31">
        <f t="shared" si="11"/>
        <v>0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346725000</v>
      </c>
      <c r="EC15" s="60">
        <f t="shared" si="41"/>
        <v>242325000</v>
      </c>
      <c r="ED15" s="31">
        <f t="shared" si="42"/>
        <v>51801.437499999993</v>
      </c>
      <c r="EE15" s="33">
        <f t="shared" si="43"/>
        <v>5.378475016223231E-2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104400000</v>
      </c>
      <c r="EL15" s="60">
        <f t="shared" si="48"/>
        <v>0</v>
      </c>
      <c r="EM15" s="60">
        <f t="shared" si="49"/>
        <v>16058.5</v>
      </c>
      <c r="EN15" s="33">
        <f t="shared" si="50"/>
        <v>5.5374137931034489E-2</v>
      </c>
      <c r="EP15" s="31"/>
    </row>
    <row r="16" spans="1:147" x14ac:dyDescent="0.25">
      <c r="A16" s="20">
        <f t="shared" si="51"/>
        <v>45328</v>
      </c>
      <c r="B16" s="31">
        <v>242325000</v>
      </c>
      <c r="C16" s="33">
        <v>5.3200000000000004E-2</v>
      </c>
      <c r="D16" s="31">
        <f t="shared" si="0"/>
        <v>35810.250000000007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>
        <v>65675000</v>
      </c>
      <c r="AJ16" s="59">
        <v>5.4899999999999997E-2</v>
      </c>
      <c r="AK16" s="31">
        <f t="shared" si="9"/>
        <v>10015.4375</v>
      </c>
      <c r="AL16" s="58">
        <v>45000000</v>
      </c>
      <c r="AM16" s="59">
        <v>5.6000000000000001E-2</v>
      </c>
      <c r="AN16" s="31">
        <f t="shared" si="10"/>
        <v>7000</v>
      </c>
      <c r="AO16" s="58"/>
      <c r="AP16" s="59"/>
      <c r="AQ16" s="31">
        <f t="shared" si="11"/>
        <v>0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353000000</v>
      </c>
      <c r="EC16" s="60">
        <f t="shared" si="41"/>
        <v>242325000</v>
      </c>
      <c r="ED16" s="31">
        <f t="shared" si="42"/>
        <v>52825.687500000007</v>
      </c>
      <c r="EE16" s="33">
        <f t="shared" si="43"/>
        <v>5.387322237960341E-2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110675000</v>
      </c>
      <c r="EL16" s="60">
        <f t="shared" si="48"/>
        <v>0</v>
      </c>
      <c r="EM16" s="60">
        <f t="shared" si="49"/>
        <v>17015.4375</v>
      </c>
      <c r="EN16" s="33">
        <f t="shared" si="50"/>
        <v>5.5347255477750171E-2</v>
      </c>
      <c r="EP16" s="31"/>
    </row>
    <row r="17" spans="1:146" x14ac:dyDescent="0.25">
      <c r="A17" s="20">
        <f t="shared" si="51"/>
        <v>45329</v>
      </c>
      <c r="B17" s="31">
        <v>242325000</v>
      </c>
      <c r="C17" s="33">
        <v>5.2300000000000006E-2</v>
      </c>
      <c r="D17" s="31">
        <f t="shared" si="0"/>
        <v>35204.437500000007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61850000</v>
      </c>
      <c r="AJ17" s="59">
        <v>5.4899999999999997E-2</v>
      </c>
      <c r="AK17" s="31">
        <f t="shared" si="9"/>
        <v>9432.125</v>
      </c>
      <c r="AL17" s="58">
        <v>45000000</v>
      </c>
      <c r="AM17" s="59">
        <v>5.6000000000000001E-2</v>
      </c>
      <c r="AN17" s="31">
        <f t="shared" si="10"/>
        <v>7000</v>
      </c>
      <c r="AO17" s="58"/>
      <c r="AP17" s="59"/>
      <c r="AQ17" s="31">
        <f t="shared" si="11"/>
        <v>0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349175000</v>
      </c>
      <c r="EC17" s="60">
        <f t="shared" si="41"/>
        <v>242325000</v>
      </c>
      <c r="ED17" s="31">
        <f t="shared" si="42"/>
        <v>51636.562500000007</v>
      </c>
      <c r="EE17" s="33">
        <f t="shared" si="43"/>
        <v>5.3237380969427948E-2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106850000</v>
      </c>
      <c r="EL17" s="60">
        <f t="shared" si="48"/>
        <v>0</v>
      </c>
      <c r="EM17" s="60">
        <f t="shared" si="49"/>
        <v>16432.125</v>
      </c>
      <c r="EN17" s="33">
        <f t="shared" si="50"/>
        <v>5.5363266261113715E-2</v>
      </c>
      <c r="EP17" s="31"/>
    </row>
    <row r="18" spans="1:146" x14ac:dyDescent="0.25">
      <c r="A18" s="20">
        <f t="shared" si="51"/>
        <v>45330</v>
      </c>
      <c r="B18" s="31">
        <v>241650000</v>
      </c>
      <c r="C18" s="33">
        <v>5.33E-2</v>
      </c>
      <c r="D18" s="31">
        <f t="shared" si="0"/>
        <v>35777.625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37675000</v>
      </c>
      <c r="AJ18" s="59">
        <v>5.4899999999999997E-2</v>
      </c>
      <c r="AK18" s="31">
        <f t="shared" si="9"/>
        <v>5745.4375</v>
      </c>
      <c r="AL18" s="58">
        <v>45000000</v>
      </c>
      <c r="AM18" s="59">
        <v>5.6000000000000001E-2</v>
      </c>
      <c r="AN18" s="31">
        <f t="shared" si="10"/>
        <v>7000</v>
      </c>
      <c r="AO18" s="58"/>
      <c r="AP18" s="59"/>
      <c r="AQ18" s="31">
        <f t="shared" si="11"/>
        <v>0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324325000</v>
      </c>
      <c r="EC18" s="60">
        <f t="shared" si="41"/>
        <v>241650000</v>
      </c>
      <c r="ED18" s="31">
        <f t="shared" si="42"/>
        <v>48523.0625</v>
      </c>
      <c r="EE18" s="33">
        <f t="shared" si="43"/>
        <v>5.3860487165651741E-2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82675000</v>
      </c>
      <c r="EL18" s="60">
        <f t="shared" si="48"/>
        <v>0</v>
      </c>
      <c r="EM18" s="60">
        <f t="shared" si="49"/>
        <v>12745.4375</v>
      </c>
      <c r="EN18" s="33">
        <f t="shared" si="50"/>
        <v>5.5498729966737222E-2</v>
      </c>
      <c r="EP18" s="31"/>
    </row>
    <row r="19" spans="1:146" x14ac:dyDescent="0.25">
      <c r="A19" s="20">
        <f t="shared" si="51"/>
        <v>45331</v>
      </c>
      <c r="B19" s="31">
        <v>241450000</v>
      </c>
      <c r="C19" s="33">
        <v>5.3200000000000004E-2</v>
      </c>
      <c r="D19" s="31">
        <f t="shared" si="0"/>
        <v>35680.944444444453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>
        <v>41575000</v>
      </c>
      <c r="AJ19" s="59">
        <v>5.4899999999999997E-2</v>
      </c>
      <c r="AK19" s="31">
        <f t="shared" si="9"/>
        <v>6340.1875</v>
      </c>
      <c r="AL19" s="58">
        <v>45000000</v>
      </c>
      <c r="AM19" s="59">
        <v>5.6000000000000001E-2</v>
      </c>
      <c r="AN19" s="31">
        <f t="shared" si="10"/>
        <v>7000</v>
      </c>
      <c r="AO19" s="58"/>
      <c r="AP19" s="59"/>
      <c r="AQ19" s="31">
        <f t="shared" si="11"/>
        <v>0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328025000</v>
      </c>
      <c r="EC19" s="60">
        <f t="shared" si="41"/>
        <v>241450000</v>
      </c>
      <c r="ED19" s="31">
        <f t="shared" si="42"/>
        <v>49021.131944444453</v>
      </c>
      <c r="EE19" s="33">
        <f t="shared" si="43"/>
        <v>5.3799580824632279E-2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86575000</v>
      </c>
      <c r="EL19" s="60">
        <f t="shared" si="48"/>
        <v>0</v>
      </c>
      <c r="EM19" s="60">
        <f t="shared" si="49"/>
        <v>13340.1875</v>
      </c>
      <c r="EN19" s="33">
        <f t="shared" si="50"/>
        <v>5.5471758590817204E-2</v>
      </c>
      <c r="EP19" s="31"/>
    </row>
    <row r="20" spans="1:146" x14ac:dyDescent="0.25">
      <c r="A20" s="20">
        <f t="shared" si="51"/>
        <v>45332</v>
      </c>
      <c r="B20" s="31">
        <v>241450000</v>
      </c>
      <c r="C20" s="33">
        <v>5.3200000000000004E-2</v>
      </c>
      <c r="D20" s="31">
        <f t="shared" si="0"/>
        <v>35680.944444444453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>
        <v>41575000</v>
      </c>
      <c r="AJ20" s="59">
        <v>5.4899999999999997E-2</v>
      </c>
      <c r="AK20" s="31">
        <f t="shared" si="9"/>
        <v>6340.1875</v>
      </c>
      <c r="AL20" s="58">
        <v>45000000</v>
      </c>
      <c r="AM20" s="59">
        <v>5.6000000000000001E-2</v>
      </c>
      <c r="AN20" s="31">
        <f t="shared" si="10"/>
        <v>7000</v>
      </c>
      <c r="AO20" s="58"/>
      <c r="AP20" s="59"/>
      <c r="AQ20" s="31">
        <f t="shared" si="11"/>
        <v>0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328025000</v>
      </c>
      <c r="EC20" s="60">
        <f t="shared" si="41"/>
        <v>241450000</v>
      </c>
      <c r="ED20" s="31">
        <f t="shared" si="42"/>
        <v>49021.131944444453</v>
      </c>
      <c r="EE20" s="33">
        <f t="shared" si="43"/>
        <v>5.3799580824632279E-2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86575000</v>
      </c>
      <c r="EL20" s="60">
        <f t="shared" si="48"/>
        <v>0</v>
      </c>
      <c r="EM20" s="60">
        <f t="shared" si="49"/>
        <v>13340.1875</v>
      </c>
      <c r="EN20" s="33">
        <f t="shared" si="50"/>
        <v>5.5471758590817204E-2</v>
      </c>
      <c r="EP20" s="31"/>
    </row>
    <row r="21" spans="1:146" x14ac:dyDescent="0.25">
      <c r="A21" s="20">
        <f t="shared" si="51"/>
        <v>45333</v>
      </c>
      <c r="B21" s="31">
        <v>241450000</v>
      </c>
      <c r="C21" s="33">
        <v>5.3200000000000004E-2</v>
      </c>
      <c r="D21" s="31">
        <f t="shared" si="0"/>
        <v>35680.944444444453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41575000</v>
      </c>
      <c r="AJ21" s="59">
        <v>5.4899999999999997E-2</v>
      </c>
      <c r="AK21" s="31">
        <f t="shared" si="9"/>
        <v>6340.1875</v>
      </c>
      <c r="AL21" s="58">
        <v>45000000</v>
      </c>
      <c r="AM21" s="59">
        <v>5.6000000000000001E-2</v>
      </c>
      <c r="AN21" s="31">
        <f t="shared" si="10"/>
        <v>7000</v>
      </c>
      <c r="AO21" s="58"/>
      <c r="AP21" s="59"/>
      <c r="AQ21" s="31">
        <f t="shared" si="11"/>
        <v>0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328025000</v>
      </c>
      <c r="EC21" s="60">
        <f t="shared" si="41"/>
        <v>241450000</v>
      </c>
      <c r="ED21" s="31">
        <f t="shared" si="42"/>
        <v>49021.131944444453</v>
      </c>
      <c r="EE21" s="33">
        <f t="shared" si="43"/>
        <v>5.3799580824632279E-2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86575000</v>
      </c>
      <c r="EL21" s="60">
        <f t="shared" si="48"/>
        <v>0</v>
      </c>
      <c r="EM21" s="60">
        <f t="shared" si="49"/>
        <v>13340.1875</v>
      </c>
      <c r="EN21" s="33">
        <f t="shared" si="50"/>
        <v>5.5471758590817204E-2</v>
      </c>
      <c r="EP21" s="31"/>
    </row>
    <row r="22" spans="1:146" x14ac:dyDescent="0.25">
      <c r="A22" s="20">
        <f t="shared" si="51"/>
        <v>45334</v>
      </c>
      <c r="B22" s="31">
        <v>241450000</v>
      </c>
      <c r="C22" s="33">
        <v>5.3099999999999994E-2</v>
      </c>
      <c r="D22" s="31">
        <f t="shared" si="0"/>
        <v>35613.874999999993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43775000</v>
      </c>
      <c r="AJ22" s="59">
        <v>5.4899999999999997E-2</v>
      </c>
      <c r="AK22" s="31">
        <f t="shared" si="9"/>
        <v>6675.6875</v>
      </c>
      <c r="AL22" s="58">
        <v>45000000</v>
      </c>
      <c r="AM22" s="59">
        <v>5.6000000000000001E-2</v>
      </c>
      <c r="AN22" s="31">
        <f t="shared" si="10"/>
        <v>7000</v>
      </c>
      <c r="AO22" s="58"/>
      <c r="AP22" s="59"/>
      <c r="AQ22" s="31">
        <f t="shared" si="11"/>
        <v>0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330225000</v>
      </c>
      <c r="EC22" s="60">
        <f t="shared" si="41"/>
        <v>241450000</v>
      </c>
      <c r="ED22" s="31">
        <f t="shared" si="42"/>
        <v>49289.562499999993</v>
      </c>
      <c r="EE22" s="33">
        <f t="shared" si="43"/>
        <v>5.3733795139677479E-2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88775000</v>
      </c>
      <c r="EL22" s="60">
        <f t="shared" si="48"/>
        <v>0</v>
      </c>
      <c r="EM22" s="60">
        <f t="shared" si="49"/>
        <v>13675.6875</v>
      </c>
      <c r="EN22" s="33">
        <f t="shared" si="50"/>
        <v>5.5457589411433396E-2</v>
      </c>
      <c r="EP22" s="31"/>
    </row>
    <row r="23" spans="1:146" x14ac:dyDescent="0.25">
      <c r="A23" s="20">
        <f t="shared" si="51"/>
        <v>45335</v>
      </c>
      <c r="B23" s="31">
        <v>230575000</v>
      </c>
      <c r="C23" s="33">
        <v>5.2999999999999999E-2</v>
      </c>
      <c r="D23" s="31">
        <f t="shared" si="0"/>
        <v>33945.763888888891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52575000</v>
      </c>
      <c r="AJ23" s="59">
        <v>5.4899999999999997E-2</v>
      </c>
      <c r="AK23" s="31">
        <f t="shared" si="9"/>
        <v>8017.6875</v>
      </c>
      <c r="AL23" s="58">
        <v>45000000</v>
      </c>
      <c r="AM23" s="59">
        <v>5.6000000000000001E-2</v>
      </c>
      <c r="AN23" s="31">
        <f t="shared" si="10"/>
        <v>7000</v>
      </c>
      <c r="AO23" s="58"/>
      <c r="AP23" s="59"/>
      <c r="AQ23" s="31">
        <f t="shared" si="11"/>
        <v>0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328150000</v>
      </c>
      <c r="EC23" s="60">
        <f t="shared" si="41"/>
        <v>230575000</v>
      </c>
      <c r="ED23" s="31">
        <f t="shared" si="42"/>
        <v>48963.451388888891</v>
      </c>
      <c r="EE23" s="33">
        <f t="shared" si="43"/>
        <v>5.3715808319366148E-2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97575000</v>
      </c>
      <c r="EL23" s="60">
        <f t="shared" si="48"/>
        <v>0</v>
      </c>
      <c r="EM23" s="60">
        <f t="shared" si="49"/>
        <v>15017.6875</v>
      </c>
      <c r="EN23" s="33">
        <f t="shared" si="50"/>
        <v>5.5407302075326667E-2</v>
      </c>
      <c r="EP23" s="31"/>
    </row>
    <row r="24" spans="1:146" x14ac:dyDescent="0.25">
      <c r="A24" s="20">
        <f t="shared" si="51"/>
        <v>45336</v>
      </c>
      <c r="B24" s="31">
        <v>223200000</v>
      </c>
      <c r="C24" s="33">
        <v>5.33E-2</v>
      </c>
      <c r="D24" s="31">
        <f t="shared" si="0"/>
        <v>33046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52325000</v>
      </c>
      <c r="AJ24" s="59">
        <v>5.4899999999999997E-2</v>
      </c>
      <c r="AK24" s="31">
        <f t="shared" si="9"/>
        <v>7979.5625</v>
      </c>
      <c r="AL24" s="58">
        <v>45000000</v>
      </c>
      <c r="AM24" s="59">
        <v>5.6000000000000001E-2</v>
      </c>
      <c r="AN24" s="31">
        <f t="shared" si="10"/>
        <v>7000</v>
      </c>
      <c r="AO24" s="58"/>
      <c r="AP24" s="59"/>
      <c r="AQ24" s="31">
        <f t="shared" si="11"/>
        <v>0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320525000</v>
      </c>
      <c r="EC24" s="60">
        <f t="shared" si="41"/>
        <v>223200000</v>
      </c>
      <c r="ED24" s="31">
        <f t="shared" si="42"/>
        <v>48025.5625</v>
      </c>
      <c r="EE24" s="33">
        <f t="shared" si="43"/>
        <v>5.3940262070041343E-2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97325000</v>
      </c>
      <c r="EL24" s="60">
        <f t="shared" si="48"/>
        <v>0</v>
      </c>
      <c r="EM24" s="60">
        <f t="shared" si="49"/>
        <v>14979.5625</v>
      </c>
      <c r="EN24" s="33">
        <f t="shared" si="50"/>
        <v>5.5408605188800406E-2</v>
      </c>
      <c r="EP24" s="31"/>
    </row>
    <row r="25" spans="1:146" x14ac:dyDescent="0.25">
      <c r="A25" s="20">
        <f t="shared" si="51"/>
        <v>45337</v>
      </c>
      <c r="B25" s="31">
        <v>212125000</v>
      </c>
      <c r="C25" s="33">
        <v>5.33E-2</v>
      </c>
      <c r="D25" s="31">
        <f t="shared" si="0"/>
        <v>31406.284722222223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59700000</v>
      </c>
      <c r="AJ25" s="59">
        <v>5.4899999999999997E-2</v>
      </c>
      <c r="AK25" s="31">
        <f t="shared" si="9"/>
        <v>9104.25</v>
      </c>
      <c r="AL25" s="58">
        <v>45000000</v>
      </c>
      <c r="AM25" s="59">
        <v>5.6000000000000001E-2</v>
      </c>
      <c r="AN25" s="31">
        <f t="shared" si="10"/>
        <v>7000</v>
      </c>
      <c r="AO25" s="58"/>
      <c r="AP25" s="59"/>
      <c r="AQ25" s="31">
        <f t="shared" si="11"/>
        <v>0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316825000</v>
      </c>
      <c r="EC25" s="60">
        <f t="shared" si="41"/>
        <v>212125000</v>
      </c>
      <c r="ED25" s="31">
        <f t="shared" si="42"/>
        <v>47510.534722222219</v>
      </c>
      <c r="EE25" s="33">
        <f t="shared" si="43"/>
        <v>5.3984983823877536E-2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104700000</v>
      </c>
      <c r="EL25" s="60">
        <f t="shared" si="48"/>
        <v>0</v>
      </c>
      <c r="EM25" s="60">
        <f t="shared" si="49"/>
        <v>16104.25</v>
      </c>
      <c r="EN25" s="33">
        <f t="shared" si="50"/>
        <v>5.5372779369627513E-2</v>
      </c>
      <c r="EP25" s="31"/>
    </row>
    <row r="26" spans="1:146" x14ac:dyDescent="0.25">
      <c r="A26" s="20">
        <f t="shared" si="51"/>
        <v>45338</v>
      </c>
      <c r="B26" s="31">
        <v>226725000</v>
      </c>
      <c r="C26" s="33">
        <v>5.33E-2</v>
      </c>
      <c r="D26" s="31">
        <f t="shared" si="0"/>
        <v>33567.895833333336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38850000</v>
      </c>
      <c r="AJ26" s="59">
        <v>5.4899999999999997E-2</v>
      </c>
      <c r="AK26" s="31">
        <f t="shared" si="9"/>
        <v>5924.625</v>
      </c>
      <c r="AL26" s="58">
        <v>45000000</v>
      </c>
      <c r="AM26" s="59">
        <v>5.6000000000000001E-2</v>
      </c>
      <c r="AN26" s="31">
        <f t="shared" si="10"/>
        <v>7000</v>
      </c>
      <c r="AO26" s="58"/>
      <c r="AP26" s="59"/>
      <c r="AQ26" s="31">
        <f t="shared" si="11"/>
        <v>0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310575000</v>
      </c>
      <c r="EC26" s="60">
        <f t="shared" si="41"/>
        <v>226725000</v>
      </c>
      <c r="ED26" s="31">
        <f t="shared" si="42"/>
        <v>46492.520833333336</v>
      </c>
      <c r="EE26" s="33">
        <f t="shared" si="43"/>
        <v>5.3891354745230623E-2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83850000</v>
      </c>
      <c r="EL26" s="60">
        <f t="shared" si="48"/>
        <v>0</v>
      </c>
      <c r="EM26" s="60">
        <f t="shared" si="49"/>
        <v>12924.625</v>
      </c>
      <c r="EN26" s="33">
        <f t="shared" si="50"/>
        <v>5.5490339892665476E-2</v>
      </c>
      <c r="EP26" s="31"/>
    </row>
    <row r="27" spans="1:146" x14ac:dyDescent="0.25">
      <c r="A27" s="20">
        <f t="shared" si="51"/>
        <v>45339</v>
      </c>
      <c r="B27" s="31">
        <v>226725000</v>
      </c>
      <c r="C27" s="33">
        <v>5.33E-2</v>
      </c>
      <c r="D27" s="31">
        <f t="shared" si="0"/>
        <v>33567.895833333336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38850000</v>
      </c>
      <c r="AJ27" s="59">
        <v>5.4899999999999997E-2</v>
      </c>
      <c r="AK27" s="31">
        <f t="shared" si="9"/>
        <v>5924.625</v>
      </c>
      <c r="AL27" s="58">
        <v>45000000</v>
      </c>
      <c r="AM27" s="59">
        <v>5.6000000000000001E-2</v>
      </c>
      <c r="AN27" s="31">
        <f t="shared" si="10"/>
        <v>7000</v>
      </c>
      <c r="AO27" s="58"/>
      <c r="AP27" s="59"/>
      <c r="AQ27" s="31">
        <f t="shared" si="11"/>
        <v>0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310575000</v>
      </c>
      <c r="EC27" s="60">
        <f t="shared" si="41"/>
        <v>226725000</v>
      </c>
      <c r="ED27" s="31">
        <f t="shared" si="42"/>
        <v>46492.520833333336</v>
      </c>
      <c r="EE27" s="33">
        <f t="shared" si="43"/>
        <v>5.3891354745230623E-2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83850000</v>
      </c>
      <c r="EL27" s="60">
        <f t="shared" si="48"/>
        <v>0</v>
      </c>
      <c r="EM27" s="60">
        <f t="shared" si="49"/>
        <v>12924.625</v>
      </c>
      <c r="EN27" s="33">
        <f t="shared" si="50"/>
        <v>5.5490339892665476E-2</v>
      </c>
      <c r="EP27" s="31"/>
    </row>
    <row r="28" spans="1:146" x14ac:dyDescent="0.25">
      <c r="A28" s="20">
        <f t="shared" si="51"/>
        <v>45340</v>
      </c>
      <c r="B28" s="31">
        <v>226725000</v>
      </c>
      <c r="C28" s="33">
        <v>5.33E-2</v>
      </c>
      <c r="D28" s="31">
        <f t="shared" si="0"/>
        <v>33567.895833333336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38850000</v>
      </c>
      <c r="AJ28" s="59">
        <v>5.4899999999999997E-2</v>
      </c>
      <c r="AK28" s="31">
        <f t="shared" si="9"/>
        <v>5924.625</v>
      </c>
      <c r="AL28" s="58">
        <v>45000000</v>
      </c>
      <c r="AM28" s="59">
        <v>5.6000000000000001E-2</v>
      </c>
      <c r="AN28" s="31">
        <f t="shared" si="10"/>
        <v>7000</v>
      </c>
      <c r="AO28" s="58"/>
      <c r="AP28" s="59"/>
      <c r="AQ28" s="31">
        <f t="shared" si="11"/>
        <v>0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310575000</v>
      </c>
      <c r="EC28" s="60">
        <f t="shared" si="41"/>
        <v>226725000</v>
      </c>
      <c r="ED28" s="31">
        <f t="shared" si="42"/>
        <v>46492.520833333336</v>
      </c>
      <c r="EE28" s="33">
        <f t="shared" si="43"/>
        <v>5.3891354745230623E-2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83850000</v>
      </c>
      <c r="EL28" s="60">
        <f t="shared" si="48"/>
        <v>0</v>
      </c>
      <c r="EM28" s="60">
        <f t="shared" si="49"/>
        <v>12924.625</v>
      </c>
      <c r="EN28" s="33">
        <f t="shared" si="50"/>
        <v>5.5490339892665476E-2</v>
      </c>
      <c r="EP28" s="31"/>
    </row>
    <row r="29" spans="1:146" x14ac:dyDescent="0.25">
      <c r="A29" s="20">
        <f t="shared" si="51"/>
        <v>45341</v>
      </c>
      <c r="B29" s="31">
        <v>226725000</v>
      </c>
      <c r="C29" s="33">
        <v>5.33E-2</v>
      </c>
      <c r="D29" s="31">
        <f t="shared" si="0"/>
        <v>33567.895833333336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38850000</v>
      </c>
      <c r="AJ29" s="59">
        <v>5.4899999999999997E-2</v>
      </c>
      <c r="AK29" s="31">
        <f t="shared" si="9"/>
        <v>5924.625</v>
      </c>
      <c r="AL29" s="58">
        <v>45000000</v>
      </c>
      <c r="AM29" s="59">
        <v>5.6000000000000001E-2</v>
      </c>
      <c r="AN29" s="31">
        <f t="shared" si="10"/>
        <v>7000</v>
      </c>
      <c r="AO29" s="58"/>
      <c r="AP29" s="59"/>
      <c r="AQ29" s="31">
        <f t="shared" si="11"/>
        <v>0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310575000</v>
      </c>
      <c r="EC29" s="60">
        <f t="shared" si="41"/>
        <v>226725000</v>
      </c>
      <c r="ED29" s="31">
        <f t="shared" si="42"/>
        <v>46492.520833333336</v>
      </c>
      <c r="EE29" s="33">
        <f t="shared" si="43"/>
        <v>5.3891354745230623E-2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83850000</v>
      </c>
      <c r="EL29" s="60">
        <f t="shared" si="48"/>
        <v>0</v>
      </c>
      <c r="EM29" s="60">
        <f t="shared" si="49"/>
        <v>12924.625</v>
      </c>
      <c r="EN29" s="33">
        <f t="shared" si="50"/>
        <v>5.5490339892665476E-2</v>
      </c>
      <c r="EP29" s="31"/>
    </row>
    <row r="30" spans="1:146" x14ac:dyDescent="0.25">
      <c r="A30" s="20">
        <f t="shared" si="51"/>
        <v>45342</v>
      </c>
      <c r="B30" s="31">
        <v>222975000</v>
      </c>
      <c r="C30" s="33">
        <v>5.3200000000000004E-2</v>
      </c>
      <c r="D30" s="31">
        <f t="shared" si="0"/>
        <v>32950.750000000007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42925000</v>
      </c>
      <c r="AJ30" s="59">
        <v>5.4899999999999997E-2</v>
      </c>
      <c r="AK30" s="31">
        <f t="shared" si="9"/>
        <v>6546.0625</v>
      </c>
      <c r="AL30" s="58">
        <v>45000000</v>
      </c>
      <c r="AM30" s="59">
        <v>5.6000000000000001E-2</v>
      </c>
      <c r="AN30" s="31">
        <f t="shared" si="10"/>
        <v>7000</v>
      </c>
      <c r="AO30" s="58"/>
      <c r="AP30" s="59"/>
      <c r="AQ30" s="31">
        <f t="shared" si="11"/>
        <v>0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310900000</v>
      </c>
      <c r="EC30" s="60">
        <f t="shared" si="41"/>
        <v>222975000</v>
      </c>
      <c r="ED30" s="31">
        <f t="shared" si="42"/>
        <v>46496.812500000007</v>
      </c>
      <c r="EE30" s="33">
        <f t="shared" si="43"/>
        <v>5.38399887423609E-2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87925000</v>
      </c>
      <c r="EL30" s="60">
        <f t="shared" si="48"/>
        <v>0</v>
      </c>
      <c r="EM30" s="60">
        <f t="shared" si="49"/>
        <v>13546.0625</v>
      </c>
      <c r="EN30" s="33">
        <f t="shared" si="50"/>
        <v>5.5462979812340059E-2</v>
      </c>
      <c r="EP30" s="31"/>
    </row>
    <row r="31" spans="1:146" x14ac:dyDescent="0.25">
      <c r="A31" s="20">
        <f t="shared" si="51"/>
        <v>45343</v>
      </c>
      <c r="B31" s="31">
        <v>260325000</v>
      </c>
      <c r="C31" s="33">
        <v>5.3200000000000004E-2</v>
      </c>
      <c r="D31" s="31">
        <f t="shared" si="0"/>
        <v>38470.250000000007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39600000</v>
      </c>
      <c r="AJ31" s="59">
        <v>5.4899999999999997E-2</v>
      </c>
      <c r="AK31" s="31">
        <f t="shared" si="9"/>
        <v>6039</v>
      </c>
      <c r="AL31" s="58">
        <v>45000000</v>
      </c>
      <c r="AM31" s="59">
        <v>5.6000000000000001E-2</v>
      </c>
      <c r="AN31" s="31">
        <f t="shared" si="10"/>
        <v>7000</v>
      </c>
      <c r="AO31" s="58"/>
      <c r="AP31" s="59"/>
      <c r="AQ31" s="31">
        <f t="shared" si="11"/>
        <v>0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344925000</v>
      </c>
      <c r="EC31" s="60">
        <f t="shared" si="41"/>
        <v>260325000</v>
      </c>
      <c r="ED31" s="31">
        <f t="shared" si="42"/>
        <v>51509.250000000007</v>
      </c>
      <c r="EE31" s="33">
        <f t="shared" si="43"/>
        <v>5.376046966731899E-2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84600000</v>
      </c>
      <c r="EL31" s="60">
        <f t="shared" si="48"/>
        <v>0</v>
      </c>
      <c r="EM31" s="60">
        <f t="shared" si="49"/>
        <v>13039</v>
      </c>
      <c r="EN31" s="33">
        <f t="shared" si="50"/>
        <v>5.5485106382978724E-2</v>
      </c>
      <c r="EP31" s="31"/>
    </row>
    <row r="32" spans="1:146" x14ac:dyDescent="0.25">
      <c r="A32" s="20">
        <f t="shared" si="51"/>
        <v>45344</v>
      </c>
      <c r="B32" s="31">
        <v>242975000</v>
      </c>
      <c r="C32" s="33">
        <v>5.3200000000000004E-2</v>
      </c>
      <c r="D32" s="31">
        <f t="shared" si="0"/>
        <v>35906.305555555562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47700000</v>
      </c>
      <c r="AJ32" s="59">
        <v>5.4899999999999997E-2</v>
      </c>
      <c r="AK32" s="31">
        <f t="shared" si="9"/>
        <v>7274.25</v>
      </c>
      <c r="AL32" s="58">
        <v>45000000</v>
      </c>
      <c r="AM32" s="59">
        <v>5.6000000000000001E-2</v>
      </c>
      <c r="AN32" s="31">
        <f t="shared" si="10"/>
        <v>7000</v>
      </c>
      <c r="AO32" s="58"/>
      <c r="AP32" s="59"/>
      <c r="AQ32" s="31">
        <f t="shared" si="11"/>
        <v>0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335675000</v>
      </c>
      <c r="EC32" s="60">
        <f t="shared" si="41"/>
        <v>242975000</v>
      </c>
      <c r="ED32" s="31">
        <f t="shared" si="42"/>
        <v>50180.555555555562</v>
      </c>
      <c r="EE32" s="33">
        <f t="shared" si="43"/>
        <v>5.38169360244284E-2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92700000</v>
      </c>
      <c r="EL32" s="60">
        <f t="shared" si="48"/>
        <v>0</v>
      </c>
      <c r="EM32" s="60">
        <f t="shared" si="49"/>
        <v>14274.25</v>
      </c>
      <c r="EN32" s="33">
        <f t="shared" si="50"/>
        <v>5.5433980582524273E-2</v>
      </c>
      <c r="EP32" s="31"/>
    </row>
    <row r="33" spans="1:146" x14ac:dyDescent="0.25">
      <c r="A33" s="20">
        <f t="shared" si="51"/>
        <v>45345</v>
      </c>
      <c r="B33" s="31">
        <v>242975000</v>
      </c>
      <c r="C33" s="33">
        <v>5.3099999999999994E-2</v>
      </c>
      <c r="D33" s="31">
        <f t="shared" si="0"/>
        <v>35838.812499999993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46900000</v>
      </c>
      <c r="AJ33" s="59">
        <v>5.4899999999999997E-2</v>
      </c>
      <c r="AK33" s="31">
        <f t="shared" si="9"/>
        <v>7152.25</v>
      </c>
      <c r="AL33" s="58">
        <v>45000000</v>
      </c>
      <c r="AM33" s="59">
        <v>5.6000000000000001E-2</v>
      </c>
      <c r="AN33" s="31">
        <f t="shared" si="10"/>
        <v>7000</v>
      </c>
      <c r="AO33" s="58"/>
      <c r="AP33" s="59"/>
      <c r="AQ33" s="31">
        <f t="shared" si="11"/>
        <v>0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334875000</v>
      </c>
      <c r="EC33" s="60">
        <f t="shared" si="41"/>
        <v>242975000</v>
      </c>
      <c r="ED33" s="31">
        <f t="shared" si="42"/>
        <v>49991.062499999993</v>
      </c>
      <c r="EE33" s="33">
        <f t="shared" si="43"/>
        <v>5.3741791713325854E-2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91900000</v>
      </c>
      <c r="EL33" s="60">
        <f t="shared" si="48"/>
        <v>0</v>
      </c>
      <c r="EM33" s="60">
        <f t="shared" si="49"/>
        <v>14152.25</v>
      </c>
      <c r="EN33" s="33">
        <f t="shared" si="50"/>
        <v>5.5438628944504895E-2</v>
      </c>
      <c r="EP33" s="31"/>
    </row>
    <row r="34" spans="1:146" x14ac:dyDescent="0.25">
      <c r="A34" s="20">
        <f t="shared" si="51"/>
        <v>45346</v>
      </c>
      <c r="B34" s="31">
        <v>242975000</v>
      </c>
      <c r="C34" s="33">
        <v>5.3099999999999994E-2</v>
      </c>
      <c r="D34" s="31">
        <f t="shared" si="0"/>
        <v>35838.812499999993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46900000</v>
      </c>
      <c r="AJ34" s="59">
        <v>5.4899999999999997E-2</v>
      </c>
      <c r="AK34" s="31">
        <f t="shared" si="9"/>
        <v>7152.25</v>
      </c>
      <c r="AL34" s="58">
        <v>45000000</v>
      </c>
      <c r="AM34" s="59">
        <v>5.6000000000000001E-2</v>
      </c>
      <c r="AN34" s="31">
        <f t="shared" si="10"/>
        <v>7000</v>
      </c>
      <c r="AO34" s="58"/>
      <c r="AP34" s="59"/>
      <c r="AQ34" s="31">
        <f t="shared" si="11"/>
        <v>0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334875000</v>
      </c>
      <c r="EC34" s="60">
        <f t="shared" si="41"/>
        <v>242975000</v>
      </c>
      <c r="ED34" s="31">
        <f t="shared" si="42"/>
        <v>49991.062499999993</v>
      </c>
      <c r="EE34" s="33">
        <f t="shared" si="43"/>
        <v>5.3741791713325854E-2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91900000</v>
      </c>
      <c r="EL34" s="60">
        <f t="shared" si="48"/>
        <v>0</v>
      </c>
      <c r="EM34" s="60">
        <f t="shared" si="49"/>
        <v>14152.25</v>
      </c>
      <c r="EN34" s="33">
        <f t="shared" si="50"/>
        <v>5.5438628944504895E-2</v>
      </c>
      <c r="EP34" s="31"/>
    </row>
    <row r="35" spans="1:146" x14ac:dyDescent="0.25">
      <c r="A35" s="20">
        <f t="shared" si="51"/>
        <v>45347</v>
      </c>
      <c r="B35" s="31">
        <v>242975000</v>
      </c>
      <c r="C35" s="33">
        <v>5.3099999999999994E-2</v>
      </c>
      <c r="D35" s="31">
        <f t="shared" si="0"/>
        <v>35838.812499999993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46900000</v>
      </c>
      <c r="AJ35" s="59">
        <v>5.4899999999999997E-2</v>
      </c>
      <c r="AK35" s="31">
        <f t="shared" si="9"/>
        <v>7152.25</v>
      </c>
      <c r="AL35" s="58">
        <v>45000000</v>
      </c>
      <c r="AM35" s="59">
        <v>5.6000000000000001E-2</v>
      </c>
      <c r="AN35" s="31">
        <f t="shared" si="10"/>
        <v>7000</v>
      </c>
      <c r="AO35" s="58"/>
      <c r="AP35" s="59"/>
      <c r="AQ35" s="31">
        <f t="shared" si="11"/>
        <v>0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334875000</v>
      </c>
      <c r="EC35" s="60">
        <f t="shared" si="41"/>
        <v>242975000</v>
      </c>
      <c r="ED35" s="31">
        <f t="shared" si="42"/>
        <v>49991.062499999993</v>
      </c>
      <c r="EE35" s="33">
        <f t="shared" si="43"/>
        <v>5.3741791713325854E-2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91900000</v>
      </c>
      <c r="EL35" s="60">
        <f t="shared" si="48"/>
        <v>0</v>
      </c>
      <c r="EM35" s="60">
        <f t="shared" si="49"/>
        <v>14152.25</v>
      </c>
      <c r="EN35" s="33">
        <f t="shared" si="50"/>
        <v>5.5438628944504895E-2</v>
      </c>
      <c r="EP35" s="31"/>
    </row>
    <row r="36" spans="1:146" x14ac:dyDescent="0.25">
      <c r="A36" s="20">
        <f t="shared" si="51"/>
        <v>45348</v>
      </c>
      <c r="B36" s="31">
        <v>242975000</v>
      </c>
      <c r="C36" s="33">
        <v>5.3200000000000004E-2</v>
      </c>
      <c r="D36" s="31">
        <f t="shared" si="0"/>
        <v>35906.305555555562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56375000</v>
      </c>
      <c r="AJ36" s="59">
        <v>5.4899999999999997E-2</v>
      </c>
      <c r="AK36" s="31">
        <f t="shared" si="9"/>
        <v>8597.1875</v>
      </c>
      <c r="AL36" s="58">
        <v>45000000</v>
      </c>
      <c r="AM36" s="59">
        <v>5.6000000000000001E-2</v>
      </c>
      <c r="AN36" s="31">
        <f t="shared" si="10"/>
        <v>7000</v>
      </c>
      <c r="AO36" s="58"/>
      <c r="AP36" s="59"/>
      <c r="AQ36" s="31">
        <f t="shared" si="11"/>
        <v>0</v>
      </c>
      <c r="AR36" s="58"/>
      <c r="AS36" s="59"/>
      <c r="AT36" s="31">
        <f t="shared" si="12"/>
        <v>0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344350000</v>
      </c>
      <c r="EC36" s="60">
        <f t="shared" si="41"/>
        <v>242975000</v>
      </c>
      <c r="ED36" s="31">
        <f t="shared" si="42"/>
        <v>51503.493055555562</v>
      </c>
      <c r="EE36" s="33">
        <f t="shared" si="43"/>
        <v>5.3844220996079578E-2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101375000</v>
      </c>
      <c r="EL36" s="60">
        <f t="shared" si="48"/>
        <v>0</v>
      </c>
      <c r="EM36" s="60">
        <f t="shared" si="49"/>
        <v>15597.1875</v>
      </c>
      <c r="EN36" s="33">
        <f t="shared" si="50"/>
        <v>5.5388286066584462E-2</v>
      </c>
      <c r="EP36" s="31"/>
    </row>
    <row r="37" spans="1:146" x14ac:dyDescent="0.25">
      <c r="A37" s="20">
        <f t="shared" si="51"/>
        <v>45349</v>
      </c>
      <c r="B37" s="31">
        <v>243150000</v>
      </c>
      <c r="C37" s="33">
        <v>5.2999999999999999E-2</v>
      </c>
      <c r="D37" s="31">
        <f t="shared" si="0"/>
        <v>35797.083333333336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>
        <v>44275000</v>
      </c>
      <c r="AJ37" s="59">
        <v>5.4899999999999997E-2</v>
      </c>
      <c r="AK37" s="31">
        <f t="shared" si="9"/>
        <v>6751.9375</v>
      </c>
      <c r="AL37" s="58">
        <v>45000000</v>
      </c>
      <c r="AM37" s="59">
        <v>5.6000000000000001E-2</v>
      </c>
      <c r="AN37" s="31">
        <f t="shared" si="10"/>
        <v>7000</v>
      </c>
      <c r="AO37" s="58"/>
      <c r="AP37" s="59"/>
      <c r="AQ37" s="31">
        <f t="shared" si="11"/>
        <v>0</v>
      </c>
      <c r="AR37" s="58"/>
      <c r="AS37" s="59"/>
      <c r="AT37" s="31">
        <f t="shared" si="12"/>
        <v>0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332425000</v>
      </c>
      <c r="EC37" s="60">
        <f t="shared" si="41"/>
        <v>243150000</v>
      </c>
      <c r="ED37" s="31">
        <f t="shared" si="42"/>
        <v>49549.020833333336</v>
      </c>
      <c r="EE37" s="33">
        <f t="shared" si="43"/>
        <v>5.3659163721140116E-2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89275000</v>
      </c>
      <c r="EL37" s="60">
        <f t="shared" si="48"/>
        <v>0</v>
      </c>
      <c r="EM37" s="60">
        <f t="shared" si="49"/>
        <v>13751.9375</v>
      </c>
      <c r="EN37" s="33">
        <f t="shared" si="50"/>
        <v>5.5454466535984313E-2</v>
      </c>
      <c r="EP37" s="31"/>
    </row>
    <row r="38" spans="1:146" x14ac:dyDescent="0.25">
      <c r="A38" s="20">
        <f t="shared" si="51"/>
        <v>45350</v>
      </c>
      <c r="B38" s="31">
        <v>243150000</v>
      </c>
      <c r="C38" s="33">
        <v>5.2999999999999999E-2</v>
      </c>
      <c r="D38" s="31">
        <f t="shared" si="0"/>
        <v>35797.083333333336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v>54300000</v>
      </c>
      <c r="AJ38" s="59">
        <v>5.4899999999999997E-2</v>
      </c>
      <c r="AK38" s="31">
        <f t="shared" si="9"/>
        <v>8280.75</v>
      </c>
      <c r="AL38" s="58">
        <v>45000000</v>
      </c>
      <c r="AM38" s="59">
        <v>5.6000000000000001E-2</v>
      </c>
      <c r="AN38" s="31">
        <f t="shared" si="10"/>
        <v>7000</v>
      </c>
      <c r="AO38" s="58"/>
      <c r="AP38" s="59"/>
      <c r="AQ38" s="31">
        <f t="shared" si="11"/>
        <v>0</v>
      </c>
      <c r="AR38" s="58"/>
      <c r="AS38" s="59"/>
      <c r="AT38" s="31">
        <f t="shared" si="12"/>
        <v>0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342450000</v>
      </c>
      <c r="EC38" s="60">
        <f t="shared" si="41"/>
        <v>243150000</v>
      </c>
      <c r="ED38" s="31">
        <f t="shared" si="42"/>
        <v>51077.833333333336</v>
      </c>
      <c r="EE38" s="33">
        <f t="shared" si="43"/>
        <v>5.3695488392466059E-2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99300000</v>
      </c>
      <c r="EL38" s="60">
        <f t="shared" si="48"/>
        <v>0</v>
      </c>
      <c r="EM38" s="60">
        <f t="shared" si="49"/>
        <v>15280.75</v>
      </c>
      <c r="EN38" s="33">
        <f t="shared" si="50"/>
        <v>5.5398489425981877E-2</v>
      </c>
      <c r="EP38" s="31"/>
    </row>
    <row r="39" spans="1:146" x14ac:dyDescent="0.25">
      <c r="A39" s="20">
        <f t="shared" si="51"/>
        <v>45351</v>
      </c>
      <c r="B39" s="31">
        <v>243150000</v>
      </c>
      <c r="C39" s="33">
        <v>5.3200000000000004E-2</v>
      </c>
      <c r="D39" s="31">
        <f t="shared" si="0"/>
        <v>35932.166666666672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v>68175000</v>
      </c>
      <c r="AJ39" s="59">
        <v>5.4899999999999997E-2</v>
      </c>
      <c r="AK39" s="31">
        <f t="shared" si="9"/>
        <v>10396.6875</v>
      </c>
      <c r="AL39" s="58">
        <v>45000000</v>
      </c>
      <c r="AM39" s="59">
        <v>5.6000000000000001E-2</v>
      </c>
      <c r="AN39" s="31">
        <f t="shared" si="10"/>
        <v>7000</v>
      </c>
      <c r="AO39" s="58"/>
      <c r="AP39" s="59"/>
      <c r="AQ39" s="31">
        <f t="shared" si="11"/>
        <v>0</v>
      </c>
      <c r="AR39" s="58"/>
      <c r="AS39" s="59"/>
      <c r="AT39" s="31">
        <f t="shared" si="12"/>
        <v>0</v>
      </c>
      <c r="AW39" s="31">
        <f t="shared" si="13"/>
        <v>0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356325000</v>
      </c>
      <c r="EC39" s="60">
        <f t="shared" si="41"/>
        <v>243150000</v>
      </c>
      <c r="ED39" s="31">
        <f t="shared" si="42"/>
        <v>53328.854166666672</v>
      </c>
      <c r="EE39" s="33">
        <f t="shared" si="43"/>
        <v>5.3878867606819619E-2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113175000</v>
      </c>
      <c r="EL39" s="60">
        <f t="shared" si="48"/>
        <v>0</v>
      </c>
      <c r="EM39" s="60">
        <f t="shared" si="49"/>
        <v>17396.6875</v>
      </c>
      <c r="EN39" s="33">
        <f t="shared" si="50"/>
        <v>5.5337375745526836E-2</v>
      </c>
      <c r="EP39" s="31"/>
    </row>
    <row r="40" spans="1:146" x14ac:dyDescent="0.25">
      <c r="A40" s="61" t="s">
        <v>39</v>
      </c>
      <c r="D40" s="62">
        <f>SUM(D11:D39)</f>
        <v>1019327.2847222224</v>
      </c>
      <c r="G40" s="62">
        <f>SUM(G11:G39)</f>
        <v>0</v>
      </c>
      <c r="J40" s="62">
        <f>SUM(J11:J39)</f>
        <v>0</v>
      </c>
      <c r="M40" s="62">
        <f>SUM(M11:M39)</f>
        <v>0</v>
      </c>
      <c r="P40" s="62">
        <f>SUM(P11:P39)</f>
        <v>0</v>
      </c>
      <c r="S40" s="62">
        <f>SUM(S11:S39)</f>
        <v>0</v>
      </c>
      <c r="V40" s="62">
        <f>SUM(V11:V39)</f>
        <v>0</v>
      </c>
      <c r="Y40" s="62">
        <f>SUM(Y11:Y39)</f>
        <v>0</v>
      </c>
      <c r="AB40" s="62">
        <f>SUM(AB11:AB39)</f>
        <v>0</v>
      </c>
      <c r="AE40" s="62">
        <f>SUM(AE11:AE39)</f>
        <v>0</v>
      </c>
      <c r="AH40" s="62">
        <f>SUM(AH11:AH39)</f>
        <v>0</v>
      </c>
      <c r="AK40" s="62">
        <f>SUM(AK11:AK39)</f>
        <v>251754.625</v>
      </c>
      <c r="AN40" s="62">
        <f>SUM(AN11:AN39)</f>
        <v>175000</v>
      </c>
      <c r="AQ40" s="62">
        <f>SUM(AQ11:AQ39)</f>
        <v>0</v>
      </c>
      <c r="AT40" s="62">
        <f>SUM(AT11:AT39)</f>
        <v>0</v>
      </c>
      <c r="AW40" s="62">
        <f>SUM(AW11:AW39)</f>
        <v>0</v>
      </c>
      <c r="AZ40" s="62">
        <f>SUM(AZ11:AZ39)</f>
        <v>0</v>
      </c>
      <c r="BC40" s="62">
        <f>SUM(BC11:BC39)</f>
        <v>0</v>
      </c>
      <c r="BF40" s="62">
        <f>SUM(BF11:BF39)</f>
        <v>0</v>
      </c>
      <c r="BI40" s="62">
        <f>SUM(BI11:BI39)</f>
        <v>0</v>
      </c>
      <c r="BL40" s="62">
        <f>SUM(BL11:BL39)</f>
        <v>0</v>
      </c>
      <c r="BO40" s="62">
        <f>SUM(BO11:BO39)</f>
        <v>0</v>
      </c>
      <c r="BR40" s="62">
        <f>SUM(BR11:BR39)</f>
        <v>0</v>
      </c>
      <c r="BU40" s="62">
        <f>SUM(BU11:BU39)</f>
        <v>0</v>
      </c>
      <c r="BX40" s="62">
        <f>SUM(BX11:BX39)</f>
        <v>0</v>
      </c>
      <c r="CA40" s="62">
        <f>SUM(CA11:CA39)</f>
        <v>0</v>
      </c>
      <c r="CD40" s="62">
        <f>SUM(CD11:CD39)</f>
        <v>0</v>
      </c>
      <c r="CG40" s="62">
        <f>SUM(CG11:CG39)</f>
        <v>0</v>
      </c>
      <c r="CJ40" s="62">
        <f>SUM(CJ11:CJ39)</f>
        <v>0</v>
      </c>
      <c r="CM40" s="62">
        <f>SUM(CM11:CM39)</f>
        <v>0</v>
      </c>
      <c r="CP40" s="62">
        <f>SUM(CP11:CP39)</f>
        <v>0</v>
      </c>
      <c r="CS40" s="62">
        <f>SUM(CS11:CS39)</f>
        <v>0</v>
      </c>
      <c r="CV40" s="62">
        <f>SUM(CV11:CV39)</f>
        <v>0</v>
      </c>
      <c r="CY40" s="62">
        <f>SUM(CY11:CY39)</f>
        <v>0</v>
      </c>
      <c r="DB40" s="62">
        <f>SUM(DB11:DB39)</f>
        <v>0</v>
      </c>
      <c r="DE40" s="62">
        <f>SUM(DE11:DE39)</f>
        <v>0</v>
      </c>
      <c r="DH40" s="62">
        <f>SUM(DH11:DH39)</f>
        <v>0</v>
      </c>
      <c r="DK40" s="62">
        <f>SUM(DK11:DK39)</f>
        <v>0</v>
      </c>
      <c r="DN40" s="62">
        <f>SUM(DN11:DN39)</f>
        <v>0</v>
      </c>
      <c r="DQ40" s="62">
        <f>SUM(DQ11:DQ39)</f>
        <v>0</v>
      </c>
      <c r="DT40" s="62">
        <f>SUM(DT11:DT39)</f>
        <v>0</v>
      </c>
      <c r="DW40" s="62">
        <f>SUM(DW11:DW39)</f>
        <v>0</v>
      </c>
      <c r="DZ40" s="31"/>
      <c r="EA40" s="31"/>
      <c r="EB40" s="31"/>
      <c r="EC40" s="31"/>
      <c r="ED40" s="62">
        <f>SUM(ED11:ED39)</f>
        <v>1446081.9097222222</v>
      </c>
      <c r="EE40" s="33"/>
      <c r="EG40" s="31"/>
      <c r="EH40" s="62">
        <f>SUM(EH11:EH39)</f>
        <v>0</v>
      </c>
      <c r="EI40" s="33"/>
      <c r="EJ40" s="33"/>
      <c r="EK40" s="31"/>
      <c r="EL40" s="31"/>
      <c r="EM40" s="62">
        <f>SUM(EM11:EM39)</f>
        <v>426754.625</v>
      </c>
      <c r="EN40" s="33"/>
    </row>
    <row r="42" spans="1:146" x14ac:dyDescent="0.25">
      <c r="EM42" s="184"/>
    </row>
    <row r="44" spans="1:146" x14ac:dyDescent="0.25">
      <c r="EM44" s="31"/>
    </row>
    <row r="46" spans="1:146" x14ac:dyDescent="0.25">
      <c r="EM46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34" max="1048575" man="1"/>
    <brk id="43" max="1048575" man="1"/>
    <brk id="52" max="39" man="1"/>
    <brk id="6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pageSetUpPr fitToPage="1"/>
  </sheetPr>
  <dimension ref="A1:EQ48"/>
  <sheetViews>
    <sheetView tabSelected="1" workbookViewId="0"/>
  </sheetViews>
  <sheetFormatPr defaultRowHeight="15" x14ac:dyDescent="0.25"/>
  <cols>
    <col min="1" max="1" width="14.5703125" bestFit="1" customWidth="1"/>
    <col min="2" max="2" width="18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.425781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3.7109375" bestFit="1" customWidth="1"/>
    <col min="38" max="38" width="14.42578125" style="31" customWidth="1"/>
    <col min="39" max="39" width="12" style="33" bestFit="1" customWidth="1"/>
    <col min="40" max="40" width="12.28515625" bestFit="1" customWidth="1"/>
    <col min="41" max="41" width="15.42578125" style="31" bestFit="1" customWidth="1"/>
    <col min="42" max="42" width="12.28515625" style="33" bestFit="1" customWidth="1"/>
    <col min="43" max="43" width="12.7109375" bestFit="1" customWidth="1"/>
    <col min="44" max="44" width="15.42578125" style="31" bestFit="1" customWidth="1"/>
    <col min="45" max="45" width="12" style="33" bestFit="1" customWidth="1"/>
    <col min="46" max="46" width="12.5703125" bestFit="1" customWidth="1"/>
    <col min="47" max="47" width="17.28515625" style="31" customWidth="1"/>
    <col min="48" max="48" width="12" style="33" bestFit="1" customWidth="1"/>
    <col min="49" max="49" width="13" bestFit="1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5.42578125" bestFit="1" customWidth="1"/>
    <col min="135" max="135" width="22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7.7109375" bestFit="1" customWidth="1"/>
    <col min="142" max="142" width="15.42578125" hidden="1" customWidth="1"/>
    <col min="143" max="143" width="14.42578125" bestFit="1" customWidth="1"/>
    <col min="144" max="144" width="18.42578125" bestFit="1" customWidth="1"/>
    <col min="145" max="145" width="42.85546875" bestFit="1" customWidth="1"/>
    <col min="146" max="146" width="22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EB41</f>
        <v>443775000</v>
      </c>
      <c r="EI2" s="31">
        <f>EG40</f>
        <v>0</v>
      </c>
      <c r="EM2" s="31"/>
      <c r="EN2" s="31">
        <f>EK41</f>
        <v>443775000</v>
      </c>
      <c r="EO2" s="183">
        <v>-7736.11</v>
      </c>
      <c r="EP2" s="24">
        <f>EN2+EO2</f>
        <v>443767263.88999999</v>
      </c>
      <c r="EQ2" s="24">
        <f>EE2+EO2</f>
        <v>443767263.88999999</v>
      </c>
    </row>
    <row r="3" spans="1:147" ht="16.5" thickTop="1" x14ac:dyDescent="0.25">
      <c r="A3" s="32" t="s">
        <v>266</v>
      </c>
      <c r="E3" s="34" t="s">
        <v>50</v>
      </c>
      <c r="F3" s="35"/>
      <c r="G3" s="36"/>
      <c r="EB3" t="s">
        <v>51</v>
      </c>
      <c r="ED3" s="31"/>
      <c r="EE3" s="31">
        <f>AVERAGE(EB11:EB41)</f>
        <v>379574193.54838711</v>
      </c>
      <c r="EI3" s="31">
        <f>AVERAGE(EG11:EG40)</f>
        <v>0</v>
      </c>
      <c r="EM3" s="31"/>
      <c r="EN3" s="31">
        <f>AVERAGE(EK11:EK41)</f>
        <v>214162903.22580644</v>
      </c>
    </row>
    <row r="4" spans="1:147" x14ac:dyDescent="0.25">
      <c r="E4" s="37" t="s">
        <v>49</v>
      </c>
      <c r="F4" s="31"/>
      <c r="G4" s="38">
        <f>EQ2</f>
        <v>443767263.88999999</v>
      </c>
      <c r="AI4" s="39" t="s">
        <v>52</v>
      </c>
      <c r="EB4" t="s">
        <v>53</v>
      </c>
      <c r="ED4" s="33"/>
      <c r="EE4" s="33">
        <f>IF(EE3=0,0,360*(AVERAGE(ED11:ED41)/EE3))</f>
        <v>5.4286332732773578E-2</v>
      </c>
      <c r="EI4" s="33">
        <f>IF(EI3=0,0,360*(AVERAGE(EH11:EH40)/EI3))</f>
        <v>0</v>
      </c>
      <c r="EM4" s="33"/>
      <c r="EN4" s="33">
        <f>IF(EN3=0,0,360*(AVERAGE(EM11:EM41)/EN3))</f>
        <v>5.5150847259773587E-2</v>
      </c>
      <c r="EO4" s="40" t="s">
        <v>264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379574193.54838711</v>
      </c>
      <c r="AI5" s="42" t="s">
        <v>44</v>
      </c>
      <c r="EB5" t="s">
        <v>55</v>
      </c>
      <c r="ED5" s="31"/>
      <c r="EE5" s="31">
        <f>MAX(EB11:EB41)</f>
        <v>453500000</v>
      </c>
      <c r="EI5" s="31">
        <f>MAX(EG11:EG40)</f>
        <v>0</v>
      </c>
      <c r="EM5" s="31"/>
      <c r="EN5" s="31">
        <f>MAX(EK11:EK41)</f>
        <v>443775000</v>
      </c>
      <c r="EO5" t="s">
        <v>265</v>
      </c>
    </row>
    <row r="6" spans="1:147" x14ac:dyDescent="0.25">
      <c r="E6" s="37" t="s">
        <v>53</v>
      </c>
      <c r="F6" s="31"/>
      <c r="G6" s="43">
        <f>EE4</f>
        <v>5.4286332732773578E-2</v>
      </c>
    </row>
    <row r="7" spans="1:147" ht="16.5" thickBot="1" x14ac:dyDescent="0.3">
      <c r="E7" s="44" t="s">
        <v>55</v>
      </c>
      <c r="F7" s="45"/>
      <c r="G7" s="46">
        <f>EE5</f>
        <v>453500000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45352</v>
      </c>
      <c r="B11" s="31">
        <v>241150000</v>
      </c>
      <c r="C11" s="33">
        <v>5.33E-2</v>
      </c>
      <c r="D11" s="31">
        <f t="shared" ref="D11:D41" si="0">(B11*C11)/360</f>
        <v>35703.597222222219</v>
      </c>
      <c r="G11" s="31">
        <f t="shared" ref="G11:G41" si="1">(E11*F11)/360</f>
        <v>0</v>
      </c>
      <c r="J11" s="31">
        <f t="shared" ref="J11:J41" si="2">(H11*I11)/360</f>
        <v>0</v>
      </c>
      <c r="M11" s="31">
        <f t="shared" ref="M11:M41" si="3">(K11*L11)/360</f>
        <v>0</v>
      </c>
      <c r="P11" s="31">
        <f t="shared" ref="P11:P41" si="4">(N11*O11)/360</f>
        <v>0</v>
      </c>
      <c r="S11" s="31">
        <f t="shared" ref="S11:S41" si="5">(Q11*R11)/360</f>
        <v>0</v>
      </c>
      <c r="V11" s="31">
        <f t="shared" ref="V11:V41" si="6">(T11*U11)/360</f>
        <v>0</v>
      </c>
      <c r="Y11" s="31">
        <f t="shared" ref="Y11:Y41" si="7">(W11*X11)/360</f>
        <v>0</v>
      </c>
      <c r="AB11" s="31">
        <f t="shared" ref="AB11:AB41" si="8">(Z11*AA11)/360</f>
        <v>0</v>
      </c>
      <c r="AE11" s="31">
        <v>0</v>
      </c>
      <c r="AH11" s="31">
        <v>0</v>
      </c>
      <c r="AI11" s="58">
        <v>77450000</v>
      </c>
      <c r="AJ11" s="59">
        <v>5.4899999999999997E-2</v>
      </c>
      <c r="AK11" s="31">
        <f t="shared" ref="AK11:AK41" si="9">(AI11*AJ11)/360</f>
        <v>11811.125</v>
      </c>
      <c r="AL11" s="58">
        <v>45000000</v>
      </c>
      <c r="AM11" s="59">
        <v>5.6000000000000001E-2</v>
      </c>
      <c r="AN11" s="31">
        <f t="shared" ref="AN11:AN41" si="10">(AL11*AM11)/360</f>
        <v>7000</v>
      </c>
      <c r="AO11" s="58"/>
      <c r="AP11" s="59"/>
      <c r="AQ11" s="31">
        <f t="shared" ref="AQ11:AQ41" si="11">(AO11*AP11)/360</f>
        <v>0</v>
      </c>
      <c r="AR11" s="58"/>
      <c r="AS11" s="59"/>
      <c r="AT11" s="31">
        <f t="shared" ref="AT11:AT41" si="12">(AR11*AS11)/360</f>
        <v>0</v>
      </c>
      <c r="AW11" s="31">
        <f t="shared" ref="AW11:AW41" si="13">(AU11*AV11)/360</f>
        <v>0</v>
      </c>
      <c r="AZ11" s="31">
        <f t="shared" ref="AZ11:AZ41" si="14">(AX11*AY11)/360</f>
        <v>0</v>
      </c>
      <c r="BC11" s="31">
        <f t="shared" ref="BC11:BC41" si="15">(BA11*BB11)/360</f>
        <v>0</v>
      </c>
      <c r="BF11" s="31">
        <f t="shared" ref="BF11:BF41" si="16">(BD11*BE11)/360</f>
        <v>0</v>
      </c>
      <c r="BI11" s="31">
        <f t="shared" ref="BI11:BI41" si="17">(BG11*BH11)/360</f>
        <v>0</v>
      </c>
      <c r="BL11" s="31">
        <f t="shared" ref="BL11:BL41" si="18">(BJ11*BK11)/360</f>
        <v>0</v>
      </c>
      <c r="BO11" s="31">
        <f t="shared" ref="BO11:BO41" si="19">(BM11*BN11)/360</f>
        <v>0</v>
      </c>
      <c r="BR11" s="31">
        <f t="shared" ref="BR11:BR41" si="20">(BP11*BQ11)/360</f>
        <v>0</v>
      </c>
      <c r="BU11" s="31">
        <f t="shared" ref="BU11:BU41" si="21">(BS11*BT11)/360</f>
        <v>0</v>
      </c>
      <c r="BX11" s="31">
        <f t="shared" ref="BX11:BX41" si="22">(BV11*BW11)/360</f>
        <v>0</v>
      </c>
      <c r="CA11" s="31">
        <f t="shared" ref="CA11:CA41" si="23">(BY11*BZ11)/360</f>
        <v>0</v>
      </c>
      <c r="CD11" s="31">
        <f t="shared" ref="CD11:CD41" si="24">(CB11*CC11)/360</f>
        <v>0</v>
      </c>
      <c r="CG11" s="31">
        <f t="shared" ref="CG11:CG41" si="25">(CE11*CF11)/360</f>
        <v>0</v>
      </c>
      <c r="CJ11" s="31">
        <f t="shared" ref="CJ11:CJ41" si="26">(CH11*CI11)/360</f>
        <v>0</v>
      </c>
      <c r="CM11" s="31">
        <f t="shared" ref="CM11:CM41" si="27">(CK11*CL11)/360</f>
        <v>0</v>
      </c>
      <c r="CP11" s="31">
        <f t="shared" ref="CP11:CP41" si="28">(CN11*CO11)/360</f>
        <v>0</v>
      </c>
      <c r="CS11" s="31">
        <f t="shared" ref="CS11:CS41" si="29">(CQ11*CR11)/360</f>
        <v>0</v>
      </c>
      <c r="CV11" s="31">
        <f t="shared" ref="CV11:CV41" si="30">(CT11*CU11)/360</f>
        <v>0</v>
      </c>
      <c r="CY11" s="31">
        <f t="shared" ref="CY11:CY41" si="31">(CW11*CX11)/360</f>
        <v>0</v>
      </c>
      <c r="DB11" s="31">
        <f t="shared" ref="DB11:DB41" si="32">(CZ11*DA11)/360</f>
        <v>0</v>
      </c>
      <c r="DE11" s="31">
        <f t="shared" ref="DE11:DE41" si="33">(DC11*DD11)/360</f>
        <v>0</v>
      </c>
      <c r="DH11" s="31">
        <f t="shared" ref="DH11:DH41" si="34">(DF11*DG11)/360</f>
        <v>0</v>
      </c>
      <c r="DK11" s="31">
        <f t="shared" ref="DK11:DK41" si="35">(DI11*DJ11)/360</f>
        <v>0</v>
      </c>
      <c r="DN11" s="31">
        <f t="shared" ref="DN11:DN41" si="36">(DL11*DM11)/360</f>
        <v>0</v>
      </c>
      <c r="DQ11" s="31">
        <f t="shared" ref="DQ11:DQ41" si="37">(DO11*DP11)/360</f>
        <v>0</v>
      </c>
      <c r="DT11" s="31">
        <f t="shared" ref="DT11:DT41" si="38">(DR11*DS11)/360</f>
        <v>0</v>
      </c>
      <c r="DW11" s="31">
        <f t="shared" ref="DW11:DW41" si="39">(DU11*DV11)/360</f>
        <v>0</v>
      </c>
      <c r="DZ11" s="31"/>
      <c r="EA11" s="31"/>
      <c r="EB11" s="60">
        <f t="shared" ref="EB11:EB41" si="40">B11+E11+H11+K11+N11+Q11+T11+W11+Z11+AC11+AF11+AL11+AO11+AR11+AU11+AX11+BA11+BD11+BG11+DU11+AI11+DR11+DO11+DL11+DI11+DF11+DC11+CZ11+CW11+CT11+CQ11+CN11+CK11+CH11+CE11+CB11+BY11+BV11+BS11+BP11+BM11+BJ11</f>
        <v>363600000</v>
      </c>
      <c r="EC11" s="60">
        <f t="shared" ref="EC11:EC41" si="41">EB11-EK11+EL11</f>
        <v>241150000</v>
      </c>
      <c r="ED11" s="31">
        <f t="shared" ref="ED11:ED41" si="42">D11+G11+J11+M11+P11+S11+V11+Y11+AB11+AE11+AH11+AK11+AN11+AQ11+AT11+AW11+AZ11+BC11+BF11+BI11+DW11+DT11+DQ11+DN11+DK11+DH11+DE11+DB11+CY11+CV11+CS11+CP11+CM11+CJ11+CG11+CD11+CA11+BX11+BU11+BR11+BO11+BL11</f>
        <v>54514.722222222219</v>
      </c>
      <c r="EE11" s="33">
        <f t="shared" ref="EE11:EE41" si="43">IF(EB11&lt;&gt;0,((ED11/EB11)*360),0)</f>
        <v>5.3974972497249724E-2</v>
      </c>
      <c r="EG11" s="60">
        <f t="shared" ref="EG11:EG41" si="44">Q11+T11+W11+Z11+AC11+AF11</f>
        <v>0</v>
      </c>
      <c r="EH11" s="31">
        <f t="shared" ref="EH11:EH41" si="45">S11+V11+Y11+AB11+AE11+AH11</f>
        <v>0</v>
      </c>
      <c r="EI11" s="33">
        <f t="shared" ref="EI11:EI41" si="46">IF(EG11&lt;&gt;0,((EH11/EG11)*360),0)</f>
        <v>0</v>
      </c>
      <c r="EJ11" s="33"/>
      <c r="EK11" s="60">
        <f t="shared" ref="EK11:EK41" si="47">DR11+DL11+DI11+DF11+DC11+CZ11+CW11+CT11+CQ11+CN11+CK11+CH11+CE11+CB11+BY11+BV11+BS11+BP11+BM11+BJ11+BG11+BD11+BA11+AX11+AU11+AR11+AO11+AL11+AI11+DO11</f>
        <v>122450000</v>
      </c>
      <c r="EL11" s="60">
        <f t="shared" ref="EL11:EL41" si="48">DX11</f>
        <v>0</v>
      </c>
      <c r="EM11" s="60">
        <f t="shared" ref="EM11:EM41" si="49">DT11+DQ11+DN11+DK11+DH11+DE11+DB11+CY11+CV11+CS11+CP11+CM11+CJ11+CG11+CD11+CA11+BX11+BU11+BR11+BO11+BL11+BI11+BF11+BC11+AZ11+AW11+AT11+AQ11+AN11+AK11</f>
        <v>18811.125</v>
      </c>
      <c r="EN11" s="33">
        <f t="shared" ref="EN11:EN41" si="50">IF(EK11&lt;&gt;0,((EM11/EK11)*360),0)</f>
        <v>5.5304246631278073E-2</v>
      </c>
      <c r="EP11" s="31"/>
    </row>
    <row r="12" spans="1:147" x14ac:dyDescent="0.25">
      <c r="A12" s="20">
        <f t="shared" ref="A12:A41" si="51">1+A11</f>
        <v>45353</v>
      </c>
      <c r="B12" s="31">
        <v>241150000</v>
      </c>
      <c r="C12" s="33">
        <v>5.33E-2</v>
      </c>
      <c r="D12" s="31">
        <f t="shared" si="0"/>
        <v>35703.597222222219</v>
      </c>
      <c r="G12" s="31">
        <f t="shared" si="1"/>
        <v>0</v>
      </c>
      <c r="J12" s="31">
        <f t="shared" si="2"/>
        <v>0</v>
      </c>
      <c r="M12" s="31">
        <f t="shared" si="3"/>
        <v>0</v>
      </c>
      <c r="P12" s="31">
        <f t="shared" si="4"/>
        <v>0</v>
      </c>
      <c r="S12" s="31">
        <f t="shared" si="5"/>
        <v>0</v>
      </c>
      <c r="V12" s="31">
        <f t="shared" si="6"/>
        <v>0</v>
      </c>
      <c r="Y12" s="31">
        <f t="shared" si="7"/>
        <v>0</v>
      </c>
      <c r="AB12" s="31">
        <f t="shared" si="8"/>
        <v>0</v>
      </c>
      <c r="AE12" s="31">
        <v>0</v>
      </c>
      <c r="AH12" s="31">
        <v>0</v>
      </c>
      <c r="AI12" s="58">
        <v>77450000</v>
      </c>
      <c r="AJ12" s="59">
        <v>5.4899999999999997E-2</v>
      </c>
      <c r="AK12" s="31">
        <f t="shared" si="9"/>
        <v>11811.125</v>
      </c>
      <c r="AL12" s="58">
        <v>45000000</v>
      </c>
      <c r="AM12" s="59">
        <v>5.6000000000000001E-2</v>
      </c>
      <c r="AN12" s="31">
        <f t="shared" si="10"/>
        <v>7000</v>
      </c>
      <c r="AO12" s="58"/>
      <c r="AP12" s="59"/>
      <c r="AQ12" s="31">
        <f t="shared" si="11"/>
        <v>0</v>
      </c>
      <c r="AR12" s="58"/>
      <c r="AS12" s="59"/>
      <c r="AT12" s="31">
        <f t="shared" si="12"/>
        <v>0</v>
      </c>
      <c r="AW12" s="31">
        <f t="shared" si="13"/>
        <v>0</v>
      </c>
      <c r="AZ12" s="31">
        <f t="shared" si="14"/>
        <v>0</v>
      </c>
      <c r="BC12" s="31">
        <f t="shared" si="15"/>
        <v>0</v>
      </c>
      <c r="BF12" s="31">
        <f t="shared" si="16"/>
        <v>0</v>
      </c>
      <c r="BI12" s="31">
        <f t="shared" si="17"/>
        <v>0</v>
      </c>
      <c r="BL12" s="31">
        <f t="shared" si="18"/>
        <v>0</v>
      </c>
      <c r="BO12" s="31">
        <f t="shared" si="19"/>
        <v>0</v>
      </c>
      <c r="BR12" s="31">
        <f t="shared" si="20"/>
        <v>0</v>
      </c>
      <c r="BU12" s="31">
        <f t="shared" si="21"/>
        <v>0</v>
      </c>
      <c r="BX12" s="31">
        <f t="shared" si="22"/>
        <v>0</v>
      </c>
      <c r="CA12" s="31">
        <f t="shared" si="23"/>
        <v>0</v>
      </c>
      <c r="CD12" s="31">
        <f t="shared" si="24"/>
        <v>0</v>
      </c>
      <c r="CG12" s="31">
        <f t="shared" si="25"/>
        <v>0</v>
      </c>
      <c r="CJ12" s="31">
        <f t="shared" si="26"/>
        <v>0</v>
      </c>
      <c r="CM12" s="31">
        <f t="shared" si="27"/>
        <v>0</v>
      </c>
      <c r="CP12" s="31">
        <f t="shared" si="28"/>
        <v>0</v>
      </c>
      <c r="CS12" s="31">
        <f t="shared" si="29"/>
        <v>0</v>
      </c>
      <c r="CV12" s="31">
        <f t="shared" si="30"/>
        <v>0</v>
      </c>
      <c r="CY12" s="31">
        <f t="shared" si="31"/>
        <v>0</v>
      </c>
      <c r="DB12" s="31">
        <f t="shared" si="32"/>
        <v>0</v>
      </c>
      <c r="DE12" s="31">
        <f t="shared" si="33"/>
        <v>0</v>
      </c>
      <c r="DH12" s="31">
        <f t="shared" si="34"/>
        <v>0</v>
      </c>
      <c r="DK12" s="31">
        <f t="shared" si="35"/>
        <v>0</v>
      </c>
      <c r="DN12" s="31">
        <f t="shared" si="36"/>
        <v>0</v>
      </c>
      <c r="DQ12" s="31">
        <f t="shared" si="37"/>
        <v>0</v>
      </c>
      <c r="DT12" s="31">
        <f t="shared" si="38"/>
        <v>0</v>
      </c>
      <c r="DW12" s="31">
        <f t="shared" si="39"/>
        <v>0</v>
      </c>
      <c r="DZ12" s="31"/>
      <c r="EA12" s="31"/>
      <c r="EB12" s="60">
        <f t="shared" si="40"/>
        <v>363600000</v>
      </c>
      <c r="EC12" s="60">
        <f t="shared" si="41"/>
        <v>241150000</v>
      </c>
      <c r="ED12" s="31">
        <f t="shared" si="42"/>
        <v>54514.722222222219</v>
      </c>
      <c r="EE12" s="33">
        <f t="shared" si="43"/>
        <v>5.3974972497249724E-2</v>
      </c>
      <c r="EG12" s="60">
        <f t="shared" si="44"/>
        <v>0</v>
      </c>
      <c r="EH12" s="31">
        <f t="shared" si="45"/>
        <v>0</v>
      </c>
      <c r="EI12" s="33">
        <f t="shared" si="46"/>
        <v>0</v>
      </c>
      <c r="EJ12" s="33"/>
      <c r="EK12" s="60">
        <f t="shared" si="47"/>
        <v>122450000</v>
      </c>
      <c r="EL12" s="60">
        <f t="shared" si="48"/>
        <v>0</v>
      </c>
      <c r="EM12" s="60">
        <f t="shared" si="49"/>
        <v>18811.125</v>
      </c>
      <c r="EN12" s="33">
        <f t="shared" si="50"/>
        <v>5.5304246631278073E-2</v>
      </c>
      <c r="EP12" s="31"/>
    </row>
    <row r="13" spans="1:147" x14ac:dyDescent="0.25">
      <c r="A13" s="20">
        <f t="shared" si="51"/>
        <v>45354</v>
      </c>
      <c r="B13" s="31">
        <v>241150000</v>
      </c>
      <c r="C13" s="33">
        <v>5.33E-2</v>
      </c>
      <c r="D13" s="31">
        <f t="shared" si="0"/>
        <v>35703.597222222219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>
        <v>77450000</v>
      </c>
      <c r="AJ13" s="59">
        <v>5.4899999999999997E-2</v>
      </c>
      <c r="AK13" s="31">
        <f t="shared" si="9"/>
        <v>11811.125</v>
      </c>
      <c r="AL13" s="58">
        <v>45000000</v>
      </c>
      <c r="AM13" s="59">
        <v>5.6000000000000001E-2</v>
      </c>
      <c r="AN13" s="31">
        <f t="shared" si="10"/>
        <v>7000</v>
      </c>
      <c r="AO13" s="58"/>
      <c r="AP13" s="59"/>
      <c r="AQ13" s="31">
        <f t="shared" si="11"/>
        <v>0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363600000</v>
      </c>
      <c r="EC13" s="60">
        <f t="shared" si="41"/>
        <v>241150000</v>
      </c>
      <c r="ED13" s="31">
        <f t="shared" si="42"/>
        <v>54514.722222222219</v>
      </c>
      <c r="EE13" s="33">
        <f t="shared" si="43"/>
        <v>5.3974972497249724E-2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122450000</v>
      </c>
      <c r="EL13" s="60">
        <f t="shared" si="48"/>
        <v>0</v>
      </c>
      <c r="EM13" s="60">
        <f t="shared" si="49"/>
        <v>18811.125</v>
      </c>
      <c r="EN13" s="33">
        <f t="shared" si="50"/>
        <v>5.5304246631278073E-2</v>
      </c>
      <c r="EP13" s="31"/>
    </row>
    <row r="14" spans="1:147" x14ac:dyDescent="0.25">
      <c r="A14" s="20">
        <f t="shared" si="51"/>
        <v>45355</v>
      </c>
      <c r="B14" s="31">
        <v>241150000</v>
      </c>
      <c r="C14" s="33">
        <v>5.3200000000000004E-2</v>
      </c>
      <c r="D14" s="31">
        <f t="shared" si="0"/>
        <v>35636.611111111117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>
        <v>76175000</v>
      </c>
      <c r="AJ14" s="59">
        <v>5.4899999999999997E-2</v>
      </c>
      <c r="AK14" s="31">
        <f t="shared" si="9"/>
        <v>11616.6875</v>
      </c>
      <c r="AL14" s="58">
        <v>45000000</v>
      </c>
      <c r="AM14" s="59">
        <v>5.6000000000000001E-2</v>
      </c>
      <c r="AN14" s="31">
        <f t="shared" si="10"/>
        <v>7000</v>
      </c>
      <c r="AO14" s="58"/>
      <c r="AP14" s="59"/>
      <c r="AQ14" s="31">
        <f t="shared" si="11"/>
        <v>0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362325000</v>
      </c>
      <c r="EC14" s="60">
        <f t="shared" si="41"/>
        <v>241150000</v>
      </c>
      <c r="ED14" s="31">
        <f t="shared" si="42"/>
        <v>54253.298611111117</v>
      </c>
      <c r="EE14" s="33">
        <f t="shared" si="43"/>
        <v>5.3905161112261096E-2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121175000</v>
      </c>
      <c r="EL14" s="60">
        <f t="shared" si="48"/>
        <v>0</v>
      </c>
      <c r="EM14" s="60">
        <f t="shared" si="49"/>
        <v>18616.6875</v>
      </c>
      <c r="EN14" s="33">
        <f t="shared" si="50"/>
        <v>5.5308500103156598E-2</v>
      </c>
      <c r="EP14" s="31"/>
    </row>
    <row r="15" spans="1:147" x14ac:dyDescent="0.25">
      <c r="A15" s="20">
        <f t="shared" si="51"/>
        <v>45356</v>
      </c>
      <c r="B15" s="31">
        <v>241150000</v>
      </c>
      <c r="C15" s="33">
        <v>5.3099999999999994E-2</v>
      </c>
      <c r="D15" s="31">
        <f t="shared" si="0"/>
        <v>35569.624999999993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>
        <v>61575000</v>
      </c>
      <c r="AJ15" s="59">
        <v>5.4899999999999997E-2</v>
      </c>
      <c r="AK15" s="31">
        <f t="shared" si="9"/>
        <v>9390.1875</v>
      </c>
      <c r="AL15" s="58">
        <v>45000000</v>
      </c>
      <c r="AM15" s="59">
        <v>5.6000000000000001E-2</v>
      </c>
      <c r="AN15" s="31">
        <f t="shared" si="10"/>
        <v>7000</v>
      </c>
      <c r="AO15" s="58"/>
      <c r="AP15" s="59"/>
      <c r="AQ15" s="31">
        <f t="shared" si="11"/>
        <v>0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347725000</v>
      </c>
      <c r="EC15" s="60">
        <f t="shared" si="41"/>
        <v>241150000</v>
      </c>
      <c r="ED15" s="31">
        <f t="shared" si="42"/>
        <v>51959.812499999993</v>
      </c>
      <c r="EE15" s="33">
        <f t="shared" si="43"/>
        <v>5.3794039830325678E-2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106575000</v>
      </c>
      <c r="EL15" s="60">
        <f t="shared" si="48"/>
        <v>0</v>
      </c>
      <c r="EM15" s="60">
        <f t="shared" si="49"/>
        <v>16390.1875</v>
      </c>
      <c r="EN15" s="33">
        <f t="shared" si="50"/>
        <v>5.5364461646727654E-2</v>
      </c>
      <c r="EP15" s="31"/>
    </row>
    <row r="16" spans="1:147" x14ac:dyDescent="0.25">
      <c r="A16" s="20">
        <f t="shared" si="51"/>
        <v>45357</v>
      </c>
      <c r="B16" s="31">
        <v>241150000</v>
      </c>
      <c r="C16" s="33">
        <v>5.33E-2</v>
      </c>
      <c r="D16" s="31">
        <f t="shared" si="0"/>
        <v>35703.597222222219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>
        <v>98800000</v>
      </c>
      <c r="AJ16" s="59">
        <v>5.4899999999999997E-2</v>
      </c>
      <c r="AK16" s="31">
        <f t="shared" si="9"/>
        <v>15067</v>
      </c>
      <c r="AL16" s="58"/>
      <c r="AM16" s="59"/>
      <c r="AN16" s="31">
        <f t="shared" si="10"/>
        <v>0</v>
      </c>
      <c r="AO16" s="58"/>
      <c r="AP16" s="59"/>
      <c r="AQ16" s="31">
        <f t="shared" si="11"/>
        <v>0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339950000</v>
      </c>
      <c r="EC16" s="60">
        <f t="shared" si="41"/>
        <v>241150000</v>
      </c>
      <c r="ED16" s="31">
        <f t="shared" si="42"/>
        <v>50770.597222222219</v>
      </c>
      <c r="EE16" s="33">
        <f t="shared" si="43"/>
        <v>5.3765009560229442E-2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98800000</v>
      </c>
      <c r="EL16" s="60">
        <f t="shared" si="48"/>
        <v>0</v>
      </c>
      <c r="EM16" s="60">
        <f t="shared" si="49"/>
        <v>15067</v>
      </c>
      <c r="EN16" s="33">
        <f t="shared" si="50"/>
        <v>5.4899999999999997E-2</v>
      </c>
      <c r="EP16" s="31"/>
    </row>
    <row r="17" spans="1:146" x14ac:dyDescent="0.25">
      <c r="A17" s="20">
        <f t="shared" si="51"/>
        <v>45358</v>
      </c>
      <c r="B17" s="31">
        <v>241150000</v>
      </c>
      <c r="C17" s="33">
        <v>5.2999999999999999E-2</v>
      </c>
      <c r="D17" s="31">
        <f t="shared" si="0"/>
        <v>35502.638888888891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91950000</v>
      </c>
      <c r="AJ17" s="59">
        <v>5.4899999999999997E-2</v>
      </c>
      <c r="AK17" s="31">
        <f t="shared" si="9"/>
        <v>14022.375</v>
      </c>
      <c r="AL17" s="58"/>
      <c r="AM17" s="59"/>
      <c r="AN17" s="31">
        <f t="shared" si="10"/>
        <v>0</v>
      </c>
      <c r="AO17" s="58"/>
      <c r="AP17" s="59"/>
      <c r="AQ17" s="31">
        <f t="shared" si="11"/>
        <v>0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333100000</v>
      </c>
      <c r="EC17" s="60">
        <f t="shared" si="41"/>
        <v>241150000</v>
      </c>
      <c r="ED17" s="31">
        <f t="shared" si="42"/>
        <v>49525.013888888891</v>
      </c>
      <c r="EE17" s="33">
        <f t="shared" si="43"/>
        <v>5.3524482137496249E-2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91950000</v>
      </c>
      <c r="EL17" s="60">
        <f t="shared" si="48"/>
        <v>0</v>
      </c>
      <c r="EM17" s="60">
        <f t="shared" si="49"/>
        <v>14022.375</v>
      </c>
      <c r="EN17" s="33">
        <f t="shared" si="50"/>
        <v>5.4899999999999997E-2</v>
      </c>
      <c r="EP17" s="31"/>
    </row>
    <row r="18" spans="1:146" x14ac:dyDescent="0.25">
      <c r="A18" s="20">
        <f t="shared" si="51"/>
        <v>45359</v>
      </c>
      <c r="B18" s="31">
        <v>241275000</v>
      </c>
      <c r="C18" s="33">
        <v>5.2999999999999999E-2</v>
      </c>
      <c r="D18" s="31">
        <f t="shared" si="0"/>
        <v>35521.041666666664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102925000</v>
      </c>
      <c r="AJ18" s="59">
        <v>5.4899999999999997E-2</v>
      </c>
      <c r="AK18" s="31">
        <f t="shared" si="9"/>
        <v>15696.0625</v>
      </c>
      <c r="AL18" s="58"/>
      <c r="AM18" s="59"/>
      <c r="AN18" s="31">
        <f t="shared" si="10"/>
        <v>0</v>
      </c>
      <c r="AO18" s="58"/>
      <c r="AP18" s="59"/>
      <c r="AQ18" s="31">
        <f t="shared" si="11"/>
        <v>0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344200000</v>
      </c>
      <c r="EC18" s="60">
        <f t="shared" si="41"/>
        <v>241275000</v>
      </c>
      <c r="ED18" s="31">
        <f t="shared" si="42"/>
        <v>51217.104166666664</v>
      </c>
      <c r="EE18" s="33">
        <f t="shared" si="43"/>
        <v>5.3568150784427657E-2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102925000</v>
      </c>
      <c r="EL18" s="60">
        <f t="shared" si="48"/>
        <v>0</v>
      </c>
      <c r="EM18" s="60">
        <f t="shared" si="49"/>
        <v>15696.0625</v>
      </c>
      <c r="EN18" s="33">
        <f t="shared" si="50"/>
        <v>5.4899999999999997E-2</v>
      </c>
      <c r="EP18" s="31"/>
    </row>
    <row r="19" spans="1:146" x14ac:dyDescent="0.25">
      <c r="A19" s="20">
        <f t="shared" si="51"/>
        <v>45360</v>
      </c>
      <c r="B19" s="31">
        <v>241275000</v>
      </c>
      <c r="C19" s="33">
        <v>5.2999999999999999E-2</v>
      </c>
      <c r="D19" s="31">
        <f t="shared" si="0"/>
        <v>35521.041666666664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>
        <v>102925000</v>
      </c>
      <c r="AJ19" s="59">
        <v>5.4899999999999997E-2</v>
      </c>
      <c r="AK19" s="31">
        <f t="shared" si="9"/>
        <v>15696.0625</v>
      </c>
      <c r="AL19" s="58"/>
      <c r="AM19" s="59"/>
      <c r="AN19" s="31">
        <f t="shared" si="10"/>
        <v>0</v>
      </c>
      <c r="AO19" s="58"/>
      <c r="AP19" s="59"/>
      <c r="AQ19" s="31">
        <f t="shared" si="11"/>
        <v>0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344200000</v>
      </c>
      <c r="EC19" s="60">
        <f t="shared" si="41"/>
        <v>241275000</v>
      </c>
      <c r="ED19" s="31">
        <f t="shared" si="42"/>
        <v>51217.104166666664</v>
      </c>
      <c r="EE19" s="33">
        <f t="shared" si="43"/>
        <v>5.3568150784427657E-2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102925000</v>
      </c>
      <c r="EL19" s="60">
        <f t="shared" si="48"/>
        <v>0</v>
      </c>
      <c r="EM19" s="60">
        <f t="shared" si="49"/>
        <v>15696.0625</v>
      </c>
      <c r="EN19" s="33">
        <f t="shared" si="50"/>
        <v>5.4899999999999997E-2</v>
      </c>
      <c r="EP19" s="31"/>
    </row>
    <row r="20" spans="1:146" x14ac:dyDescent="0.25">
      <c r="A20" s="20">
        <f t="shared" si="51"/>
        <v>45361</v>
      </c>
      <c r="B20" s="31">
        <v>241275000</v>
      </c>
      <c r="C20" s="33">
        <v>5.2999999999999999E-2</v>
      </c>
      <c r="D20" s="31">
        <f t="shared" si="0"/>
        <v>35521.041666666664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>
        <v>102925000</v>
      </c>
      <c r="AJ20" s="59">
        <v>5.4899999999999997E-2</v>
      </c>
      <c r="AK20" s="31">
        <f t="shared" si="9"/>
        <v>15696.0625</v>
      </c>
      <c r="AL20" s="58"/>
      <c r="AM20" s="59"/>
      <c r="AN20" s="31">
        <f t="shared" si="10"/>
        <v>0</v>
      </c>
      <c r="AO20" s="58"/>
      <c r="AP20" s="59"/>
      <c r="AQ20" s="31">
        <f t="shared" si="11"/>
        <v>0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344200000</v>
      </c>
      <c r="EC20" s="60">
        <f t="shared" si="41"/>
        <v>241275000</v>
      </c>
      <c r="ED20" s="31">
        <f t="shared" si="42"/>
        <v>51217.104166666664</v>
      </c>
      <c r="EE20" s="33">
        <f t="shared" si="43"/>
        <v>5.3568150784427657E-2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102925000</v>
      </c>
      <c r="EL20" s="60">
        <f t="shared" si="48"/>
        <v>0</v>
      </c>
      <c r="EM20" s="60">
        <f t="shared" si="49"/>
        <v>15696.0625</v>
      </c>
      <c r="EN20" s="33">
        <f t="shared" si="50"/>
        <v>5.4899999999999997E-2</v>
      </c>
      <c r="EP20" s="31"/>
    </row>
    <row r="21" spans="1:146" x14ac:dyDescent="0.25">
      <c r="A21" s="20">
        <f t="shared" si="51"/>
        <v>45362</v>
      </c>
      <c r="B21" s="31">
        <v>165950000</v>
      </c>
      <c r="C21" s="33">
        <v>5.2999999999999999E-2</v>
      </c>
      <c r="D21" s="31">
        <f t="shared" si="0"/>
        <v>24431.527777777777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126350000</v>
      </c>
      <c r="AJ21" s="59">
        <v>5.4899999999999997E-2</v>
      </c>
      <c r="AK21" s="31">
        <f t="shared" si="9"/>
        <v>19268.375</v>
      </c>
      <c r="AL21" s="58"/>
      <c r="AM21" s="59"/>
      <c r="AN21" s="31">
        <f t="shared" si="10"/>
        <v>0</v>
      </c>
      <c r="AO21" s="58"/>
      <c r="AP21" s="59"/>
      <c r="AQ21" s="31">
        <f t="shared" si="11"/>
        <v>0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292300000</v>
      </c>
      <c r="EC21" s="60">
        <f t="shared" si="41"/>
        <v>165950000</v>
      </c>
      <c r="ED21" s="31">
        <f t="shared" si="42"/>
        <v>43699.902777777781</v>
      </c>
      <c r="EE21" s="33">
        <f t="shared" si="43"/>
        <v>5.3821296613068767E-2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126350000</v>
      </c>
      <c r="EL21" s="60">
        <f t="shared" si="48"/>
        <v>0</v>
      </c>
      <c r="EM21" s="60">
        <f t="shared" si="49"/>
        <v>19268.375</v>
      </c>
      <c r="EN21" s="33">
        <f t="shared" si="50"/>
        <v>5.4899999999999997E-2</v>
      </c>
      <c r="EP21" s="31"/>
    </row>
    <row r="22" spans="1:146" x14ac:dyDescent="0.25">
      <c r="A22" s="20">
        <f t="shared" si="51"/>
        <v>45363</v>
      </c>
      <c r="B22" s="31">
        <v>168975000</v>
      </c>
      <c r="C22" s="33">
        <v>5.3200000000000004E-2</v>
      </c>
      <c r="D22" s="31">
        <f t="shared" si="0"/>
        <v>24970.75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115875000</v>
      </c>
      <c r="AJ22" s="59">
        <v>5.4899999999999997E-2</v>
      </c>
      <c r="AK22" s="31">
        <f t="shared" si="9"/>
        <v>17670.9375</v>
      </c>
      <c r="AL22" s="58"/>
      <c r="AM22" s="59"/>
      <c r="AN22" s="31">
        <f t="shared" si="10"/>
        <v>0</v>
      </c>
      <c r="AO22" s="58"/>
      <c r="AP22" s="59"/>
      <c r="AQ22" s="31">
        <f t="shared" si="11"/>
        <v>0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284850000</v>
      </c>
      <c r="EC22" s="60">
        <f t="shared" si="41"/>
        <v>168975000</v>
      </c>
      <c r="ED22" s="31">
        <f t="shared" si="42"/>
        <v>42641.6875</v>
      </c>
      <c r="EE22" s="33">
        <f t="shared" si="43"/>
        <v>5.3891548183254347E-2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115875000</v>
      </c>
      <c r="EL22" s="60">
        <f t="shared" si="48"/>
        <v>0</v>
      </c>
      <c r="EM22" s="60">
        <f t="shared" si="49"/>
        <v>17670.9375</v>
      </c>
      <c r="EN22" s="33">
        <f t="shared" si="50"/>
        <v>5.4899999999999997E-2</v>
      </c>
      <c r="EP22" s="31"/>
    </row>
    <row r="23" spans="1:146" x14ac:dyDescent="0.25">
      <c r="A23" s="20">
        <f t="shared" si="51"/>
        <v>45364</v>
      </c>
      <c r="B23" s="31">
        <v>131025000</v>
      </c>
      <c r="C23" s="33">
        <v>5.33E-2</v>
      </c>
      <c r="D23" s="31">
        <f t="shared" si="0"/>
        <v>19398.979166666668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132400000</v>
      </c>
      <c r="AJ23" s="59">
        <v>5.4899999999999997E-2</v>
      </c>
      <c r="AK23" s="31">
        <f t="shared" si="9"/>
        <v>20191</v>
      </c>
      <c r="AL23" s="58">
        <v>50000000</v>
      </c>
      <c r="AM23" s="59">
        <v>5.57E-2</v>
      </c>
      <c r="AN23" s="31">
        <f t="shared" si="10"/>
        <v>7736.1111111111113</v>
      </c>
      <c r="AO23" s="58"/>
      <c r="AP23" s="59"/>
      <c r="AQ23" s="31">
        <f t="shared" si="11"/>
        <v>0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313425000</v>
      </c>
      <c r="EC23" s="60">
        <f t="shared" si="41"/>
        <v>131025000</v>
      </c>
      <c r="ED23" s="31">
        <f t="shared" si="42"/>
        <v>47326.090277777781</v>
      </c>
      <c r="EE23" s="33">
        <f t="shared" si="43"/>
        <v>5.4358754087899822E-2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182400000</v>
      </c>
      <c r="EL23" s="60">
        <f t="shared" si="48"/>
        <v>0</v>
      </c>
      <c r="EM23" s="60">
        <f t="shared" si="49"/>
        <v>27927.111111111109</v>
      </c>
      <c r="EN23" s="33">
        <f t="shared" si="50"/>
        <v>5.5119298245614033E-2</v>
      </c>
      <c r="EP23" s="31"/>
    </row>
    <row r="24" spans="1:146" x14ac:dyDescent="0.25">
      <c r="A24" s="20">
        <f t="shared" si="51"/>
        <v>45365</v>
      </c>
      <c r="B24" s="31">
        <v>131025000</v>
      </c>
      <c r="C24" s="33">
        <v>5.2999999999999999E-2</v>
      </c>
      <c r="D24" s="31">
        <f t="shared" si="0"/>
        <v>19289.791666666668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29875000</v>
      </c>
      <c r="AJ24" s="59">
        <v>5.4899999999999997E-2</v>
      </c>
      <c r="AK24" s="31">
        <f t="shared" si="9"/>
        <v>4555.9375</v>
      </c>
      <c r="AL24" s="58">
        <v>50000000</v>
      </c>
      <c r="AM24" s="59">
        <v>5.57E-2</v>
      </c>
      <c r="AN24" s="31">
        <f t="shared" si="10"/>
        <v>7736.1111111111113</v>
      </c>
      <c r="AO24" s="58">
        <v>110000000</v>
      </c>
      <c r="AP24" s="59">
        <v>5.5300000000000002E-2</v>
      </c>
      <c r="AQ24" s="31">
        <f t="shared" si="11"/>
        <v>16897.222222222223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320900000</v>
      </c>
      <c r="EC24" s="60">
        <f t="shared" si="41"/>
        <v>131025000</v>
      </c>
      <c r="ED24" s="31">
        <f t="shared" si="42"/>
        <v>48479.0625</v>
      </c>
      <c r="EE24" s="33">
        <f t="shared" si="43"/>
        <v>5.4385984730445626E-2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189875000</v>
      </c>
      <c r="EL24" s="60">
        <f t="shared" si="48"/>
        <v>0</v>
      </c>
      <c r="EM24" s="60">
        <f t="shared" si="49"/>
        <v>29189.270833333336</v>
      </c>
      <c r="EN24" s="33">
        <f t="shared" si="50"/>
        <v>5.5342396313364059E-2</v>
      </c>
      <c r="EP24" s="31"/>
    </row>
    <row r="25" spans="1:146" x14ac:dyDescent="0.25">
      <c r="A25" s="20">
        <f t="shared" si="51"/>
        <v>45366</v>
      </c>
      <c r="B25" s="31">
        <v>117500000</v>
      </c>
      <c r="C25" s="33">
        <v>5.33E-2</v>
      </c>
      <c r="D25" s="31">
        <f t="shared" si="0"/>
        <v>17396.527777777777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120175000</v>
      </c>
      <c r="AJ25" s="59">
        <v>5.4899999999999997E-2</v>
      </c>
      <c r="AK25" s="31">
        <f t="shared" si="9"/>
        <v>18326.6875</v>
      </c>
      <c r="AL25" s="58">
        <v>50000000</v>
      </c>
      <c r="AM25" s="59">
        <v>5.57E-2</v>
      </c>
      <c r="AN25" s="31">
        <f t="shared" si="10"/>
        <v>7736.1111111111113</v>
      </c>
      <c r="AO25" s="58">
        <v>110000000</v>
      </c>
      <c r="AP25" s="59">
        <v>5.5300000000000002E-2</v>
      </c>
      <c r="AQ25" s="31">
        <f t="shared" si="11"/>
        <v>16897.222222222223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397675000</v>
      </c>
      <c r="EC25" s="60">
        <f t="shared" si="41"/>
        <v>117500000</v>
      </c>
      <c r="ED25" s="31">
        <f t="shared" si="42"/>
        <v>60356.548611111109</v>
      </c>
      <c r="EE25" s="33">
        <f t="shared" si="43"/>
        <v>5.4638479914503053E-2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280175000</v>
      </c>
      <c r="EL25" s="60">
        <f t="shared" si="48"/>
        <v>0</v>
      </c>
      <c r="EM25" s="60">
        <f t="shared" si="49"/>
        <v>42960.020833333336</v>
      </c>
      <c r="EN25" s="33">
        <f t="shared" si="50"/>
        <v>5.5199812617114312E-2</v>
      </c>
      <c r="EP25" s="31"/>
    </row>
    <row r="26" spans="1:146" x14ac:dyDescent="0.25">
      <c r="A26" s="20">
        <f t="shared" si="51"/>
        <v>45367</v>
      </c>
      <c r="B26" s="31">
        <v>117500000</v>
      </c>
      <c r="C26" s="33">
        <v>5.33E-2</v>
      </c>
      <c r="D26" s="31">
        <f t="shared" si="0"/>
        <v>17396.527777777777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120175000</v>
      </c>
      <c r="AJ26" s="59">
        <v>5.4899999999999997E-2</v>
      </c>
      <c r="AK26" s="31">
        <f t="shared" si="9"/>
        <v>18326.6875</v>
      </c>
      <c r="AL26" s="58">
        <v>50000000</v>
      </c>
      <c r="AM26" s="59">
        <v>5.57E-2</v>
      </c>
      <c r="AN26" s="31">
        <f t="shared" si="10"/>
        <v>7736.1111111111113</v>
      </c>
      <c r="AO26" s="58">
        <v>110000000</v>
      </c>
      <c r="AP26" s="59">
        <v>5.5300000000000002E-2</v>
      </c>
      <c r="AQ26" s="31">
        <f t="shared" si="11"/>
        <v>16897.222222222223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397675000</v>
      </c>
      <c r="EC26" s="60">
        <f t="shared" si="41"/>
        <v>117500000</v>
      </c>
      <c r="ED26" s="31">
        <f t="shared" si="42"/>
        <v>60356.548611111109</v>
      </c>
      <c r="EE26" s="33">
        <f t="shared" si="43"/>
        <v>5.4638479914503053E-2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280175000</v>
      </c>
      <c r="EL26" s="60">
        <f t="shared" si="48"/>
        <v>0</v>
      </c>
      <c r="EM26" s="60">
        <f t="shared" si="49"/>
        <v>42960.020833333336</v>
      </c>
      <c r="EN26" s="33">
        <f t="shared" si="50"/>
        <v>5.5199812617114312E-2</v>
      </c>
      <c r="EP26" s="31"/>
    </row>
    <row r="27" spans="1:146" x14ac:dyDescent="0.25">
      <c r="A27" s="20">
        <f t="shared" si="51"/>
        <v>45368</v>
      </c>
      <c r="B27" s="31">
        <v>117500000</v>
      </c>
      <c r="C27" s="33">
        <v>5.33E-2</v>
      </c>
      <c r="D27" s="31">
        <f t="shared" si="0"/>
        <v>17396.527777777777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120175000</v>
      </c>
      <c r="AJ27" s="59">
        <v>5.4899999999999997E-2</v>
      </c>
      <c r="AK27" s="31">
        <f t="shared" si="9"/>
        <v>18326.6875</v>
      </c>
      <c r="AL27" s="58">
        <v>50000000</v>
      </c>
      <c r="AM27" s="59">
        <v>5.57E-2</v>
      </c>
      <c r="AN27" s="31">
        <f t="shared" si="10"/>
        <v>7736.1111111111113</v>
      </c>
      <c r="AO27" s="58">
        <v>110000000</v>
      </c>
      <c r="AP27" s="59">
        <v>5.5300000000000002E-2</v>
      </c>
      <c r="AQ27" s="31">
        <f t="shared" si="11"/>
        <v>16897.222222222223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397675000</v>
      </c>
      <c r="EC27" s="60">
        <f t="shared" si="41"/>
        <v>117500000</v>
      </c>
      <c r="ED27" s="31">
        <f t="shared" si="42"/>
        <v>60356.548611111109</v>
      </c>
      <c r="EE27" s="33">
        <f t="shared" si="43"/>
        <v>5.4638479914503053E-2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280175000</v>
      </c>
      <c r="EL27" s="60">
        <f t="shared" si="48"/>
        <v>0</v>
      </c>
      <c r="EM27" s="60">
        <f t="shared" si="49"/>
        <v>42960.020833333336</v>
      </c>
      <c r="EN27" s="33">
        <f t="shared" si="50"/>
        <v>5.5199812617114312E-2</v>
      </c>
      <c r="EP27" s="31"/>
    </row>
    <row r="28" spans="1:146" x14ac:dyDescent="0.25">
      <c r="A28" s="20">
        <f t="shared" si="51"/>
        <v>45369</v>
      </c>
      <c r="B28" s="31">
        <v>167500000</v>
      </c>
      <c r="C28" s="33">
        <v>5.3200000000000004E-2</v>
      </c>
      <c r="D28" s="31">
        <f t="shared" si="0"/>
        <v>24752.777777777777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74225000</v>
      </c>
      <c r="AJ28" s="59">
        <v>5.4899999999999997E-2</v>
      </c>
      <c r="AK28" s="31">
        <f t="shared" si="9"/>
        <v>11319.3125</v>
      </c>
      <c r="AL28" s="58">
        <v>50000000</v>
      </c>
      <c r="AM28" s="59">
        <v>5.57E-2</v>
      </c>
      <c r="AN28" s="31">
        <f t="shared" si="10"/>
        <v>7736.1111111111113</v>
      </c>
      <c r="AO28" s="58">
        <v>110000000</v>
      </c>
      <c r="AP28" s="59">
        <v>5.5300000000000002E-2</v>
      </c>
      <c r="AQ28" s="31">
        <f t="shared" si="11"/>
        <v>16897.222222222223</v>
      </c>
      <c r="AR28" s="58">
        <v>25000000</v>
      </c>
      <c r="AS28" s="59">
        <v>5.5E-2</v>
      </c>
      <c r="AT28" s="31">
        <f t="shared" si="12"/>
        <v>3819.4444444444443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426725000</v>
      </c>
      <c r="EC28" s="60">
        <f t="shared" si="41"/>
        <v>167500000</v>
      </c>
      <c r="ED28" s="31">
        <f t="shared" si="42"/>
        <v>64524.868055555555</v>
      </c>
      <c r="EE28" s="33">
        <f t="shared" si="43"/>
        <v>5.4435415079969532E-2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259225000</v>
      </c>
      <c r="EL28" s="60">
        <f t="shared" si="48"/>
        <v>0</v>
      </c>
      <c r="EM28" s="60">
        <f t="shared" si="49"/>
        <v>39772.090277777781</v>
      </c>
      <c r="EN28" s="33">
        <f t="shared" si="50"/>
        <v>5.5233686951490016E-2</v>
      </c>
      <c r="EP28" s="31"/>
    </row>
    <row r="29" spans="1:146" x14ac:dyDescent="0.25">
      <c r="A29" s="20">
        <f t="shared" si="51"/>
        <v>45370</v>
      </c>
      <c r="B29" s="31">
        <v>167500000</v>
      </c>
      <c r="C29" s="33">
        <v>5.2999999999999999E-2</v>
      </c>
      <c r="D29" s="31">
        <f t="shared" si="0"/>
        <v>24659.722222222223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57350000</v>
      </c>
      <c r="AJ29" s="59">
        <v>5.4899999999999997E-2</v>
      </c>
      <c r="AK29" s="31">
        <f t="shared" si="9"/>
        <v>8745.875</v>
      </c>
      <c r="AL29" s="58">
        <v>50000000</v>
      </c>
      <c r="AM29" s="59">
        <v>5.57E-2</v>
      </c>
      <c r="AN29" s="31">
        <f t="shared" si="10"/>
        <v>7736.1111111111113</v>
      </c>
      <c r="AO29" s="58">
        <v>110000000</v>
      </c>
      <c r="AP29" s="59">
        <v>5.5300000000000002E-2</v>
      </c>
      <c r="AQ29" s="31">
        <f t="shared" si="11"/>
        <v>16897.222222222223</v>
      </c>
      <c r="AR29" s="58">
        <v>25000000</v>
      </c>
      <c r="AS29" s="59">
        <v>5.5E-2</v>
      </c>
      <c r="AT29" s="31">
        <f t="shared" si="12"/>
        <v>3819.4444444444443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409850000</v>
      </c>
      <c r="EC29" s="60">
        <f t="shared" si="41"/>
        <v>167500000</v>
      </c>
      <c r="ED29" s="31">
        <f t="shared" si="42"/>
        <v>61858.374999999993</v>
      </c>
      <c r="EE29" s="33">
        <f t="shared" si="43"/>
        <v>5.4334549225326337E-2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242350000</v>
      </c>
      <c r="EL29" s="60">
        <f t="shared" si="48"/>
        <v>0</v>
      </c>
      <c r="EM29" s="60">
        <f t="shared" si="49"/>
        <v>37198.652777777781</v>
      </c>
      <c r="EN29" s="33">
        <f t="shared" si="50"/>
        <v>5.5256921807303488E-2</v>
      </c>
      <c r="EP29" s="31"/>
    </row>
    <row r="30" spans="1:146" x14ac:dyDescent="0.25">
      <c r="A30" s="20">
        <f t="shared" si="51"/>
        <v>45371</v>
      </c>
      <c r="B30" s="31">
        <v>167500000</v>
      </c>
      <c r="C30" s="33">
        <v>5.33E-2</v>
      </c>
      <c r="D30" s="31">
        <f t="shared" si="0"/>
        <v>24799.305555555555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54425000</v>
      </c>
      <c r="AJ30" s="59">
        <v>5.4899999999999997E-2</v>
      </c>
      <c r="AK30" s="31">
        <f t="shared" si="9"/>
        <v>8299.8125</v>
      </c>
      <c r="AL30" s="58">
        <v>50000000</v>
      </c>
      <c r="AM30" s="59">
        <v>5.57E-2</v>
      </c>
      <c r="AN30" s="31">
        <f t="shared" si="10"/>
        <v>7736.1111111111113</v>
      </c>
      <c r="AO30" s="58">
        <v>110000000</v>
      </c>
      <c r="AP30" s="59">
        <v>5.5300000000000002E-2</v>
      </c>
      <c r="AQ30" s="31">
        <f t="shared" si="11"/>
        <v>16897.222222222223</v>
      </c>
      <c r="AR30" s="58">
        <v>25000000</v>
      </c>
      <c r="AS30" s="59">
        <v>5.5E-2</v>
      </c>
      <c r="AT30" s="31">
        <f t="shared" si="12"/>
        <v>3819.4444444444443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406925000</v>
      </c>
      <c r="EC30" s="60">
        <f t="shared" si="41"/>
        <v>167500000</v>
      </c>
      <c r="ED30" s="31">
        <f t="shared" si="42"/>
        <v>61551.895833333336</v>
      </c>
      <c r="EE30" s="33">
        <f t="shared" si="43"/>
        <v>5.4453971862136762E-2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239425000</v>
      </c>
      <c r="EL30" s="60">
        <f t="shared" si="48"/>
        <v>0</v>
      </c>
      <c r="EM30" s="60">
        <f t="shared" si="49"/>
        <v>36752.590277777781</v>
      </c>
      <c r="EN30" s="33">
        <f t="shared" si="50"/>
        <v>5.5261282238696884E-2</v>
      </c>
      <c r="EP30" s="31"/>
    </row>
    <row r="31" spans="1:146" x14ac:dyDescent="0.25">
      <c r="A31" s="20">
        <f t="shared" si="51"/>
        <v>45372</v>
      </c>
      <c r="B31" s="31">
        <v>168875000</v>
      </c>
      <c r="C31" s="33">
        <v>5.33E-2</v>
      </c>
      <c r="D31" s="31">
        <f t="shared" si="0"/>
        <v>25002.881944444445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46325000</v>
      </c>
      <c r="AJ31" s="59">
        <v>5.4899999999999997E-2</v>
      </c>
      <c r="AK31" s="31">
        <f t="shared" si="9"/>
        <v>7064.5625</v>
      </c>
      <c r="AL31" s="58">
        <v>50000000</v>
      </c>
      <c r="AM31" s="59">
        <v>5.57E-2</v>
      </c>
      <c r="AN31" s="31">
        <f t="shared" si="10"/>
        <v>7736.1111111111113</v>
      </c>
      <c r="AO31" s="58">
        <v>110000000</v>
      </c>
      <c r="AP31" s="59">
        <v>5.5300000000000002E-2</v>
      </c>
      <c r="AQ31" s="31">
        <f t="shared" si="11"/>
        <v>16897.222222222223</v>
      </c>
      <c r="AR31" s="58">
        <v>25000000</v>
      </c>
      <c r="AS31" s="59">
        <v>5.5E-2</v>
      </c>
      <c r="AT31" s="31">
        <f t="shared" si="12"/>
        <v>3819.4444444444443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400200000</v>
      </c>
      <c r="EC31" s="60">
        <f t="shared" si="41"/>
        <v>168875000</v>
      </c>
      <c r="ED31" s="31">
        <f t="shared" si="42"/>
        <v>60520.222222222226</v>
      </c>
      <c r="EE31" s="33">
        <f t="shared" si="43"/>
        <v>5.4440979510244882E-2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231325000</v>
      </c>
      <c r="EL31" s="60">
        <f t="shared" si="48"/>
        <v>0</v>
      </c>
      <c r="EM31" s="60">
        <f t="shared" si="49"/>
        <v>35517.340277777781</v>
      </c>
      <c r="EN31" s="33">
        <f t="shared" si="50"/>
        <v>5.5273932778558306E-2</v>
      </c>
      <c r="EP31" s="31"/>
    </row>
    <row r="32" spans="1:146" x14ac:dyDescent="0.25">
      <c r="A32" s="20">
        <f t="shared" si="51"/>
        <v>45373</v>
      </c>
      <c r="B32" s="31">
        <v>166425000</v>
      </c>
      <c r="C32" s="33">
        <v>5.3200000000000004E-2</v>
      </c>
      <c r="D32" s="31">
        <f t="shared" si="0"/>
        <v>24593.916666666668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42375000</v>
      </c>
      <c r="AJ32" s="59">
        <v>5.4899999999999997E-2</v>
      </c>
      <c r="AK32" s="31">
        <f t="shared" si="9"/>
        <v>6462.1875</v>
      </c>
      <c r="AL32" s="58">
        <v>50000000</v>
      </c>
      <c r="AM32" s="59">
        <v>5.57E-2</v>
      </c>
      <c r="AN32" s="31">
        <f t="shared" si="10"/>
        <v>7736.1111111111113</v>
      </c>
      <c r="AO32" s="58">
        <v>110000000</v>
      </c>
      <c r="AP32" s="59">
        <v>5.5300000000000002E-2</v>
      </c>
      <c r="AQ32" s="31">
        <f t="shared" si="11"/>
        <v>16897.222222222223</v>
      </c>
      <c r="AR32" s="58">
        <v>25000000</v>
      </c>
      <c r="AS32" s="59">
        <v>5.5E-2</v>
      </c>
      <c r="AT32" s="31">
        <f t="shared" si="12"/>
        <v>3819.4444444444443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393800000</v>
      </c>
      <c r="EC32" s="60">
        <f t="shared" si="41"/>
        <v>166425000</v>
      </c>
      <c r="ED32" s="31">
        <f t="shared" si="42"/>
        <v>59508.881944444445</v>
      </c>
      <c r="EE32" s="33">
        <f t="shared" si="43"/>
        <v>5.4401212544438804E-2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227375000</v>
      </c>
      <c r="EL32" s="60">
        <f t="shared" si="48"/>
        <v>0</v>
      </c>
      <c r="EM32" s="60">
        <f t="shared" si="49"/>
        <v>34914.965277777781</v>
      </c>
      <c r="EN32" s="33">
        <f t="shared" si="50"/>
        <v>5.528042880703684E-2</v>
      </c>
      <c r="EP32" s="31"/>
    </row>
    <row r="33" spans="1:146" x14ac:dyDescent="0.25">
      <c r="A33" s="20">
        <f t="shared" si="51"/>
        <v>45374</v>
      </c>
      <c r="B33" s="31">
        <v>166425000</v>
      </c>
      <c r="C33" s="33">
        <v>5.3200000000000004E-2</v>
      </c>
      <c r="D33" s="31">
        <f t="shared" si="0"/>
        <v>24593.916666666668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42375000</v>
      </c>
      <c r="AJ33" s="59">
        <v>5.4899999999999997E-2</v>
      </c>
      <c r="AK33" s="31">
        <f t="shared" si="9"/>
        <v>6462.1875</v>
      </c>
      <c r="AL33" s="58">
        <v>50000000</v>
      </c>
      <c r="AM33" s="59">
        <v>5.57E-2</v>
      </c>
      <c r="AN33" s="31">
        <f t="shared" si="10"/>
        <v>7736.1111111111113</v>
      </c>
      <c r="AO33" s="58">
        <v>110000000</v>
      </c>
      <c r="AP33" s="59">
        <v>5.5300000000000002E-2</v>
      </c>
      <c r="AQ33" s="31">
        <f t="shared" si="11"/>
        <v>16897.222222222223</v>
      </c>
      <c r="AR33" s="58">
        <v>25000000</v>
      </c>
      <c r="AS33" s="59">
        <v>5.5E-2</v>
      </c>
      <c r="AT33" s="31">
        <f t="shared" si="12"/>
        <v>3819.4444444444443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393800000</v>
      </c>
      <c r="EC33" s="60">
        <f t="shared" si="41"/>
        <v>166425000</v>
      </c>
      <c r="ED33" s="31">
        <f t="shared" si="42"/>
        <v>59508.881944444445</v>
      </c>
      <c r="EE33" s="33">
        <f t="shared" si="43"/>
        <v>5.4401212544438804E-2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227375000</v>
      </c>
      <c r="EL33" s="60">
        <f t="shared" si="48"/>
        <v>0</v>
      </c>
      <c r="EM33" s="60">
        <f t="shared" si="49"/>
        <v>34914.965277777781</v>
      </c>
      <c r="EN33" s="33">
        <f t="shared" si="50"/>
        <v>5.528042880703684E-2</v>
      </c>
      <c r="EP33" s="31"/>
    </row>
    <row r="34" spans="1:146" x14ac:dyDescent="0.25">
      <c r="A34" s="20">
        <f t="shared" si="51"/>
        <v>45375</v>
      </c>
      <c r="B34" s="31">
        <v>166425000</v>
      </c>
      <c r="C34" s="33">
        <v>5.3200000000000004E-2</v>
      </c>
      <c r="D34" s="31">
        <f t="shared" si="0"/>
        <v>24593.916666666668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42375000</v>
      </c>
      <c r="AJ34" s="59">
        <v>5.4899999999999997E-2</v>
      </c>
      <c r="AK34" s="31">
        <f t="shared" si="9"/>
        <v>6462.1875</v>
      </c>
      <c r="AL34" s="58">
        <v>50000000</v>
      </c>
      <c r="AM34" s="59">
        <v>5.57E-2</v>
      </c>
      <c r="AN34" s="31">
        <f t="shared" si="10"/>
        <v>7736.1111111111113</v>
      </c>
      <c r="AO34" s="58">
        <v>110000000</v>
      </c>
      <c r="AP34" s="59">
        <v>5.5300000000000002E-2</v>
      </c>
      <c r="AQ34" s="31">
        <f t="shared" si="11"/>
        <v>16897.222222222223</v>
      </c>
      <c r="AR34" s="58">
        <v>25000000</v>
      </c>
      <c r="AS34" s="59">
        <v>5.5E-2</v>
      </c>
      <c r="AT34" s="31">
        <f t="shared" si="12"/>
        <v>3819.4444444444443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393800000</v>
      </c>
      <c r="EC34" s="60">
        <f t="shared" si="41"/>
        <v>166425000</v>
      </c>
      <c r="ED34" s="31">
        <f t="shared" si="42"/>
        <v>59508.881944444445</v>
      </c>
      <c r="EE34" s="33">
        <f t="shared" si="43"/>
        <v>5.4401212544438804E-2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227375000</v>
      </c>
      <c r="EL34" s="60">
        <f t="shared" si="48"/>
        <v>0</v>
      </c>
      <c r="EM34" s="60">
        <f t="shared" si="49"/>
        <v>34914.965277777781</v>
      </c>
      <c r="EN34" s="33">
        <f t="shared" si="50"/>
        <v>5.528042880703684E-2</v>
      </c>
      <c r="EP34" s="31"/>
    </row>
    <row r="35" spans="1:146" x14ac:dyDescent="0.25">
      <c r="A35" s="20">
        <f t="shared" si="51"/>
        <v>45376</v>
      </c>
      <c r="B35" s="31">
        <v>166350000</v>
      </c>
      <c r="C35" s="33">
        <v>5.3099999999999994E-2</v>
      </c>
      <c r="D35" s="31">
        <f t="shared" si="0"/>
        <v>24536.625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48525000</v>
      </c>
      <c r="AJ35" s="59">
        <v>5.4899999999999997E-2</v>
      </c>
      <c r="AK35" s="31">
        <f t="shared" si="9"/>
        <v>7400.0625</v>
      </c>
      <c r="AL35" s="58">
        <v>50000000</v>
      </c>
      <c r="AM35" s="59">
        <v>5.57E-2</v>
      </c>
      <c r="AN35" s="31">
        <f t="shared" si="10"/>
        <v>7736.1111111111113</v>
      </c>
      <c r="AO35" s="58">
        <v>110000000</v>
      </c>
      <c r="AP35" s="59">
        <v>5.5300000000000002E-2</v>
      </c>
      <c r="AQ35" s="31">
        <f t="shared" si="11"/>
        <v>16897.222222222223</v>
      </c>
      <c r="AR35" s="58">
        <v>25000000</v>
      </c>
      <c r="AS35" s="59">
        <v>5.5E-2</v>
      </c>
      <c r="AT35" s="31">
        <f t="shared" si="12"/>
        <v>3819.4444444444443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399875000</v>
      </c>
      <c r="EC35" s="60">
        <f t="shared" si="41"/>
        <v>166350000</v>
      </c>
      <c r="ED35" s="31">
        <f t="shared" si="42"/>
        <v>60389.465277777774</v>
      </c>
      <c r="EE35" s="33">
        <f t="shared" si="43"/>
        <v>5.4367508596436381E-2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233525000</v>
      </c>
      <c r="EL35" s="60">
        <f t="shared" si="48"/>
        <v>0</v>
      </c>
      <c r="EM35" s="60">
        <f t="shared" si="49"/>
        <v>35852.840277777781</v>
      </c>
      <c r="EN35" s="33">
        <f t="shared" si="50"/>
        <v>5.5270410020340437E-2</v>
      </c>
      <c r="EP35" s="31"/>
    </row>
    <row r="36" spans="1:146" x14ac:dyDescent="0.25">
      <c r="A36" s="20">
        <f t="shared" si="51"/>
        <v>45377</v>
      </c>
      <c r="B36" s="31">
        <v>216525000</v>
      </c>
      <c r="C36" s="33">
        <v>5.33E-2</v>
      </c>
      <c r="D36" s="31">
        <f t="shared" si="0"/>
        <v>32057.729166666668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22550000</v>
      </c>
      <c r="AJ36" s="59">
        <v>5.4899999999999997E-2</v>
      </c>
      <c r="AK36" s="31">
        <f t="shared" si="9"/>
        <v>3438.875</v>
      </c>
      <c r="AL36" s="58">
        <v>50000000</v>
      </c>
      <c r="AM36" s="59">
        <v>5.57E-2</v>
      </c>
      <c r="AN36" s="31">
        <f t="shared" si="10"/>
        <v>7736.1111111111113</v>
      </c>
      <c r="AO36" s="58">
        <v>110000000</v>
      </c>
      <c r="AP36" s="59">
        <v>5.5300000000000002E-2</v>
      </c>
      <c r="AQ36" s="31">
        <f t="shared" si="11"/>
        <v>16897.222222222223</v>
      </c>
      <c r="AR36" s="58">
        <v>25000000</v>
      </c>
      <c r="AS36" s="59">
        <v>5.5E-2</v>
      </c>
      <c r="AT36" s="31">
        <f t="shared" si="12"/>
        <v>3819.4444444444443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424075000</v>
      </c>
      <c r="EC36" s="60">
        <f t="shared" si="41"/>
        <v>216525000</v>
      </c>
      <c r="ED36" s="31">
        <f t="shared" si="42"/>
        <v>63949.381944444445</v>
      </c>
      <c r="EE36" s="33">
        <f t="shared" si="43"/>
        <v>5.4287042386370339E-2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207550000</v>
      </c>
      <c r="EL36" s="60">
        <f t="shared" si="48"/>
        <v>0</v>
      </c>
      <c r="EM36" s="60">
        <f t="shared" si="49"/>
        <v>31891.652777777781</v>
      </c>
      <c r="EN36" s="33">
        <f t="shared" si="50"/>
        <v>5.5316767044085773E-2</v>
      </c>
      <c r="EP36" s="31"/>
    </row>
    <row r="37" spans="1:146" x14ac:dyDescent="0.25">
      <c r="A37" s="20">
        <f t="shared" si="51"/>
        <v>45378</v>
      </c>
      <c r="B37" s="31">
        <v>203150000</v>
      </c>
      <c r="C37" s="33">
        <v>5.2999999999999999E-2</v>
      </c>
      <c r="D37" s="31">
        <f t="shared" si="0"/>
        <v>29908.194444444445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/>
      <c r="AJ37" s="59"/>
      <c r="AK37" s="31">
        <f t="shared" si="9"/>
        <v>0</v>
      </c>
      <c r="AL37" s="58">
        <v>50000000</v>
      </c>
      <c r="AM37" s="59">
        <v>5.57E-2</v>
      </c>
      <c r="AN37" s="31">
        <f t="shared" si="10"/>
        <v>7736.1111111111113</v>
      </c>
      <c r="AO37" s="58">
        <v>110000000</v>
      </c>
      <c r="AP37" s="59">
        <v>5.5300000000000002E-2</v>
      </c>
      <c r="AQ37" s="31">
        <f t="shared" si="11"/>
        <v>16897.222222222223</v>
      </c>
      <c r="AR37" s="58">
        <v>25000000</v>
      </c>
      <c r="AS37" s="59">
        <v>5.5E-2</v>
      </c>
      <c r="AT37" s="31">
        <f t="shared" si="12"/>
        <v>3819.4444444444443</v>
      </c>
      <c r="AU37" s="31">
        <v>33775000</v>
      </c>
      <c r="AV37" s="33">
        <v>5.5E-2</v>
      </c>
      <c r="AW37" s="31">
        <f t="shared" si="13"/>
        <v>5160.0694444444443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421925000</v>
      </c>
      <c r="EC37" s="60">
        <f t="shared" si="41"/>
        <v>203150000</v>
      </c>
      <c r="ED37" s="31">
        <f t="shared" si="42"/>
        <v>63521.041666666672</v>
      </c>
      <c r="EE37" s="33">
        <f t="shared" si="43"/>
        <v>5.4198198732002136E-2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218775000</v>
      </c>
      <c r="EL37" s="60">
        <f t="shared" si="48"/>
        <v>0</v>
      </c>
      <c r="EM37" s="60">
        <f t="shared" si="49"/>
        <v>33612.847222222219</v>
      </c>
      <c r="EN37" s="33">
        <f t="shared" si="50"/>
        <v>5.5310821620386239E-2</v>
      </c>
      <c r="EP37" s="31"/>
    </row>
    <row r="38" spans="1:146" x14ac:dyDescent="0.25">
      <c r="A38" s="20">
        <f t="shared" si="51"/>
        <v>45379</v>
      </c>
      <c r="B38" s="31">
        <v>9725000</v>
      </c>
      <c r="C38" s="33">
        <v>5.2999999999999999E-2</v>
      </c>
      <c r="D38" s="31">
        <f t="shared" si="0"/>
        <v>1431.7361111111111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f>65000000+40000000+10000000+20000000+150000000+55000000+20000000</f>
        <v>360000000</v>
      </c>
      <c r="AJ38" s="59">
        <v>5.4899999999999997E-2</v>
      </c>
      <c r="AK38" s="31">
        <f t="shared" si="9"/>
        <v>54900</v>
      </c>
      <c r="AL38" s="58">
        <v>50000000</v>
      </c>
      <c r="AM38" s="59">
        <v>5.57E-2</v>
      </c>
      <c r="AN38" s="31">
        <f t="shared" si="10"/>
        <v>7736.1111111111113</v>
      </c>
      <c r="AO38" s="58"/>
      <c r="AP38" s="59"/>
      <c r="AQ38" s="31">
        <f t="shared" si="11"/>
        <v>0</v>
      </c>
      <c r="AR38" s="58"/>
      <c r="AS38" s="59"/>
      <c r="AT38" s="31">
        <f t="shared" si="12"/>
        <v>0</v>
      </c>
      <c r="AU38" s="31">
        <v>33775000</v>
      </c>
      <c r="AV38" s="33">
        <v>5.5E-2</v>
      </c>
      <c r="AW38" s="31">
        <f t="shared" si="13"/>
        <v>5160.0694444444443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453500000</v>
      </c>
      <c r="EC38" s="60">
        <f t="shared" si="41"/>
        <v>9725000</v>
      </c>
      <c r="ED38" s="31">
        <f t="shared" si="42"/>
        <v>69227.916666666657</v>
      </c>
      <c r="EE38" s="33">
        <f t="shared" si="43"/>
        <v>5.4954906284454243E-2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443775000</v>
      </c>
      <c r="EL38" s="60">
        <f t="shared" si="48"/>
        <v>0</v>
      </c>
      <c r="EM38" s="60">
        <f t="shared" si="49"/>
        <v>67796.180555555562</v>
      </c>
      <c r="EN38" s="33">
        <f t="shared" si="50"/>
        <v>5.4997746605825029E-2</v>
      </c>
      <c r="EP38" s="31"/>
    </row>
    <row r="39" spans="1:146" x14ac:dyDescent="0.25">
      <c r="A39" s="20">
        <f t="shared" si="51"/>
        <v>45380</v>
      </c>
      <c r="D39" s="31">
        <f t="shared" si="0"/>
        <v>0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f>65000000+40000000+10000000+20000000+150000000+55000000+20000000</f>
        <v>360000000</v>
      </c>
      <c r="AJ39" s="59">
        <v>5.4899999999999997E-2</v>
      </c>
      <c r="AK39" s="31">
        <f t="shared" si="9"/>
        <v>54900</v>
      </c>
      <c r="AL39" s="58">
        <v>50000000</v>
      </c>
      <c r="AM39" s="59">
        <v>5.57E-2</v>
      </c>
      <c r="AN39" s="31">
        <f t="shared" si="10"/>
        <v>7736.1111111111113</v>
      </c>
      <c r="AO39" s="58"/>
      <c r="AP39" s="59"/>
      <c r="AQ39" s="31">
        <f t="shared" si="11"/>
        <v>0</v>
      </c>
      <c r="AR39" s="58"/>
      <c r="AS39" s="59"/>
      <c r="AT39" s="31">
        <f t="shared" si="12"/>
        <v>0</v>
      </c>
      <c r="AU39" s="31">
        <v>33775000</v>
      </c>
      <c r="AV39" s="33">
        <v>5.5E-2</v>
      </c>
      <c r="AW39" s="31">
        <f t="shared" si="13"/>
        <v>5160.0694444444443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443775000</v>
      </c>
      <c r="EC39" s="60">
        <f t="shared" si="41"/>
        <v>0</v>
      </c>
      <c r="ED39" s="31">
        <f t="shared" si="42"/>
        <v>67796.180555555547</v>
      </c>
      <c r="EE39" s="33">
        <f t="shared" si="43"/>
        <v>5.4997746605825015E-2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443775000</v>
      </c>
      <c r="EL39" s="60">
        <f t="shared" si="48"/>
        <v>0</v>
      </c>
      <c r="EM39" s="60">
        <f t="shared" si="49"/>
        <v>67796.180555555562</v>
      </c>
      <c r="EN39" s="33">
        <f t="shared" si="50"/>
        <v>5.4997746605825029E-2</v>
      </c>
      <c r="EP39" s="31"/>
    </row>
    <row r="40" spans="1:146" x14ac:dyDescent="0.25">
      <c r="A40" s="20">
        <f t="shared" si="51"/>
        <v>45381</v>
      </c>
      <c r="D40" s="31">
        <f t="shared" si="0"/>
        <v>0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>
        <f>65000000+40000000+10000000+20000000+150000000+55000000+20000000</f>
        <v>360000000</v>
      </c>
      <c r="AJ40" s="59">
        <v>5.4899999999999997E-2</v>
      </c>
      <c r="AK40" s="31">
        <f t="shared" si="9"/>
        <v>54900</v>
      </c>
      <c r="AL40" s="58">
        <v>50000000</v>
      </c>
      <c r="AM40" s="59">
        <v>5.57E-2</v>
      </c>
      <c r="AN40" s="31">
        <f t="shared" si="10"/>
        <v>7736.1111111111113</v>
      </c>
      <c r="AO40" s="58"/>
      <c r="AP40" s="59"/>
      <c r="AQ40" s="31">
        <f t="shared" si="11"/>
        <v>0</v>
      </c>
      <c r="AR40" s="58"/>
      <c r="AS40" s="59"/>
      <c r="AT40" s="31">
        <f t="shared" si="12"/>
        <v>0</v>
      </c>
      <c r="AU40" s="31">
        <v>33775000</v>
      </c>
      <c r="AV40" s="33">
        <v>5.5E-2</v>
      </c>
      <c r="AW40" s="31">
        <f t="shared" si="13"/>
        <v>5160.0694444444443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443775000</v>
      </c>
      <c r="EC40" s="60">
        <f t="shared" si="41"/>
        <v>0</v>
      </c>
      <c r="ED40" s="31">
        <f t="shared" si="42"/>
        <v>67796.180555555547</v>
      </c>
      <c r="EE40" s="33">
        <f t="shared" si="43"/>
        <v>5.4997746605825015E-2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443775000</v>
      </c>
      <c r="EL40" s="60">
        <f t="shared" si="48"/>
        <v>0</v>
      </c>
      <c r="EM40" s="60">
        <f t="shared" si="49"/>
        <v>67796.180555555562</v>
      </c>
      <c r="EN40" s="33">
        <f t="shared" si="50"/>
        <v>5.4997746605825029E-2</v>
      </c>
      <c r="EP40" s="31"/>
    </row>
    <row r="41" spans="1:146" x14ac:dyDescent="0.25">
      <c r="A41" s="20">
        <f t="shared" si="51"/>
        <v>45382</v>
      </c>
      <c r="D41" s="31">
        <f t="shared" si="0"/>
        <v>0</v>
      </c>
      <c r="G41" s="31">
        <f t="shared" si="1"/>
        <v>0</v>
      </c>
      <c r="J41" s="31">
        <f t="shared" si="2"/>
        <v>0</v>
      </c>
      <c r="M41" s="31">
        <f t="shared" si="3"/>
        <v>0</v>
      </c>
      <c r="P41" s="31">
        <f t="shared" si="4"/>
        <v>0</v>
      </c>
      <c r="S41" s="31">
        <f t="shared" si="5"/>
        <v>0</v>
      </c>
      <c r="V41" s="31">
        <f t="shared" si="6"/>
        <v>0</v>
      </c>
      <c r="Y41" s="31">
        <f t="shared" si="7"/>
        <v>0</v>
      </c>
      <c r="AB41" s="31">
        <f t="shared" si="8"/>
        <v>0</v>
      </c>
      <c r="AE41" s="31">
        <v>0</v>
      </c>
      <c r="AH41" s="31">
        <v>0</v>
      </c>
      <c r="AI41" s="58">
        <f>65000000+40000000+10000000+20000000+150000000+55000000+20000000</f>
        <v>360000000</v>
      </c>
      <c r="AJ41" s="59">
        <v>5.4899999999999997E-2</v>
      </c>
      <c r="AK41" s="31">
        <f t="shared" si="9"/>
        <v>54900</v>
      </c>
      <c r="AL41" s="58">
        <v>50000000</v>
      </c>
      <c r="AM41" s="59">
        <v>5.57E-2</v>
      </c>
      <c r="AN41" s="31">
        <f t="shared" si="10"/>
        <v>7736.1111111111113</v>
      </c>
      <c r="AO41" s="58"/>
      <c r="AP41" s="59"/>
      <c r="AQ41" s="31">
        <f t="shared" si="11"/>
        <v>0</v>
      </c>
      <c r="AR41" s="58"/>
      <c r="AS41" s="59"/>
      <c r="AT41" s="31">
        <f t="shared" si="12"/>
        <v>0</v>
      </c>
      <c r="AU41" s="31">
        <v>33775000</v>
      </c>
      <c r="AV41" s="33">
        <v>5.5E-2</v>
      </c>
      <c r="AW41" s="31">
        <f t="shared" si="13"/>
        <v>5160.0694444444443</v>
      </c>
      <c r="AZ41" s="31">
        <f t="shared" si="14"/>
        <v>0</v>
      </c>
      <c r="BC41" s="31">
        <f t="shared" si="15"/>
        <v>0</v>
      </c>
      <c r="BF41" s="31">
        <f t="shared" si="16"/>
        <v>0</v>
      </c>
      <c r="BI41" s="31">
        <f t="shared" si="17"/>
        <v>0</v>
      </c>
      <c r="BL41" s="31">
        <f t="shared" si="18"/>
        <v>0</v>
      </c>
      <c r="BO41" s="31">
        <f t="shared" si="19"/>
        <v>0</v>
      </c>
      <c r="BR41" s="31">
        <f t="shared" si="20"/>
        <v>0</v>
      </c>
      <c r="BU41" s="31">
        <f t="shared" si="21"/>
        <v>0</v>
      </c>
      <c r="BX41" s="31">
        <f t="shared" si="22"/>
        <v>0</v>
      </c>
      <c r="CA41" s="31">
        <f t="shared" si="23"/>
        <v>0</v>
      </c>
      <c r="CD41" s="31">
        <f t="shared" si="24"/>
        <v>0</v>
      </c>
      <c r="CG41" s="31">
        <f t="shared" si="25"/>
        <v>0</v>
      </c>
      <c r="CJ41" s="31">
        <f t="shared" si="26"/>
        <v>0</v>
      </c>
      <c r="CM41" s="31">
        <f t="shared" si="27"/>
        <v>0</v>
      </c>
      <c r="CP41" s="31">
        <f t="shared" si="28"/>
        <v>0</v>
      </c>
      <c r="CS41" s="31">
        <f t="shared" si="29"/>
        <v>0</v>
      </c>
      <c r="CV41" s="31">
        <f t="shared" si="30"/>
        <v>0</v>
      </c>
      <c r="CY41" s="31">
        <f t="shared" si="31"/>
        <v>0</v>
      </c>
      <c r="DB41" s="31">
        <f t="shared" si="32"/>
        <v>0</v>
      </c>
      <c r="DE41" s="31">
        <f t="shared" si="33"/>
        <v>0</v>
      </c>
      <c r="DH41" s="31">
        <f t="shared" si="34"/>
        <v>0</v>
      </c>
      <c r="DK41" s="31">
        <f t="shared" si="35"/>
        <v>0</v>
      </c>
      <c r="DN41" s="31">
        <f t="shared" si="36"/>
        <v>0</v>
      </c>
      <c r="DQ41" s="31">
        <f t="shared" si="37"/>
        <v>0</v>
      </c>
      <c r="DT41" s="31">
        <f t="shared" si="38"/>
        <v>0</v>
      </c>
      <c r="DW41" s="31">
        <f t="shared" si="39"/>
        <v>0</v>
      </c>
      <c r="DZ41" s="31"/>
      <c r="EA41" s="31"/>
      <c r="EB41" s="60">
        <f t="shared" si="40"/>
        <v>443775000</v>
      </c>
      <c r="EC41" s="60">
        <f t="shared" si="41"/>
        <v>0</v>
      </c>
      <c r="ED41" s="31">
        <f t="shared" si="42"/>
        <v>67796.180555555547</v>
      </c>
      <c r="EE41" s="33">
        <f t="shared" si="43"/>
        <v>5.4997746605825015E-2</v>
      </c>
      <c r="EG41" s="60">
        <f t="shared" si="44"/>
        <v>0</v>
      </c>
      <c r="EH41" s="31">
        <f t="shared" si="45"/>
        <v>0</v>
      </c>
      <c r="EI41" s="33">
        <f t="shared" si="46"/>
        <v>0</v>
      </c>
      <c r="EJ41" s="33"/>
      <c r="EK41" s="60">
        <f t="shared" si="47"/>
        <v>443775000</v>
      </c>
      <c r="EL41" s="60">
        <f t="shared" si="48"/>
        <v>0</v>
      </c>
      <c r="EM41" s="60">
        <f t="shared" si="49"/>
        <v>67796.180555555562</v>
      </c>
      <c r="EN41" s="33">
        <f t="shared" si="50"/>
        <v>5.4997746605825029E-2</v>
      </c>
      <c r="EP41" s="31"/>
    </row>
    <row r="42" spans="1:146" x14ac:dyDescent="0.25">
      <c r="A42" s="61" t="s">
        <v>39</v>
      </c>
      <c r="D42" s="62">
        <f>SUM(D11:D41)</f>
        <v>757297.74305555539</v>
      </c>
      <c r="G42" s="62">
        <f>SUM(G11:G41)</f>
        <v>0</v>
      </c>
      <c r="J42" s="62">
        <f>SUM(J11:J41)</f>
        <v>0</v>
      </c>
      <c r="M42" s="62">
        <f>SUM(M11:M41)</f>
        <v>0</v>
      </c>
      <c r="P42" s="62">
        <f>SUM(P11:P41)</f>
        <v>0</v>
      </c>
      <c r="S42" s="62">
        <f>SUM(S11:S41)</f>
        <v>0</v>
      </c>
      <c r="V42" s="62">
        <f>SUM(V11:V41)</f>
        <v>0</v>
      </c>
      <c r="Y42" s="62">
        <f>SUM(Y11:Y41)</f>
        <v>0</v>
      </c>
      <c r="AB42" s="62">
        <f>SUM(AB11:AB41)</f>
        <v>0</v>
      </c>
      <c r="AE42" s="62">
        <f>SUM(AE11:AE41)</f>
        <v>0</v>
      </c>
      <c r="AH42" s="62">
        <f>SUM(AH11:AH41)</f>
        <v>0</v>
      </c>
      <c r="AK42" s="62">
        <f>SUM(AK11:AK41)</f>
        <v>534539.1875</v>
      </c>
      <c r="AN42" s="62">
        <f>SUM(AN11:AN41)</f>
        <v>181986.11111111118</v>
      </c>
      <c r="AQ42" s="62">
        <f>SUM(AQ11:AQ41)</f>
        <v>236561.11111111109</v>
      </c>
      <c r="AT42" s="62">
        <f>SUM(AT11:AT41)</f>
        <v>38194.444444444445</v>
      </c>
      <c r="AW42" s="62">
        <f>SUM(AW11:AW41)</f>
        <v>25800.347222222223</v>
      </c>
      <c r="AZ42" s="62">
        <f>SUM(AZ11:AZ41)</f>
        <v>0</v>
      </c>
      <c r="BC42" s="62">
        <f>SUM(BC11:BC41)</f>
        <v>0</v>
      </c>
      <c r="BF42" s="62">
        <f>SUM(BF11:BF41)</f>
        <v>0</v>
      </c>
      <c r="BI42" s="62">
        <f>SUM(BI11:BI41)</f>
        <v>0</v>
      </c>
      <c r="BL42" s="62">
        <f>SUM(BL11:BL41)</f>
        <v>0</v>
      </c>
      <c r="BO42" s="62">
        <f>SUM(BO11:BO41)</f>
        <v>0</v>
      </c>
      <c r="BR42" s="62">
        <f>SUM(BR11:BR41)</f>
        <v>0</v>
      </c>
      <c r="BU42" s="62">
        <f>SUM(BU11:BU41)</f>
        <v>0</v>
      </c>
      <c r="BX42" s="62">
        <f>SUM(BX11:BX41)</f>
        <v>0</v>
      </c>
      <c r="CA42" s="62">
        <f>SUM(CA11:CA41)</f>
        <v>0</v>
      </c>
      <c r="CD42" s="62">
        <f>SUM(CD11:CD41)</f>
        <v>0</v>
      </c>
      <c r="CG42" s="62">
        <f>SUM(CG11:CG41)</f>
        <v>0</v>
      </c>
      <c r="CJ42" s="62">
        <f>SUM(CJ11:CJ41)</f>
        <v>0</v>
      </c>
      <c r="CM42" s="62">
        <f>SUM(CM11:CM41)</f>
        <v>0</v>
      </c>
      <c r="CP42" s="62">
        <f>SUM(CP11:CP41)</f>
        <v>0</v>
      </c>
      <c r="CS42" s="62">
        <f>SUM(CS11:CS41)</f>
        <v>0</v>
      </c>
      <c r="CV42" s="62">
        <f>SUM(CV11:CV41)</f>
        <v>0</v>
      </c>
      <c r="CY42" s="62">
        <f>SUM(CY11:CY41)</f>
        <v>0</v>
      </c>
      <c r="DB42" s="62">
        <f>SUM(DB11:DB41)</f>
        <v>0</v>
      </c>
      <c r="DE42" s="62">
        <f>SUM(DE11:DE41)</f>
        <v>0</v>
      </c>
      <c r="DH42" s="62">
        <f>SUM(DH11:DH41)</f>
        <v>0</v>
      </c>
      <c r="DK42" s="62">
        <f>SUM(DK11:DK41)</f>
        <v>0</v>
      </c>
      <c r="DN42" s="62">
        <f>SUM(DN11:DN41)</f>
        <v>0</v>
      </c>
      <c r="DQ42" s="62">
        <f>SUM(DQ11:DQ41)</f>
        <v>0</v>
      </c>
      <c r="DT42" s="62">
        <f>SUM(DT11:DT41)</f>
        <v>0</v>
      </c>
      <c r="DW42" s="62">
        <f>SUM(DW11:DW41)</f>
        <v>0</v>
      </c>
      <c r="DZ42" s="31"/>
      <c r="EA42" s="31"/>
      <c r="EB42" s="31"/>
      <c r="EC42" s="31"/>
      <c r="ED42" s="62">
        <f>SUM(ED11:ED41)</f>
        <v>1774378.9444444447</v>
      </c>
      <c r="EE42" s="33"/>
      <c r="EG42" s="31"/>
      <c r="EH42" s="62">
        <f>SUM(EH11:EH41)</f>
        <v>0</v>
      </c>
      <c r="EI42" s="33"/>
      <c r="EJ42" s="33"/>
      <c r="EK42" s="31"/>
      <c r="EL42" s="31"/>
      <c r="EM42" s="62">
        <f>SUM(EM11:EM41)</f>
        <v>1017081.2013888885</v>
      </c>
      <c r="EN42" s="33"/>
    </row>
    <row r="44" spans="1:146" x14ac:dyDescent="0.25">
      <c r="EM44" s="63"/>
    </row>
    <row r="46" spans="1:146" x14ac:dyDescent="0.25">
      <c r="EB46" s="20"/>
      <c r="ED46" s="182"/>
      <c r="EM46" s="31"/>
    </row>
    <row r="48" spans="1:146" x14ac:dyDescent="0.25">
      <c r="ED48" s="31"/>
      <c r="EM48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7" max="1048575" man="1"/>
    <brk id="43" max="1048575" man="1"/>
    <brk id="52" max="41" man="1"/>
    <brk id="13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>
    <pageSetUpPr fitToPage="1"/>
  </sheetPr>
  <dimension ref="A1:EQ47"/>
  <sheetViews>
    <sheetView tabSelected="1" workbookViewId="0"/>
  </sheetViews>
  <sheetFormatPr defaultRowHeight="15" x14ac:dyDescent="0.25"/>
  <cols>
    <col min="1" max="1" width="14.5703125" bestFit="1" customWidth="1"/>
    <col min="2" max="2" width="15.57031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.425781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3.7109375" bestFit="1" customWidth="1"/>
    <col min="38" max="38" width="14.42578125" style="31" customWidth="1"/>
    <col min="39" max="39" width="12" style="33" bestFit="1" customWidth="1"/>
    <col min="40" max="40" width="10.7109375" customWidth="1"/>
    <col min="41" max="41" width="15.42578125" style="31" bestFit="1" customWidth="1"/>
    <col min="42" max="42" width="12.28515625" style="33" bestFit="1" customWidth="1"/>
    <col min="43" max="43" width="13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22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7.7109375" bestFit="1" customWidth="1"/>
    <col min="142" max="142" width="15.42578125" hidden="1" customWidth="1"/>
    <col min="143" max="143" width="14.42578125" bestFit="1" customWidth="1"/>
    <col min="144" max="144" width="18.42578125" bestFit="1" customWidth="1"/>
    <col min="145" max="145" width="42.85546875" bestFit="1" customWidth="1"/>
    <col min="146" max="146" width="19.7109375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EB40</f>
        <v>4825000</v>
      </c>
      <c r="EI2" s="31">
        <f>EG40</f>
        <v>0</v>
      </c>
      <c r="EM2" s="31"/>
      <c r="EN2" s="31">
        <f>EK40</f>
        <v>4825000</v>
      </c>
      <c r="EO2" s="183">
        <v>0</v>
      </c>
      <c r="EP2" s="24">
        <f>EN2+EO2</f>
        <v>4825000</v>
      </c>
      <c r="EQ2" s="24">
        <f>EE2+EO2</f>
        <v>4825000</v>
      </c>
    </row>
    <row r="3" spans="1:147" ht="16.5" thickTop="1" x14ac:dyDescent="0.25">
      <c r="A3" s="130" t="s">
        <v>267</v>
      </c>
      <c r="E3" s="34" t="s">
        <v>50</v>
      </c>
      <c r="F3" s="35"/>
      <c r="G3" s="36"/>
      <c r="EB3" t="s">
        <v>51</v>
      </c>
      <c r="ED3" s="31"/>
      <c r="EE3" s="31">
        <f>AVERAGE(EB11:EB40)</f>
        <v>52305833.333333336</v>
      </c>
      <c r="EI3" s="31">
        <f>AVERAGE(EG11:EG40)</f>
        <v>0</v>
      </c>
      <c r="EM3" s="31"/>
      <c r="EN3" s="31">
        <f>AVERAGE(EK11:EK40)</f>
        <v>52305833.333333336</v>
      </c>
    </row>
    <row r="4" spans="1:147" x14ac:dyDescent="0.25">
      <c r="E4" s="37" t="s">
        <v>49</v>
      </c>
      <c r="F4" s="31"/>
      <c r="G4" s="38">
        <f>EQ2</f>
        <v>4825000</v>
      </c>
      <c r="AI4" s="39" t="s">
        <v>52</v>
      </c>
      <c r="EB4" t="s">
        <v>53</v>
      </c>
      <c r="ED4" s="33"/>
      <c r="EE4" s="33">
        <f>IF(EE3=0,0,360*(AVERAGE(ED11:ED40)/EE3))</f>
        <v>5.5001645769273654E-2</v>
      </c>
      <c r="EI4" s="33">
        <f>IF(EI3=0,0,360*(AVERAGE(EH11:EH40)/EI3))</f>
        <v>0</v>
      </c>
      <c r="EM4" s="33"/>
      <c r="EN4" s="33">
        <f>IF(EN3=0,0,360*(AVERAGE(EM11:EM40)/EN3))</f>
        <v>5.5001645769273654E-2</v>
      </c>
      <c r="EO4" s="40" t="s">
        <v>264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52305833.333333336</v>
      </c>
      <c r="AI5" s="42" t="s">
        <v>44</v>
      </c>
      <c r="EB5" t="s">
        <v>55</v>
      </c>
      <c r="ED5" s="31"/>
      <c r="EE5" s="31">
        <f>MAX(EB11:EB40)</f>
        <v>508600000</v>
      </c>
      <c r="EI5" s="31">
        <f>MAX(EG11:EG40)</f>
        <v>0</v>
      </c>
      <c r="EM5" s="31"/>
      <c r="EN5" s="31">
        <f>MAX(EK11:EK40)</f>
        <v>508600000</v>
      </c>
      <c r="EO5" t="s">
        <v>265</v>
      </c>
    </row>
    <row r="6" spans="1:147" x14ac:dyDescent="0.25">
      <c r="E6" s="37" t="s">
        <v>53</v>
      </c>
      <c r="F6" s="31"/>
      <c r="G6" s="43">
        <f>EE4</f>
        <v>5.5001645769273654E-2</v>
      </c>
    </row>
    <row r="7" spans="1:147" ht="16.5" thickBot="1" x14ac:dyDescent="0.3">
      <c r="E7" s="44" t="s">
        <v>55</v>
      </c>
      <c r="F7" s="45"/>
      <c r="G7" s="46">
        <f>EE5</f>
        <v>508600000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45383</v>
      </c>
      <c r="B11" s="31">
        <v>0</v>
      </c>
      <c r="C11" s="33">
        <v>5.2999999999999999E-2</v>
      </c>
      <c r="D11" s="31">
        <f>(B11*C11)/360</f>
        <v>0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v>315000000</v>
      </c>
      <c r="AJ11" s="59">
        <v>5.5E-2</v>
      </c>
      <c r="AK11" s="31">
        <f>(AI11*AJ11)/360</f>
        <v>48125</v>
      </c>
      <c r="AL11" s="58">
        <v>50000000</v>
      </c>
      <c r="AM11" s="59">
        <v>5.57E-2</v>
      </c>
      <c r="AN11" s="31">
        <f>(AL11*AM11)/360</f>
        <v>7736.1111111111113</v>
      </c>
      <c r="AO11" s="58">
        <v>140225000</v>
      </c>
      <c r="AP11" s="59">
        <v>5.4899999999999997E-2</v>
      </c>
      <c r="AQ11" s="31">
        <f>(AO11*AP11)/360</f>
        <v>21384.3125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505225000</v>
      </c>
      <c r="EC11" s="60">
        <f>EB11-EK11+EL11</f>
        <v>0</v>
      </c>
      <c r="ED11" s="31">
        <f>D11+G11+J11+M11+P11+S11+V11+Y11+AB11+AE11+AH11+AK11+AN11+AQ11+AT11+AW11+AZ11+BC11+BF11+BI11+DW11+DT11+DQ11+DN11+DK11+DH11+DE11+DB11+CY11+CV11+CS11+CP11+CM11+CJ11+CG11+CD11+CA11+BX11+BU11+BR11+BO11+BL11</f>
        <v>77245.423611111109</v>
      </c>
      <c r="EE11" s="33">
        <f>IF(EB11&lt;&gt;0,((ED11/EB11)*360),0)</f>
        <v>5.504152110445841E-2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505225000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77245.423611111109</v>
      </c>
      <c r="EN11" s="33">
        <f>IF(EK11&lt;&gt;0,((EM11/EK11)*360),0)</f>
        <v>5.504152110445841E-2</v>
      </c>
      <c r="EP11" s="31"/>
    </row>
    <row r="12" spans="1:147" x14ac:dyDescent="0.25">
      <c r="A12" s="20">
        <f>1+A11</f>
        <v>45384</v>
      </c>
      <c r="B12" s="31">
        <v>0</v>
      </c>
      <c r="C12" s="33">
        <v>5.2900000000000003E-2</v>
      </c>
      <c r="D12" s="31">
        <f t="shared" ref="D12:D40" si="0">(B12*C12)/360</f>
        <v>0</v>
      </c>
      <c r="G12" s="31">
        <f t="shared" ref="G12:G40" si="1">(E12*F12)/360</f>
        <v>0</v>
      </c>
      <c r="J12" s="31">
        <f t="shared" ref="J12:J40" si="2">(H12*I12)/360</f>
        <v>0</v>
      </c>
      <c r="M12" s="31">
        <f t="shared" ref="M12:M40" si="3">(K12*L12)/360</f>
        <v>0</v>
      </c>
      <c r="P12" s="31">
        <f t="shared" ref="P12:P40" si="4">(N12*O12)/360</f>
        <v>0</v>
      </c>
      <c r="S12" s="31">
        <f t="shared" ref="S12:S40" si="5">(Q12*R12)/360</f>
        <v>0</v>
      </c>
      <c r="V12" s="31">
        <f t="shared" ref="V12:V40" si="6">(T12*U12)/360</f>
        <v>0</v>
      </c>
      <c r="Y12" s="31">
        <f t="shared" ref="Y12:Y40" si="7">(W12*X12)/360</f>
        <v>0</v>
      </c>
      <c r="AB12" s="31">
        <f t="shared" ref="AB12:AB40" si="8">(Z12*AA12)/360</f>
        <v>0</v>
      </c>
      <c r="AE12" s="31">
        <v>0</v>
      </c>
      <c r="AH12" s="31">
        <v>0</v>
      </c>
      <c r="AI12" s="58">
        <v>440000000</v>
      </c>
      <c r="AJ12" s="59">
        <v>5.5E-2</v>
      </c>
      <c r="AK12" s="31">
        <f t="shared" ref="AK12:AK40" si="9">(AI12*AJ12)/360</f>
        <v>67222.222222222219</v>
      </c>
      <c r="AL12" s="58"/>
      <c r="AM12" s="59"/>
      <c r="AN12" s="31">
        <f t="shared" ref="AN12:AN40" si="10">(AL12*AM12)/360</f>
        <v>0</v>
      </c>
      <c r="AO12" s="58">
        <v>64625000</v>
      </c>
      <c r="AP12" s="59">
        <v>5.4899999999999997E-2</v>
      </c>
      <c r="AQ12" s="31">
        <f t="shared" ref="AQ12:AQ40" si="11">(AO12*AP12)/360</f>
        <v>9855.3125</v>
      </c>
      <c r="AR12" s="58"/>
      <c r="AS12" s="59"/>
      <c r="AT12" s="31">
        <f t="shared" ref="AT12:AT40" si="12">(AR12*AS12)/360</f>
        <v>0</v>
      </c>
      <c r="AW12" s="31">
        <f t="shared" ref="AW12:AW40" si="13">(AU12*AV12)/360</f>
        <v>0</v>
      </c>
      <c r="AZ12" s="31">
        <f t="shared" ref="AZ12:AZ40" si="14">(AX12*AY12)/360</f>
        <v>0</v>
      </c>
      <c r="BC12" s="31">
        <f t="shared" ref="BC12:BC40" si="15">(BA12*BB12)/360</f>
        <v>0</v>
      </c>
      <c r="BF12" s="31">
        <f t="shared" ref="BF12:BF40" si="16">(BD12*BE12)/360</f>
        <v>0</v>
      </c>
      <c r="BI12" s="31">
        <f t="shared" ref="BI12:BI40" si="17">(BG12*BH12)/360</f>
        <v>0</v>
      </c>
      <c r="BL12" s="31">
        <f t="shared" ref="BL12:BL40" si="18">(BJ12*BK12)/360</f>
        <v>0</v>
      </c>
      <c r="BO12" s="31">
        <f t="shared" ref="BO12:BO40" si="19">(BM12*BN12)/360</f>
        <v>0</v>
      </c>
      <c r="BR12" s="31">
        <f t="shared" ref="BR12:BR40" si="20">(BP12*BQ12)/360</f>
        <v>0</v>
      </c>
      <c r="BU12" s="31">
        <f t="shared" ref="BU12:BU40" si="21">(BS12*BT12)/360</f>
        <v>0</v>
      </c>
      <c r="BX12" s="31">
        <f t="shared" ref="BX12:BX40" si="22">(BV12*BW12)/360</f>
        <v>0</v>
      </c>
      <c r="CA12" s="31">
        <f t="shared" ref="CA12:CA40" si="23">(BY12*BZ12)/360</f>
        <v>0</v>
      </c>
      <c r="CD12" s="31">
        <f t="shared" ref="CD12:CD40" si="24">(CB12*CC12)/360</f>
        <v>0</v>
      </c>
      <c r="CG12" s="31">
        <f t="shared" ref="CG12:CG40" si="25">(CE12*CF12)/360</f>
        <v>0</v>
      </c>
      <c r="CJ12" s="31">
        <f t="shared" ref="CJ12:CJ40" si="26">(CH12*CI12)/360</f>
        <v>0</v>
      </c>
      <c r="CM12" s="31">
        <f t="shared" ref="CM12:CM40" si="27">(CK12*CL12)/360</f>
        <v>0</v>
      </c>
      <c r="CP12" s="31">
        <f t="shared" ref="CP12:CP40" si="28">(CN12*CO12)/360</f>
        <v>0</v>
      </c>
      <c r="CS12" s="31">
        <f t="shared" ref="CS12:CS40" si="29">(CQ12*CR12)/360</f>
        <v>0</v>
      </c>
      <c r="CV12" s="31">
        <f t="shared" ref="CV12:CV40" si="30">(CT12*CU12)/360</f>
        <v>0</v>
      </c>
      <c r="CY12" s="31">
        <f t="shared" ref="CY12:CY40" si="31">(CW12*CX12)/360</f>
        <v>0</v>
      </c>
      <c r="DB12" s="31">
        <f t="shared" ref="DB12:DB40" si="32">(CZ12*DA12)/360</f>
        <v>0</v>
      </c>
      <c r="DE12" s="31">
        <f t="shared" ref="DE12:DE40" si="33">(DC12*DD12)/360</f>
        <v>0</v>
      </c>
      <c r="DH12" s="31">
        <f t="shared" ref="DH12:DH40" si="34">(DF12*DG12)/360</f>
        <v>0</v>
      </c>
      <c r="DK12" s="31">
        <f t="shared" ref="DK12:DK40" si="35">(DI12*DJ12)/360</f>
        <v>0</v>
      </c>
      <c r="DN12" s="31">
        <f t="shared" ref="DN12:DN40" si="36">(DL12*DM12)/360</f>
        <v>0</v>
      </c>
      <c r="DQ12" s="31">
        <f t="shared" ref="DQ12:DQ40" si="37">(DO12*DP12)/360</f>
        <v>0</v>
      </c>
      <c r="DT12" s="31">
        <f t="shared" ref="DT12:DT40" si="38">(DR12*DS12)/360</f>
        <v>0</v>
      </c>
      <c r="DW12" s="31">
        <f t="shared" ref="DW12:DW40" si="39">(DU12*DV12)/360</f>
        <v>0</v>
      </c>
      <c r="DZ12" s="31"/>
      <c r="EA12" s="31"/>
      <c r="EB12" s="60">
        <f t="shared" ref="EB12:EB40" si="40">B12+E12+H12+K12+N12+Q12+T12+W12+Z12+AC12+AF12+AL12+AO12+AR12+AU12+AX12+BA12+BD12+BG12+DU12+AI12+DR12+DO12+DL12+DI12+DF12+DC12+CZ12+CW12+CT12+CQ12+CN12+CK12+CH12+CE12+CB12+BY12+BV12+BS12+BP12+BM12+BJ12</f>
        <v>504625000</v>
      </c>
      <c r="EC12" s="60">
        <f t="shared" ref="EC12:EC40" si="41">EB12-EK12+EL12</f>
        <v>0</v>
      </c>
      <c r="ED12" s="31">
        <f t="shared" ref="ED12:ED40" si="42">D12+G12+J12+M12+P12+S12+V12+Y12+AB12+AE12+AH12+AK12+AN12+AQ12+AT12+AW12+AZ12+BC12+BF12+BI12+DW12+DT12+DQ12+DN12+DK12+DH12+DE12+DB12+CY12+CV12+CS12+CP12+CM12+CJ12+CG12+CD12+CA12+BX12+BU12+BR12+BO12+BL12</f>
        <v>77077.534722222219</v>
      </c>
      <c r="EE12" s="33">
        <f t="shared" ref="EE12:EE40" si="43">IF(EB12&lt;&gt;0,((ED12/EB12)*360),0)</f>
        <v>5.4987193460490455E-2</v>
      </c>
      <c r="EG12" s="60">
        <f t="shared" ref="EG12:EG40" si="44">Q12+T12+W12+Z12+AC12+AF12</f>
        <v>0</v>
      </c>
      <c r="EH12" s="31">
        <f t="shared" ref="EH12:EH40" si="45">S12+V12+Y12+AB12+AE12+AH12</f>
        <v>0</v>
      </c>
      <c r="EI12" s="33">
        <f t="shared" ref="EI12:EI40" si="46">IF(EG12&lt;&gt;0,((EH12/EG12)*360),0)</f>
        <v>0</v>
      </c>
      <c r="EJ12" s="33"/>
      <c r="EK12" s="60">
        <f t="shared" ref="EK12:EK40" si="47">DR12+DL12+DI12+DF12+DC12+CZ12+CW12+CT12+CQ12+CN12+CK12+CH12+CE12+CB12+BY12+BV12+BS12+BP12+BM12+BJ12+BG12+BD12+BA12+AX12+AU12+AR12+AO12+AL12+AI12+DO12</f>
        <v>504625000</v>
      </c>
      <c r="EL12" s="60">
        <f t="shared" ref="EL12:EL40" si="48">DX12</f>
        <v>0</v>
      </c>
      <c r="EM12" s="60">
        <f t="shared" ref="EM12:EM40" si="49">DT12+DQ12+DN12+DK12+DH12+DE12+DB12+CY12+CV12+CS12+CP12+CM12+CJ12+CG12+CD12+CA12+BX12+BU12+BR12+BO12+BL12+BI12+BF12+BC12+AZ12+AW12+AT12+AQ12+AN12+AK12</f>
        <v>77077.534722222219</v>
      </c>
      <c r="EN12" s="33">
        <f t="shared" ref="EN12:EN40" si="50">IF(EK12&lt;&gt;0,((EM12/EK12)*360),0)</f>
        <v>5.4987193460490455E-2</v>
      </c>
      <c r="EP12" s="31"/>
    </row>
    <row r="13" spans="1:147" x14ac:dyDescent="0.25">
      <c r="A13" s="20">
        <f t="shared" ref="A13:A40" si="51">1+A12</f>
        <v>45385</v>
      </c>
      <c r="B13" s="31">
        <v>0</v>
      </c>
      <c r="C13" s="33">
        <v>5.3200000000000004E-2</v>
      </c>
      <c r="D13" s="31">
        <f t="shared" si="0"/>
        <v>0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>
        <v>440000000</v>
      </c>
      <c r="AJ13" s="59">
        <v>5.5E-2</v>
      </c>
      <c r="AK13" s="31">
        <f t="shared" si="9"/>
        <v>67222.222222222219</v>
      </c>
      <c r="AL13" s="58"/>
      <c r="AM13" s="59"/>
      <c r="AN13" s="31">
        <f t="shared" si="10"/>
        <v>0</v>
      </c>
      <c r="AO13" s="58">
        <v>68600000</v>
      </c>
      <c r="AP13" s="59">
        <v>5.4899999999999997E-2</v>
      </c>
      <c r="AQ13" s="31">
        <f t="shared" si="11"/>
        <v>10461.5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508600000</v>
      </c>
      <c r="EC13" s="60">
        <f t="shared" si="41"/>
        <v>0</v>
      </c>
      <c r="ED13" s="31">
        <f t="shared" si="42"/>
        <v>77683.722222222219</v>
      </c>
      <c r="EE13" s="33">
        <f t="shared" si="43"/>
        <v>5.4986511993708215E-2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508600000</v>
      </c>
      <c r="EL13" s="60">
        <f t="shared" si="48"/>
        <v>0</v>
      </c>
      <c r="EM13" s="60">
        <f t="shared" si="49"/>
        <v>77683.722222222219</v>
      </c>
      <c r="EN13" s="33">
        <f t="shared" si="50"/>
        <v>5.4986511993708215E-2</v>
      </c>
      <c r="EP13" s="31"/>
    </row>
    <row r="14" spans="1:147" x14ac:dyDescent="0.25">
      <c r="A14" s="20">
        <f t="shared" si="51"/>
        <v>45386</v>
      </c>
      <c r="B14" s="31">
        <v>0</v>
      </c>
      <c r="C14" s="33">
        <v>5.2900000000000003E-2</v>
      </c>
      <c r="D14" s="31">
        <f t="shared" si="0"/>
        <v>0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/>
      <c r="AJ14" s="59"/>
      <c r="AK14" s="31">
        <f t="shared" si="9"/>
        <v>0</v>
      </c>
      <c r="AL14" s="58"/>
      <c r="AM14" s="59"/>
      <c r="AN14" s="31">
        <f t="shared" si="10"/>
        <v>0</v>
      </c>
      <c r="AO14" s="58"/>
      <c r="AP14" s="59"/>
      <c r="AQ14" s="31">
        <f t="shared" si="11"/>
        <v>0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0</v>
      </c>
      <c r="EC14" s="60">
        <f t="shared" si="41"/>
        <v>0</v>
      </c>
      <c r="ED14" s="31">
        <f t="shared" si="42"/>
        <v>0</v>
      </c>
      <c r="EE14" s="33">
        <f t="shared" si="43"/>
        <v>0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0</v>
      </c>
      <c r="EL14" s="60">
        <f t="shared" si="48"/>
        <v>0</v>
      </c>
      <c r="EM14" s="60">
        <f t="shared" si="49"/>
        <v>0</v>
      </c>
      <c r="EN14" s="33">
        <f t="shared" si="50"/>
        <v>0</v>
      </c>
      <c r="EP14" s="31"/>
    </row>
    <row r="15" spans="1:147" x14ac:dyDescent="0.25">
      <c r="A15" s="20">
        <f t="shared" si="51"/>
        <v>45387</v>
      </c>
      <c r="B15" s="31">
        <v>0</v>
      </c>
      <c r="C15" s="33">
        <v>5.3200000000000004E-2</v>
      </c>
      <c r="D15" s="31">
        <f t="shared" si="0"/>
        <v>0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/>
      <c r="AJ15" s="59"/>
      <c r="AK15" s="31">
        <f t="shared" si="9"/>
        <v>0</v>
      </c>
      <c r="AL15" s="58"/>
      <c r="AM15" s="59"/>
      <c r="AN15" s="31">
        <f t="shared" si="10"/>
        <v>0</v>
      </c>
      <c r="AO15" s="58"/>
      <c r="AP15" s="59"/>
      <c r="AQ15" s="31">
        <f t="shared" si="11"/>
        <v>0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0</v>
      </c>
      <c r="EC15" s="60">
        <f t="shared" si="41"/>
        <v>0</v>
      </c>
      <c r="ED15" s="31">
        <f t="shared" si="42"/>
        <v>0</v>
      </c>
      <c r="EE15" s="33">
        <f t="shared" si="43"/>
        <v>0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0</v>
      </c>
      <c r="EL15" s="60">
        <f t="shared" si="48"/>
        <v>0</v>
      </c>
      <c r="EM15" s="60">
        <f t="shared" si="49"/>
        <v>0</v>
      </c>
      <c r="EN15" s="33">
        <f t="shared" si="50"/>
        <v>0</v>
      </c>
      <c r="EP15" s="31"/>
    </row>
    <row r="16" spans="1:147" x14ac:dyDescent="0.25">
      <c r="A16" s="20">
        <f t="shared" si="51"/>
        <v>45388</v>
      </c>
      <c r="B16" s="31">
        <v>0</v>
      </c>
      <c r="C16" s="33">
        <v>5.3200000000000004E-2</v>
      </c>
      <c r="D16" s="31">
        <f t="shared" si="0"/>
        <v>0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/>
      <c r="AJ16" s="59"/>
      <c r="AK16" s="31">
        <f t="shared" si="9"/>
        <v>0</v>
      </c>
      <c r="AL16" s="58"/>
      <c r="AM16" s="59"/>
      <c r="AN16" s="31">
        <f t="shared" si="10"/>
        <v>0</v>
      </c>
      <c r="AO16" s="58"/>
      <c r="AP16" s="59"/>
      <c r="AQ16" s="31">
        <f t="shared" si="11"/>
        <v>0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0</v>
      </c>
      <c r="EC16" s="60">
        <f t="shared" si="41"/>
        <v>0</v>
      </c>
      <c r="ED16" s="31">
        <f t="shared" si="42"/>
        <v>0</v>
      </c>
      <c r="EE16" s="33">
        <f t="shared" si="43"/>
        <v>0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0</v>
      </c>
      <c r="EL16" s="60">
        <f t="shared" si="48"/>
        <v>0</v>
      </c>
      <c r="EM16" s="60">
        <f t="shared" si="49"/>
        <v>0</v>
      </c>
      <c r="EN16" s="33">
        <f t="shared" si="50"/>
        <v>0</v>
      </c>
      <c r="EP16" s="31"/>
    </row>
    <row r="17" spans="1:146" x14ac:dyDescent="0.25">
      <c r="A17" s="20">
        <f t="shared" si="51"/>
        <v>45389</v>
      </c>
      <c r="B17" s="31">
        <v>0</v>
      </c>
      <c r="C17" s="33">
        <v>5.3200000000000004E-2</v>
      </c>
      <c r="D17" s="31">
        <f t="shared" si="0"/>
        <v>0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/>
      <c r="AJ17" s="59"/>
      <c r="AK17" s="31">
        <f t="shared" si="9"/>
        <v>0</v>
      </c>
      <c r="AL17" s="58"/>
      <c r="AM17" s="59"/>
      <c r="AN17" s="31">
        <f t="shared" si="10"/>
        <v>0</v>
      </c>
      <c r="AO17" s="58"/>
      <c r="AP17" s="59"/>
      <c r="AQ17" s="31">
        <f t="shared" si="11"/>
        <v>0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0</v>
      </c>
      <c r="EC17" s="60">
        <f t="shared" si="41"/>
        <v>0</v>
      </c>
      <c r="ED17" s="31">
        <f t="shared" si="42"/>
        <v>0</v>
      </c>
      <c r="EE17" s="33">
        <f t="shared" si="43"/>
        <v>0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0</v>
      </c>
      <c r="EL17" s="60">
        <f t="shared" si="48"/>
        <v>0</v>
      </c>
      <c r="EM17" s="60">
        <f t="shared" si="49"/>
        <v>0</v>
      </c>
      <c r="EN17" s="33">
        <f t="shared" si="50"/>
        <v>0</v>
      </c>
      <c r="EP17" s="31"/>
    </row>
    <row r="18" spans="1:146" x14ac:dyDescent="0.25">
      <c r="A18" s="20">
        <f t="shared" si="51"/>
        <v>45390</v>
      </c>
      <c r="B18" s="31">
        <v>0</v>
      </c>
      <c r="C18" s="33">
        <v>5.3099999999999994E-2</v>
      </c>
      <c r="D18" s="31">
        <f t="shared" si="0"/>
        <v>0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/>
      <c r="AJ18" s="59"/>
      <c r="AK18" s="31">
        <f t="shared" si="9"/>
        <v>0</v>
      </c>
      <c r="AL18" s="58"/>
      <c r="AM18" s="59"/>
      <c r="AN18" s="31">
        <f t="shared" si="10"/>
        <v>0</v>
      </c>
      <c r="AO18" s="58"/>
      <c r="AP18" s="59"/>
      <c r="AQ18" s="31">
        <f t="shared" si="11"/>
        <v>0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0</v>
      </c>
      <c r="EC18" s="60">
        <f t="shared" si="41"/>
        <v>0</v>
      </c>
      <c r="ED18" s="31">
        <f t="shared" si="42"/>
        <v>0</v>
      </c>
      <c r="EE18" s="33">
        <f t="shared" si="43"/>
        <v>0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0</v>
      </c>
      <c r="EL18" s="60">
        <f t="shared" si="48"/>
        <v>0</v>
      </c>
      <c r="EM18" s="60">
        <f t="shared" si="49"/>
        <v>0</v>
      </c>
      <c r="EN18" s="33">
        <f t="shared" si="50"/>
        <v>0</v>
      </c>
      <c r="EP18" s="31"/>
    </row>
    <row r="19" spans="1:146" x14ac:dyDescent="0.25">
      <c r="A19" s="20">
        <f t="shared" si="51"/>
        <v>45391</v>
      </c>
      <c r="B19" s="31">
        <v>0</v>
      </c>
      <c r="C19" s="33">
        <v>5.3200000000000004E-2</v>
      </c>
      <c r="D19" s="31">
        <f t="shared" si="0"/>
        <v>0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/>
      <c r="AJ19" s="59"/>
      <c r="AK19" s="31">
        <f t="shared" si="9"/>
        <v>0</v>
      </c>
      <c r="AL19" s="58"/>
      <c r="AM19" s="59"/>
      <c r="AN19" s="31">
        <f t="shared" si="10"/>
        <v>0</v>
      </c>
      <c r="AO19" s="58"/>
      <c r="AP19" s="59"/>
      <c r="AQ19" s="31">
        <f t="shared" si="11"/>
        <v>0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0</v>
      </c>
      <c r="EC19" s="60">
        <f t="shared" si="41"/>
        <v>0</v>
      </c>
      <c r="ED19" s="31">
        <f t="shared" si="42"/>
        <v>0</v>
      </c>
      <c r="EE19" s="33">
        <f t="shared" si="43"/>
        <v>0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0</v>
      </c>
      <c r="EL19" s="60">
        <f t="shared" si="48"/>
        <v>0</v>
      </c>
      <c r="EM19" s="60">
        <f t="shared" si="49"/>
        <v>0</v>
      </c>
      <c r="EN19" s="33">
        <f t="shared" si="50"/>
        <v>0</v>
      </c>
      <c r="EP19" s="31"/>
    </row>
    <row r="20" spans="1:146" x14ac:dyDescent="0.25">
      <c r="A20" s="20">
        <f t="shared" si="51"/>
        <v>45392</v>
      </c>
      <c r="B20" s="31">
        <v>0</v>
      </c>
      <c r="C20" s="33">
        <v>5.3099999999999994E-2</v>
      </c>
      <c r="D20" s="31">
        <f t="shared" si="0"/>
        <v>0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/>
      <c r="AJ20" s="59"/>
      <c r="AK20" s="31">
        <f t="shared" si="9"/>
        <v>0</v>
      </c>
      <c r="AL20" s="58"/>
      <c r="AM20" s="59"/>
      <c r="AN20" s="31">
        <f t="shared" si="10"/>
        <v>0</v>
      </c>
      <c r="AO20" s="58"/>
      <c r="AP20" s="59"/>
      <c r="AQ20" s="31">
        <f t="shared" si="11"/>
        <v>0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0</v>
      </c>
      <c r="EC20" s="60">
        <f t="shared" si="41"/>
        <v>0</v>
      </c>
      <c r="ED20" s="31">
        <f t="shared" si="42"/>
        <v>0</v>
      </c>
      <c r="EE20" s="33">
        <f t="shared" si="43"/>
        <v>0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0</v>
      </c>
      <c r="EL20" s="60">
        <f t="shared" si="48"/>
        <v>0</v>
      </c>
      <c r="EM20" s="60">
        <f t="shared" si="49"/>
        <v>0</v>
      </c>
      <c r="EN20" s="33">
        <f t="shared" si="50"/>
        <v>0</v>
      </c>
      <c r="EP20" s="31"/>
    </row>
    <row r="21" spans="1:146" x14ac:dyDescent="0.25">
      <c r="A21" s="20">
        <f t="shared" si="51"/>
        <v>45393</v>
      </c>
      <c r="B21" s="31">
        <v>0</v>
      </c>
      <c r="C21" s="33">
        <v>5.2900000000000003E-2</v>
      </c>
      <c r="D21" s="31">
        <f t="shared" si="0"/>
        <v>0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/>
      <c r="AJ21" s="59"/>
      <c r="AK21" s="31">
        <f t="shared" si="9"/>
        <v>0</v>
      </c>
      <c r="AL21" s="58"/>
      <c r="AM21" s="59"/>
      <c r="AN21" s="31">
        <f t="shared" si="10"/>
        <v>0</v>
      </c>
      <c r="AO21" s="58"/>
      <c r="AP21" s="59"/>
      <c r="AQ21" s="31">
        <f t="shared" si="11"/>
        <v>0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0</v>
      </c>
      <c r="EC21" s="60">
        <f t="shared" si="41"/>
        <v>0</v>
      </c>
      <c r="ED21" s="31">
        <f t="shared" si="42"/>
        <v>0</v>
      </c>
      <c r="EE21" s="33">
        <f t="shared" si="43"/>
        <v>0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0</v>
      </c>
      <c r="EL21" s="60">
        <f t="shared" si="48"/>
        <v>0</v>
      </c>
      <c r="EM21" s="60">
        <f t="shared" si="49"/>
        <v>0</v>
      </c>
      <c r="EN21" s="33">
        <f t="shared" si="50"/>
        <v>0</v>
      </c>
      <c r="EP21" s="31"/>
    </row>
    <row r="22" spans="1:146" x14ac:dyDescent="0.25">
      <c r="A22" s="20">
        <f t="shared" si="51"/>
        <v>45394</v>
      </c>
      <c r="B22" s="31">
        <v>0</v>
      </c>
      <c r="C22" s="33">
        <v>5.2999999999999999E-2</v>
      </c>
      <c r="D22" s="31">
        <f t="shared" si="0"/>
        <v>0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/>
      <c r="AJ22" s="59"/>
      <c r="AK22" s="31">
        <f t="shared" si="9"/>
        <v>0</v>
      </c>
      <c r="AL22" s="58"/>
      <c r="AM22" s="59"/>
      <c r="AN22" s="31">
        <f t="shared" si="10"/>
        <v>0</v>
      </c>
      <c r="AO22" s="58">
        <v>2950000</v>
      </c>
      <c r="AP22" s="59">
        <v>5.4899999999999997E-2</v>
      </c>
      <c r="AQ22" s="31">
        <f t="shared" si="11"/>
        <v>449.875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2950000</v>
      </c>
      <c r="EC22" s="60">
        <f t="shared" si="41"/>
        <v>0</v>
      </c>
      <c r="ED22" s="31">
        <f t="shared" si="42"/>
        <v>449.875</v>
      </c>
      <c r="EE22" s="33">
        <f t="shared" si="43"/>
        <v>5.4899999999999997E-2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2950000</v>
      </c>
      <c r="EL22" s="60">
        <f t="shared" si="48"/>
        <v>0</v>
      </c>
      <c r="EM22" s="60">
        <f t="shared" si="49"/>
        <v>449.875</v>
      </c>
      <c r="EN22" s="33">
        <f t="shared" si="50"/>
        <v>5.4899999999999997E-2</v>
      </c>
      <c r="EP22" s="31"/>
    </row>
    <row r="23" spans="1:146" x14ac:dyDescent="0.25">
      <c r="A23" s="20">
        <f t="shared" si="51"/>
        <v>45395</v>
      </c>
      <c r="B23" s="31">
        <v>0</v>
      </c>
      <c r="C23" s="33">
        <v>5.2999999999999999E-2</v>
      </c>
      <c r="D23" s="31">
        <f t="shared" si="0"/>
        <v>0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/>
      <c r="AJ23" s="59"/>
      <c r="AK23" s="31">
        <f t="shared" si="9"/>
        <v>0</v>
      </c>
      <c r="AL23" s="58"/>
      <c r="AM23" s="59"/>
      <c r="AN23" s="31">
        <f t="shared" si="10"/>
        <v>0</v>
      </c>
      <c r="AO23" s="58">
        <v>2950000</v>
      </c>
      <c r="AP23" s="59">
        <v>5.4899999999999997E-2</v>
      </c>
      <c r="AQ23" s="31">
        <f t="shared" si="11"/>
        <v>449.875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2950000</v>
      </c>
      <c r="EC23" s="60">
        <f t="shared" si="41"/>
        <v>0</v>
      </c>
      <c r="ED23" s="31">
        <f t="shared" si="42"/>
        <v>449.875</v>
      </c>
      <c r="EE23" s="33">
        <f t="shared" si="43"/>
        <v>5.4899999999999997E-2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2950000</v>
      </c>
      <c r="EL23" s="60">
        <f t="shared" si="48"/>
        <v>0</v>
      </c>
      <c r="EM23" s="60">
        <f t="shared" si="49"/>
        <v>449.875</v>
      </c>
      <c r="EN23" s="33">
        <f t="shared" si="50"/>
        <v>5.4899999999999997E-2</v>
      </c>
      <c r="EP23" s="31"/>
    </row>
    <row r="24" spans="1:146" x14ac:dyDescent="0.25">
      <c r="A24" s="20">
        <f t="shared" si="51"/>
        <v>45396</v>
      </c>
      <c r="B24" s="31">
        <v>0</v>
      </c>
      <c r="C24" s="33">
        <v>5.2999999999999999E-2</v>
      </c>
      <c r="D24" s="31">
        <f t="shared" si="0"/>
        <v>0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/>
      <c r="AJ24" s="59"/>
      <c r="AK24" s="31">
        <f t="shared" si="9"/>
        <v>0</v>
      </c>
      <c r="AL24" s="58"/>
      <c r="AM24" s="59"/>
      <c r="AN24" s="31">
        <f t="shared" si="10"/>
        <v>0</v>
      </c>
      <c r="AO24" s="58">
        <v>2950000</v>
      </c>
      <c r="AP24" s="59">
        <v>5.4899999999999997E-2</v>
      </c>
      <c r="AQ24" s="31">
        <f t="shared" si="11"/>
        <v>449.875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2950000</v>
      </c>
      <c r="EC24" s="60">
        <f t="shared" si="41"/>
        <v>0</v>
      </c>
      <c r="ED24" s="31">
        <f t="shared" si="42"/>
        <v>449.875</v>
      </c>
      <c r="EE24" s="33">
        <f t="shared" si="43"/>
        <v>5.4899999999999997E-2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2950000</v>
      </c>
      <c r="EL24" s="60">
        <f t="shared" si="48"/>
        <v>0</v>
      </c>
      <c r="EM24" s="60">
        <f t="shared" si="49"/>
        <v>449.875</v>
      </c>
      <c r="EN24" s="33">
        <f t="shared" si="50"/>
        <v>5.4899999999999997E-2</v>
      </c>
      <c r="EP24" s="31"/>
    </row>
    <row r="25" spans="1:146" x14ac:dyDescent="0.25">
      <c r="A25" s="20">
        <f t="shared" si="51"/>
        <v>45397</v>
      </c>
      <c r="B25" s="31">
        <v>0</v>
      </c>
      <c r="C25" s="33">
        <v>5.4900000000000004E-2</v>
      </c>
      <c r="D25" s="31">
        <f t="shared" si="0"/>
        <v>0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/>
      <c r="AJ25" s="59"/>
      <c r="AK25" s="31">
        <f t="shared" si="9"/>
        <v>0</v>
      </c>
      <c r="AL25" s="58"/>
      <c r="AM25" s="59"/>
      <c r="AN25" s="31">
        <f t="shared" si="10"/>
        <v>0</v>
      </c>
      <c r="AO25" s="58">
        <v>24025000</v>
      </c>
      <c r="AP25" s="59">
        <v>5.4899999999999997E-2</v>
      </c>
      <c r="AQ25" s="31">
        <f t="shared" si="11"/>
        <v>3663.8125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24025000</v>
      </c>
      <c r="EC25" s="60">
        <f t="shared" si="41"/>
        <v>0</v>
      </c>
      <c r="ED25" s="31">
        <f t="shared" si="42"/>
        <v>3663.8125</v>
      </c>
      <c r="EE25" s="33">
        <f t="shared" si="43"/>
        <v>5.4899999999999997E-2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24025000</v>
      </c>
      <c r="EL25" s="60">
        <f t="shared" si="48"/>
        <v>0</v>
      </c>
      <c r="EM25" s="60">
        <f t="shared" si="49"/>
        <v>3663.8125</v>
      </c>
      <c r="EN25" s="33">
        <f t="shared" si="50"/>
        <v>5.4899999999999997E-2</v>
      </c>
      <c r="EP25" s="31"/>
    </row>
    <row r="26" spans="1:146" x14ac:dyDescent="0.25">
      <c r="A26" s="20">
        <f t="shared" si="51"/>
        <v>45398</v>
      </c>
      <c r="B26" s="31">
        <v>0</v>
      </c>
      <c r="C26" s="33">
        <v>5.5552089999999998E-2</v>
      </c>
      <c r="D26" s="31">
        <f t="shared" si="0"/>
        <v>0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/>
      <c r="AJ26" s="59"/>
      <c r="AK26" s="31">
        <f t="shared" si="9"/>
        <v>0</v>
      </c>
      <c r="AL26" s="58"/>
      <c r="AM26" s="59"/>
      <c r="AN26" s="31">
        <f t="shared" si="10"/>
        <v>0</v>
      </c>
      <c r="AO26" s="58">
        <v>11075000</v>
      </c>
      <c r="AP26" s="59">
        <v>5.4899999999999997E-2</v>
      </c>
      <c r="AQ26" s="31">
        <f t="shared" si="11"/>
        <v>1688.9375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11075000</v>
      </c>
      <c r="EC26" s="60">
        <f t="shared" si="41"/>
        <v>0</v>
      </c>
      <c r="ED26" s="31">
        <f t="shared" si="42"/>
        <v>1688.9375</v>
      </c>
      <c r="EE26" s="33">
        <f t="shared" si="43"/>
        <v>5.4899999999999997E-2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11075000</v>
      </c>
      <c r="EL26" s="60">
        <f t="shared" si="48"/>
        <v>0</v>
      </c>
      <c r="EM26" s="60">
        <f t="shared" si="49"/>
        <v>1688.9375</v>
      </c>
      <c r="EN26" s="33">
        <f t="shared" si="50"/>
        <v>5.4899999999999997E-2</v>
      </c>
      <c r="EP26" s="31"/>
    </row>
    <row r="27" spans="1:146" x14ac:dyDescent="0.25">
      <c r="A27" s="20">
        <f t="shared" si="51"/>
        <v>45399</v>
      </c>
      <c r="B27" s="31">
        <v>0</v>
      </c>
      <c r="C27" s="33">
        <v>5.531411E-2</v>
      </c>
      <c r="D27" s="31">
        <f t="shared" si="0"/>
        <v>0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/>
      <c r="AJ27" s="59"/>
      <c r="AK27" s="31">
        <f t="shared" si="9"/>
        <v>0</v>
      </c>
      <c r="AL27" s="58"/>
      <c r="AM27" s="59"/>
      <c r="AN27" s="31">
        <f t="shared" si="10"/>
        <v>0</v>
      </c>
      <c r="AO27" s="58"/>
      <c r="AP27" s="59"/>
      <c r="AQ27" s="31">
        <f t="shared" si="11"/>
        <v>0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0</v>
      </c>
      <c r="EC27" s="60">
        <f t="shared" si="41"/>
        <v>0</v>
      </c>
      <c r="ED27" s="31">
        <f t="shared" si="42"/>
        <v>0</v>
      </c>
      <c r="EE27" s="33">
        <f t="shared" si="43"/>
        <v>0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0</v>
      </c>
      <c r="EL27" s="60">
        <f t="shared" si="48"/>
        <v>0</v>
      </c>
      <c r="EM27" s="60">
        <f t="shared" si="49"/>
        <v>0</v>
      </c>
      <c r="EN27" s="33">
        <f t="shared" si="50"/>
        <v>0</v>
      </c>
      <c r="EP27" s="31"/>
    </row>
    <row r="28" spans="1:146" x14ac:dyDescent="0.25">
      <c r="A28" s="20">
        <f t="shared" si="51"/>
        <v>45400</v>
      </c>
      <c r="B28" s="31">
        <v>0</v>
      </c>
      <c r="C28" s="33">
        <v>5.5267460000000004E-2</v>
      </c>
      <c r="D28" s="31">
        <f t="shared" si="0"/>
        <v>0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/>
      <c r="AJ28" s="59"/>
      <c r="AK28" s="31">
        <f t="shared" si="9"/>
        <v>0</v>
      </c>
      <c r="AL28" s="58"/>
      <c r="AM28" s="59"/>
      <c r="AN28" s="31">
        <f t="shared" si="10"/>
        <v>0</v>
      </c>
      <c r="AO28" s="58"/>
      <c r="AP28" s="59"/>
      <c r="AQ28" s="31">
        <f t="shared" si="11"/>
        <v>0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0</v>
      </c>
      <c r="EC28" s="60">
        <f t="shared" si="41"/>
        <v>0</v>
      </c>
      <c r="ED28" s="31">
        <f t="shared" si="42"/>
        <v>0</v>
      </c>
      <c r="EE28" s="33">
        <f t="shared" si="43"/>
        <v>0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0</v>
      </c>
      <c r="EL28" s="60">
        <f t="shared" si="48"/>
        <v>0</v>
      </c>
      <c r="EM28" s="60">
        <f t="shared" si="49"/>
        <v>0</v>
      </c>
      <c r="EN28" s="33">
        <f t="shared" si="50"/>
        <v>0</v>
      </c>
      <c r="EP28" s="31"/>
    </row>
    <row r="29" spans="1:146" x14ac:dyDescent="0.25">
      <c r="A29" s="20">
        <f t="shared" si="51"/>
        <v>45401</v>
      </c>
      <c r="B29" s="31">
        <v>0</v>
      </c>
      <c r="C29" s="33">
        <v>5.5302819999999996E-2</v>
      </c>
      <c r="D29" s="31">
        <f t="shared" si="0"/>
        <v>0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/>
      <c r="AJ29" s="59"/>
      <c r="AK29" s="31">
        <f t="shared" si="9"/>
        <v>0</v>
      </c>
      <c r="AL29" s="58"/>
      <c r="AM29" s="59"/>
      <c r="AN29" s="31">
        <f t="shared" si="10"/>
        <v>0</v>
      </c>
      <c r="AO29" s="58"/>
      <c r="AP29" s="59"/>
      <c r="AQ29" s="31">
        <f t="shared" si="11"/>
        <v>0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0</v>
      </c>
      <c r="EC29" s="60">
        <f t="shared" si="41"/>
        <v>0</v>
      </c>
      <c r="ED29" s="31">
        <f t="shared" si="42"/>
        <v>0</v>
      </c>
      <c r="EE29" s="33">
        <f t="shared" si="43"/>
        <v>0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0</v>
      </c>
      <c r="EL29" s="60">
        <f t="shared" si="48"/>
        <v>0</v>
      </c>
      <c r="EM29" s="60">
        <f t="shared" si="49"/>
        <v>0</v>
      </c>
      <c r="EN29" s="33">
        <f t="shared" si="50"/>
        <v>0</v>
      </c>
      <c r="EP29" s="31"/>
    </row>
    <row r="30" spans="1:146" x14ac:dyDescent="0.25">
      <c r="A30" s="20">
        <f t="shared" si="51"/>
        <v>45402</v>
      </c>
      <c r="B30" s="31">
        <v>0</v>
      </c>
      <c r="C30" s="33">
        <v>5.5302819999999996E-2</v>
      </c>
      <c r="D30" s="31">
        <f t="shared" si="0"/>
        <v>0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/>
      <c r="AJ30" s="59"/>
      <c r="AK30" s="31">
        <f t="shared" si="9"/>
        <v>0</v>
      </c>
      <c r="AL30" s="58"/>
      <c r="AM30" s="59"/>
      <c r="AN30" s="31">
        <f t="shared" si="10"/>
        <v>0</v>
      </c>
      <c r="AO30" s="58"/>
      <c r="AP30" s="59"/>
      <c r="AQ30" s="31">
        <f t="shared" si="11"/>
        <v>0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0</v>
      </c>
      <c r="EC30" s="60">
        <f t="shared" si="41"/>
        <v>0</v>
      </c>
      <c r="ED30" s="31">
        <f t="shared" si="42"/>
        <v>0</v>
      </c>
      <c r="EE30" s="33">
        <f t="shared" si="43"/>
        <v>0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0</v>
      </c>
      <c r="EL30" s="60">
        <f t="shared" si="48"/>
        <v>0</v>
      </c>
      <c r="EM30" s="60">
        <f t="shared" si="49"/>
        <v>0</v>
      </c>
      <c r="EN30" s="33">
        <f t="shared" si="50"/>
        <v>0</v>
      </c>
      <c r="EP30" s="31"/>
    </row>
    <row r="31" spans="1:146" x14ac:dyDescent="0.25">
      <c r="A31" s="20">
        <f t="shared" si="51"/>
        <v>45403</v>
      </c>
      <c r="B31" s="31">
        <v>0</v>
      </c>
      <c r="C31" s="33">
        <v>5.5302819999999996E-2</v>
      </c>
      <c r="D31" s="31">
        <f t="shared" si="0"/>
        <v>0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/>
      <c r="AJ31" s="59"/>
      <c r="AK31" s="31">
        <f t="shared" si="9"/>
        <v>0</v>
      </c>
      <c r="AL31" s="58"/>
      <c r="AM31" s="59"/>
      <c r="AN31" s="31">
        <f t="shared" si="10"/>
        <v>0</v>
      </c>
      <c r="AO31" s="58"/>
      <c r="AP31" s="59"/>
      <c r="AQ31" s="31">
        <f t="shared" si="11"/>
        <v>0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0</v>
      </c>
      <c r="EC31" s="60">
        <f t="shared" si="41"/>
        <v>0</v>
      </c>
      <c r="ED31" s="31">
        <f t="shared" si="42"/>
        <v>0</v>
      </c>
      <c r="EE31" s="33">
        <f t="shared" si="43"/>
        <v>0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0</v>
      </c>
      <c r="EL31" s="60">
        <f t="shared" si="48"/>
        <v>0</v>
      </c>
      <c r="EM31" s="60">
        <f t="shared" si="49"/>
        <v>0</v>
      </c>
      <c r="EN31" s="33">
        <f t="shared" si="50"/>
        <v>0</v>
      </c>
      <c r="EP31" s="31"/>
    </row>
    <row r="32" spans="1:146" x14ac:dyDescent="0.25">
      <c r="A32" s="20">
        <f t="shared" si="51"/>
        <v>45404</v>
      </c>
      <c r="B32" s="31">
        <v>0</v>
      </c>
      <c r="C32" s="33">
        <v>5.5315870000000003E-2</v>
      </c>
      <c r="D32" s="31">
        <f t="shared" si="0"/>
        <v>0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/>
      <c r="AJ32" s="59"/>
      <c r="AK32" s="31">
        <f t="shared" si="9"/>
        <v>0</v>
      </c>
      <c r="AL32" s="58"/>
      <c r="AM32" s="59"/>
      <c r="AN32" s="31">
        <f t="shared" si="10"/>
        <v>0</v>
      </c>
      <c r="AO32" s="58"/>
      <c r="AP32" s="59"/>
      <c r="AQ32" s="31">
        <f t="shared" si="11"/>
        <v>0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0</v>
      </c>
      <c r="EC32" s="60">
        <f t="shared" si="41"/>
        <v>0</v>
      </c>
      <c r="ED32" s="31">
        <f t="shared" si="42"/>
        <v>0</v>
      </c>
      <c r="EE32" s="33">
        <f t="shared" si="43"/>
        <v>0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0</v>
      </c>
      <c r="EL32" s="60">
        <f t="shared" si="48"/>
        <v>0</v>
      </c>
      <c r="EM32" s="60">
        <f t="shared" si="49"/>
        <v>0</v>
      </c>
      <c r="EN32" s="33">
        <f t="shared" si="50"/>
        <v>0</v>
      </c>
      <c r="EP32" s="31"/>
    </row>
    <row r="33" spans="1:146" x14ac:dyDescent="0.25">
      <c r="A33" s="20">
        <f t="shared" si="51"/>
        <v>45405</v>
      </c>
      <c r="B33" s="31">
        <v>0</v>
      </c>
      <c r="C33" s="33">
        <v>5.517565E-2</v>
      </c>
      <c r="D33" s="31">
        <f t="shared" si="0"/>
        <v>0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/>
      <c r="AJ33" s="59"/>
      <c r="AK33" s="31">
        <f t="shared" si="9"/>
        <v>0</v>
      </c>
      <c r="AL33" s="58"/>
      <c r="AM33" s="59"/>
      <c r="AN33" s="31">
        <f t="shared" si="10"/>
        <v>0</v>
      </c>
      <c r="AO33" s="58"/>
      <c r="AP33" s="59"/>
      <c r="AQ33" s="31">
        <f t="shared" si="11"/>
        <v>0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0</v>
      </c>
      <c r="EC33" s="60">
        <f t="shared" si="41"/>
        <v>0</v>
      </c>
      <c r="ED33" s="31">
        <f t="shared" si="42"/>
        <v>0</v>
      </c>
      <c r="EE33" s="33">
        <f t="shared" si="43"/>
        <v>0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0</v>
      </c>
      <c r="EL33" s="60">
        <f t="shared" si="48"/>
        <v>0</v>
      </c>
      <c r="EM33" s="60">
        <f t="shared" si="49"/>
        <v>0</v>
      </c>
      <c r="EN33" s="33">
        <f t="shared" si="50"/>
        <v>0</v>
      </c>
      <c r="EP33" s="31"/>
    </row>
    <row r="34" spans="1:146" x14ac:dyDescent="0.25">
      <c r="A34" s="20">
        <f t="shared" si="51"/>
        <v>45406</v>
      </c>
      <c r="B34" s="31">
        <v>0</v>
      </c>
      <c r="C34" s="33">
        <v>5.5081290000000005E-2</v>
      </c>
      <c r="D34" s="31">
        <f t="shared" si="0"/>
        <v>0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/>
      <c r="AJ34" s="59"/>
      <c r="AK34" s="31">
        <f t="shared" si="9"/>
        <v>0</v>
      </c>
      <c r="AL34" s="58"/>
      <c r="AM34" s="59"/>
      <c r="AN34" s="31">
        <f t="shared" si="10"/>
        <v>0</v>
      </c>
      <c r="AO34" s="58"/>
      <c r="AP34" s="59"/>
      <c r="AQ34" s="31">
        <f t="shared" si="11"/>
        <v>0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0</v>
      </c>
      <c r="EC34" s="60">
        <f t="shared" si="41"/>
        <v>0</v>
      </c>
      <c r="ED34" s="31">
        <f t="shared" si="42"/>
        <v>0</v>
      </c>
      <c r="EE34" s="33">
        <f t="shared" si="43"/>
        <v>0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0</v>
      </c>
      <c r="EL34" s="60">
        <f t="shared" si="48"/>
        <v>0</v>
      </c>
      <c r="EM34" s="60">
        <f t="shared" si="49"/>
        <v>0</v>
      </c>
      <c r="EN34" s="33">
        <f t="shared" si="50"/>
        <v>0</v>
      </c>
      <c r="EP34" s="31"/>
    </row>
    <row r="35" spans="1:146" x14ac:dyDescent="0.25">
      <c r="A35" s="20">
        <f t="shared" si="51"/>
        <v>45407</v>
      </c>
      <c r="B35" s="31">
        <v>0</v>
      </c>
      <c r="C35" s="33">
        <v>5.5081100000000001E-2</v>
      </c>
      <c r="D35" s="31">
        <f t="shared" si="0"/>
        <v>0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/>
      <c r="AJ35" s="59"/>
      <c r="AK35" s="31">
        <f t="shared" si="9"/>
        <v>0</v>
      </c>
      <c r="AL35" s="58"/>
      <c r="AM35" s="59"/>
      <c r="AN35" s="31">
        <f t="shared" si="10"/>
        <v>0</v>
      </c>
      <c r="AO35" s="58"/>
      <c r="AP35" s="59"/>
      <c r="AQ35" s="31">
        <f t="shared" si="11"/>
        <v>0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0</v>
      </c>
      <c r="EC35" s="60">
        <f t="shared" si="41"/>
        <v>0</v>
      </c>
      <c r="ED35" s="31">
        <f t="shared" si="42"/>
        <v>0</v>
      </c>
      <c r="EE35" s="33">
        <f t="shared" si="43"/>
        <v>0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0</v>
      </c>
      <c r="EL35" s="60">
        <f t="shared" si="48"/>
        <v>0</v>
      </c>
      <c r="EM35" s="60">
        <f t="shared" si="49"/>
        <v>0</v>
      </c>
      <c r="EN35" s="33">
        <f t="shared" si="50"/>
        <v>0</v>
      </c>
      <c r="EP35" s="31"/>
    </row>
    <row r="36" spans="1:146" x14ac:dyDescent="0.25">
      <c r="A36" s="20">
        <f t="shared" si="51"/>
        <v>45408</v>
      </c>
      <c r="B36" s="31">
        <v>0</v>
      </c>
      <c r="C36" s="33">
        <v>5.5494770000000006E-2</v>
      </c>
      <c r="D36" s="31">
        <f t="shared" si="0"/>
        <v>0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/>
      <c r="AJ36" s="59"/>
      <c r="AK36" s="31">
        <f t="shared" si="9"/>
        <v>0</v>
      </c>
      <c r="AL36" s="58"/>
      <c r="AM36" s="59"/>
      <c r="AN36" s="31">
        <f t="shared" si="10"/>
        <v>0</v>
      </c>
      <c r="AO36" s="58"/>
      <c r="AP36" s="59"/>
      <c r="AQ36" s="31">
        <f t="shared" si="11"/>
        <v>0</v>
      </c>
      <c r="AR36" s="58"/>
      <c r="AS36" s="59"/>
      <c r="AT36" s="31">
        <f t="shared" si="12"/>
        <v>0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0</v>
      </c>
      <c r="EC36" s="60">
        <f t="shared" si="41"/>
        <v>0</v>
      </c>
      <c r="ED36" s="31">
        <f t="shared" si="42"/>
        <v>0</v>
      </c>
      <c r="EE36" s="33">
        <f t="shared" si="43"/>
        <v>0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0</v>
      </c>
      <c r="EL36" s="60">
        <f t="shared" si="48"/>
        <v>0</v>
      </c>
      <c r="EM36" s="60">
        <f t="shared" si="49"/>
        <v>0</v>
      </c>
      <c r="EN36" s="33">
        <f t="shared" si="50"/>
        <v>0</v>
      </c>
      <c r="EP36" s="31"/>
    </row>
    <row r="37" spans="1:146" x14ac:dyDescent="0.25">
      <c r="A37" s="20">
        <f t="shared" si="51"/>
        <v>45409</v>
      </c>
      <c r="B37" s="31">
        <v>0</v>
      </c>
      <c r="C37" s="33">
        <v>5.5494770000000006E-2</v>
      </c>
      <c r="D37" s="31">
        <f t="shared" si="0"/>
        <v>0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/>
      <c r="AJ37" s="59"/>
      <c r="AK37" s="31">
        <f t="shared" si="9"/>
        <v>0</v>
      </c>
      <c r="AL37" s="58"/>
      <c r="AM37" s="59"/>
      <c r="AN37" s="31">
        <f t="shared" si="10"/>
        <v>0</v>
      </c>
      <c r="AO37" s="58"/>
      <c r="AP37" s="59"/>
      <c r="AQ37" s="31">
        <f t="shared" si="11"/>
        <v>0</v>
      </c>
      <c r="AR37" s="58"/>
      <c r="AS37" s="59"/>
      <c r="AT37" s="31">
        <f t="shared" si="12"/>
        <v>0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0</v>
      </c>
      <c r="EC37" s="60">
        <f t="shared" si="41"/>
        <v>0</v>
      </c>
      <c r="ED37" s="31">
        <f t="shared" si="42"/>
        <v>0</v>
      </c>
      <c r="EE37" s="33">
        <f t="shared" si="43"/>
        <v>0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0</v>
      </c>
      <c r="EL37" s="60">
        <f t="shared" si="48"/>
        <v>0</v>
      </c>
      <c r="EM37" s="60">
        <f t="shared" si="49"/>
        <v>0</v>
      </c>
      <c r="EN37" s="33">
        <f t="shared" si="50"/>
        <v>0</v>
      </c>
      <c r="EP37" s="31"/>
    </row>
    <row r="38" spans="1:146" x14ac:dyDescent="0.25">
      <c r="A38" s="20">
        <f t="shared" si="51"/>
        <v>45410</v>
      </c>
      <c r="B38" s="31">
        <v>0</v>
      </c>
      <c r="C38" s="33">
        <v>5.5494770000000006E-2</v>
      </c>
      <c r="D38" s="31">
        <f t="shared" si="0"/>
        <v>0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/>
      <c r="AJ38" s="59"/>
      <c r="AK38" s="31">
        <f t="shared" si="9"/>
        <v>0</v>
      </c>
      <c r="AL38" s="58"/>
      <c r="AM38" s="59"/>
      <c r="AN38" s="31">
        <f t="shared" si="10"/>
        <v>0</v>
      </c>
      <c r="AO38" s="58"/>
      <c r="AP38" s="59"/>
      <c r="AQ38" s="31">
        <f t="shared" si="11"/>
        <v>0</v>
      </c>
      <c r="AR38" s="58"/>
      <c r="AS38" s="59"/>
      <c r="AT38" s="31">
        <f t="shared" si="12"/>
        <v>0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0</v>
      </c>
      <c r="EC38" s="60">
        <f t="shared" si="41"/>
        <v>0</v>
      </c>
      <c r="ED38" s="31">
        <f t="shared" si="42"/>
        <v>0</v>
      </c>
      <c r="EE38" s="33">
        <f t="shared" si="43"/>
        <v>0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0</v>
      </c>
      <c r="EL38" s="60">
        <f t="shared" si="48"/>
        <v>0</v>
      </c>
      <c r="EM38" s="60">
        <f t="shared" si="49"/>
        <v>0</v>
      </c>
      <c r="EN38" s="33">
        <f t="shared" si="50"/>
        <v>0</v>
      </c>
      <c r="EP38" s="31"/>
    </row>
    <row r="39" spans="1:146" x14ac:dyDescent="0.25">
      <c r="A39" s="20">
        <f t="shared" si="51"/>
        <v>45411</v>
      </c>
      <c r="B39" s="31">
        <v>0</v>
      </c>
      <c r="C39" s="33">
        <v>5.5556990000000001E-2</v>
      </c>
      <c r="D39" s="31">
        <f t="shared" si="0"/>
        <v>0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/>
      <c r="AJ39" s="59"/>
      <c r="AK39" s="31">
        <f t="shared" si="9"/>
        <v>0</v>
      </c>
      <c r="AL39" s="58"/>
      <c r="AM39" s="59"/>
      <c r="AN39" s="31">
        <f t="shared" si="10"/>
        <v>0</v>
      </c>
      <c r="AO39" s="58">
        <v>1950000</v>
      </c>
      <c r="AP39" s="59">
        <v>5.4899999999999997E-2</v>
      </c>
      <c r="AQ39" s="31">
        <f t="shared" si="11"/>
        <v>297.375</v>
      </c>
      <c r="AR39" s="58"/>
      <c r="AS39" s="59"/>
      <c r="AT39" s="31">
        <f t="shared" si="12"/>
        <v>0</v>
      </c>
      <c r="AW39" s="31">
        <f t="shared" si="13"/>
        <v>0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1950000</v>
      </c>
      <c r="EC39" s="60">
        <f t="shared" si="41"/>
        <v>0</v>
      </c>
      <c r="ED39" s="31">
        <f t="shared" si="42"/>
        <v>297.375</v>
      </c>
      <c r="EE39" s="33">
        <f t="shared" si="43"/>
        <v>5.4899999999999997E-2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1950000</v>
      </c>
      <c r="EL39" s="60">
        <f t="shared" si="48"/>
        <v>0</v>
      </c>
      <c r="EM39" s="60">
        <f t="shared" si="49"/>
        <v>297.375</v>
      </c>
      <c r="EN39" s="33">
        <f t="shared" si="50"/>
        <v>5.4899999999999997E-2</v>
      </c>
      <c r="EP39" s="31"/>
    </row>
    <row r="40" spans="1:146" x14ac:dyDescent="0.25">
      <c r="A40" s="20">
        <f t="shared" si="51"/>
        <v>45412</v>
      </c>
      <c r="B40" s="31">
        <v>0</v>
      </c>
      <c r="C40" s="33">
        <v>5.5523230000000007E-2</v>
      </c>
      <c r="D40" s="31">
        <f t="shared" si="0"/>
        <v>0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/>
      <c r="AJ40" s="59"/>
      <c r="AK40" s="31">
        <f t="shared" si="9"/>
        <v>0</v>
      </c>
      <c r="AL40" s="58"/>
      <c r="AM40" s="59"/>
      <c r="AN40" s="31">
        <f t="shared" si="10"/>
        <v>0</v>
      </c>
      <c r="AO40" s="58">
        <v>4825000</v>
      </c>
      <c r="AP40" s="59">
        <v>5.4899999999999997E-2</v>
      </c>
      <c r="AQ40" s="31">
        <f t="shared" si="11"/>
        <v>735.8125</v>
      </c>
      <c r="AR40" s="58"/>
      <c r="AS40" s="59"/>
      <c r="AT40" s="31">
        <f t="shared" si="12"/>
        <v>0</v>
      </c>
      <c r="AW40" s="31">
        <f t="shared" si="13"/>
        <v>0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4825000</v>
      </c>
      <c r="EC40" s="60">
        <f t="shared" si="41"/>
        <v>0</v>
      </c>
      <c r="ED40" s="31">
        <f t="shared" si="42"/>
        <v>735.8125</v>
      </c>
      <c r="EE40" s="33">
        <f t="shared" si="43"/>
        <v>5.4899999999999997E-2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4825000</v>
      </c>
      <c r="EL40" s="60">
        <f t="shared" si="48"/>
        <v>0</v>
      </c>
      <c r="EM40" s="60">
        <f t="shared" si="49"/>
        <v>735.8125</v>
      </c>
      <c r="EN40" s="33">
        <f t="shared" si="50"/>
        <v>5.4899999999999997E-2</v>
      </c>
      <c r="EP40" s="31"/>
    </row>
    <row r="41" spans="1:146" x14ac:dyDescent="0.25">
      <c r="A41" s="61" t="s">
        <v>39</v>
      </c>
      <c r="D41" s="62">
        <f>SUM(D11:D40)</f>
        <v>0</v>
      </c>
      <c r="G41" s="62">
        <f>SUM(G11:G40)</f>
        <v>0</v>
      </c>
      <c r="J41" s="62">
        <f>SUM(J11:J40)</f>
        <v>0</v>
      </c>
      <c r="M41" s="62">
        <f>SUM(M11:M40)</f>
        <v>0</v>
      </c>
      <c r="P41" s="62">
        <f>SUM(P11:P40)</f>
        <v>0</v>
      </c>
      <c r="S41" s="62">
        <f>SUM(S11:S40)</f>
        <v>0</v>
      </c>
      <c r="V41" s="62">
        <f>SUM(V11:V40)</f>
        <v>0</v>
      </c>
      <c r="Y41" s="62">
        <f>SUM(Y11:Y40)</f>
        <v>0</v>
      </c>
      <c r="AB41" s="62">
        <f>SUM(AB11:AB40)</f>
        <v>0</v>
      </c>
      <c r="AE41" s="62">
        <f>SUM(AE11:AE40)</f>
        <v>0</v>
      </c>
      <c r="AH41" s="62">
        <f>SUM(AH11:AH40)</f>
        <v>0</v>
      </c>
      <c r="AK41" s="62">
        <f>SUM(AK11:AK40)</f>
        <v>182569.44444444444</v>
      </c>
      <c r="AN41" s="62">
        <f>SUM(AN11:AN40)</f>
        <v>7736.1111111111113</v>
      </c>
      <c r="AQ41" s="62">
        <f>SUM(AQ11:AQ40)</f>
        <v>49436.6875</v>
      </c>
      <c r="AT41" s="62">
        <f>SUM(AT11:AT40)</f>
        <v>0</v>
      </c>
      <c r="AW41" s="62">
        <f>SUM(AW11:AW40)</f>
        <v>0</v>
      </c>
      <c r="AZ41" s="62">
        <f>SUM(AZ11:AZ40)</f>
        <v>0</v>
      </c>
      <c r="BC41" s="62">
        <f>SUM(BC11:BC40)</f>
        <v>0</v>
      </c>
      <c r="BF41" s="62">
        <f>SUM(BF11:BF40)</f>
        <v>0</v>
      </c>
      <c r="BI41" s="62">
        <f>SUM(BI11:BI40)</f>
        <v>0</v>
      </c>
      <c r="BL41" s="62">
        <f>SUM(BL11:BL40)</f>
        <v>0</v>
      </c>
      <c r="BO41" s="62">
        <f>SUM(BO11:BO40)</f>
        <v>0</v>
      </c>
      <c r="BR41" s="62">
        <f>SUM(BR11:BR40)</f>
        <v>0</v>
      </c>
      <c r="BU41" s="62">
        <f>SUM(BU11:BU40)</f>
        <v>0</v>
      </c>
      <c r="BX41" s="62">
        <f>SUM(BX11:BX40)</f>
        <v>0</v>
      </c>
      <c r="CA41" s="62">
        <f>SUM(CA11:CA40)</f>
        <v>0</v>
      </c>
      <c r="CD41" s="62">
        <f>SUM(CD11:CD40)</f>
        <v>0</v>
      </c>
      <c r="CG41" s="62">
        <f>SUM(CG11:CG40)</f>
        <v>0</v>
      </c>
      <c r="CJ41" s="62">
        <f>SUM(CJ11:CJ40)</f>
        <v>0</v>
      </c>
      <c r="CM41" s="62">
        <f>SUM(CM11:CM40)</f>
        <v>0</v>
      </c>
      <c r="CP41" s="62">
        <f>SUM(CP11:CP40)</f>
        <v>0</v>
      </c>
      <c r="CS41" s="62">
        <f>SUM(CS11:CS40)</f>
        <v>0</v>
      </c>
      <c r="CV41" s="62">
        <f>SUM(CV11:CV40)</f>
        <v>0</v>
      </c>
      <c r="CY41" s="62">
        <f>SUM(CY11:CY40)</f>
        <v>0</v>
      </c>
      <c r="DB41" s="62">
        <f>SUM(DB11:DB40)</f>
        <v>0</v>
      </c>
      <c r="DE41" s="62">
        <f>SUM(DE11:DE40)</f>
        <v>0</v>
      </c>
      <c r="DH41" s="62">
        <f>SUM(DH11:DH40)</f>
        <v>0</v>
      </c>
      <c r="DK41" s="62">
        <f>SUM(DK11:DK40)</f>
        <v>0</v>
      </c>
      <c r="DN41" s="62">
        <f>SUM(DN11:DN40)</f>
        <v>0</v>
      </c>
      <c r="DQ41" s="62">
        <f>SUM(DQ11:DQ40)</f>
        <v>0</v>
      </c>
      <c r="DT41" s="62">
        <f>SUM(DT11:DT40)</f>
        <v>0</v>
      </c>
      <c r="DW41" s="62">
        <f>SUM(DW11:DW40)</f>
        <v>0</v>
      </c>
      <c r="DZ41" s="31"/>
      <c r="EA41" s="31"/>
      <c r="EB41" s="31"/>
      <c r="EC41" s="31"/>
      <c r="ED41" s="62">
        <f>SUM(ED11:ED40)</f>
        <v>239742.24305555553</v>
      </c>
      <c r="EE41" s="33"/>
      <c r="EG41" s="31"/>
      <c r="EH41" s="62">
        <f>SUM(EH11:EH40)</f>
        <v>0</v>
      </c>
      <c r="EI41" s="33"/>
      <c r="EJ41" s="33"/>
      <c r="EK41" s="31"/>
      <c r="EL41" s="31"/>
      <c r="EM41" s="62">
        <f>SUM(EM11:EM40)</f>
        <v>239742.24305555553</v>
      </c>
      <c r="EN41" s="33"/>
    </row>
    <row r="43" spans="1:146" x14ac:dyDescent="0.25">
      <c r="EM43" s="63"/>
    </row>
    <row r="45" spans="1:146" x14ac:dyDescent="0.25">
      <c r="ED45" s="31"/>
      <c r="EM45" s="31"/>
    </row>
    <row r="47" spans="1:146" x14ac:dyDescent="0.25">
      <c r="EM47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34" max="1048575" man="1"/>
    <brk id="43" max="1048575" man="1"/>
    <brk id="52" max="40" man="1"/>
    <brk id="6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2">
    <pageSetUpPr fitToPage="1"/>
  </sheetPr>
  <dimension ref="A1:O43"/>
  <sheetViews>
    <sheetView tabSelected="1" zoomScale="90" zoomScaleNormal="90" workbookViewId="0"/>
  </sheetViews>
  <sheetFormatPr defaultColWidth="13.42578125" defaultRowHeight="15" x14ac:dyDescent="0.25"/>
  <cols>
    <col min="1" max="1" width="47" customWidth="1"/>
    <col min="2" max="14" width="17.85546875" customWidth="1"/>
  </cols>
  <sheetData>
    <row r="1" spans="1:14" x14ac:dyDescent="0.25">
      <c r="A1" t="s">
        <v>0</v>
      </c>
    </row>
    <row r="2" spans="1:14" ht="15.75" thickBot="1" x14ac:dyDescent="0.3">
      <c r="A2" t="s">
        <v>1</v>
      </c>
    </row>
    <row r="3" spans="1:14" ht="15.75" thickBot="1" x14ac:dyDescent="0.3">
      <c r="A3" t="s">
        <v>198</v>
      </c>
      <c r="C3" s="219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1"/>
    </row>
    <row r="4" spans="1:14" x14ac:dyDescent="0.25">
      <c r="A4" s="1"/>
      <c r="B4" s="14">
        <v>45108</v>
      </c>
      <c r="C4" s="13">
        <v>45139</v>
      </c>
      <c r="D4" s="14">
        <v>45170</v>
      </c>
      <c r="E4" s="14">
        <v>45200</v>
      </c>
      <c r="F4" s="14">
        <v>45231</v>
      </c>
      <c r="G4" s="14">
        <v>45261</v>
      </c>
      <c r="H4" s="14">
        <v>45292</v>
      </c>
      <c r="I4" s="14">
        <v>45323</v>
      </c>
      <c r="J4" s="14">
        <v>45352</v>
      </c>
      <c r="K4" s="14">
        <v>45383</v>
      </c>
      <c r="L4" s="14">
        <v>45413</v>
      </c>
      <c r="M4" s="14">
        <v>45444</v>
      </c>
      <c r="N4" s="77">
        <v>45474</v>
      </c>
    </row>
    <row r="5" spans="1:14" x14ac:dyDescent="0.25">
      <c r="A5" s="2" t="s">
        <v>20</v>
      </c>
      <c r="B5" s="2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78"/>
    </row>
    <row r="6" spans="1:14" x14ac:dyDescent="0.25">
      <c r="A6" s="3" t="s">
        <v>247</v>
      </c>
      <c r="B6" s="3"/>
      <c r="C6" s="90"/>
      <c r="D6" s="81"/>
      <c r="E6" s="81"/>
      <c r="F6" s="81"/>
      <c r="G6" s="81"/>
      <c r="H6" s="81"/>
      <c r="I6" s="81"/>
      <c r="J6" s="81"/>
      <c r="K6" s="91"/>
      <c r="L6" s="91"/>
      <c r="M6" s="91"/>
      <c r="N6" s="92"/>
    </row>
    <row r="7" spans="1:14" x14ac:dyDescent="0.25">
      <c r="A7" s="3" t="s">
        <v>248</v>
      </c>
      <c r="B7" s="3"/>
      <c r="C7" s="90"/>
      <c r="D7" s="81"/>
      <c r="E7" s="81"/>
      <c r="F7" s="81"/>
      <c r="G7" s="81"/>
      <c r="H7" s="81"/>
      <c r="I7" s="81"/>
      <c r="J7" s="81"/>
      <c r="K7" s="91"/>
      <c r="L7" s="91"/>
      <c r="M7" s="91"/>
      <c r="N7" s="92"/>
    </row>
    <row r="8" spans="1:14" x14ac:dyDescent="0.25">
      <c r="A8" s="3" t="s">
        <v>249</v>
      </c>
      <c r="B8" s="3"/>
      <c r="C8" s="90"/>
      <c r="D8" s="81"/>
      <c r="E8" s="81"/>
      <c r="F8" s="81"/>
      <c r="G8" s="81"/>
      <c r="H8" s="81"/>
      <c r="I8" s="81"/>
      <c r="J8" s="81"/>
      <c r="K8" s="91"/>
      <c r="L8" s="91"/>
      <c r="M8" s="91"/>
      <c r="N8" s="92"/>
    </row>
    <row r="9" spans="1:14" x14ac:dyDescent="0.25">
      <c r="A9" s="3" t="s">
        <v>250</v>
      </c>
      <c r="B9" s="3"/>
      <c r="C9" s="90"/>
      <c r="D9" s="81"/>
      <c r="E9" s="81"/>
      <c r="F9" s="81"/>
      <c r="G9" s="81"/>
      <c r="H9" s="81"/>
      <c r="I9" s="81"/>
      <c r="J9" s="81"/>
      <c r="K9" s="91"/>
      <c r="L9" s="91"/>
      <c r="M9" s="91"/>
      <c r="N9" s="92"/>
    </row>
    <row r="10" spans="1:14" x14ac:dyDescent="0.25">
      <c r="A10" s="3" t="s">
        <v>251</v>
      </c>
      <c r="B10" s="3"/>
      <c r="C10" s="90"/>
      <c r="D10" s="81"/>
      <c r="E10" s="81"/>
      <c r="F10" s="81"/>
      <c r="G10" s="81"/>
      <c r="H10" s="81"/>
      <c r="I10" s="81"/>
      <c r="J10" s="81"/>
      <c r="K10" s="91"/>
      <c r="L10" s="91"/>
      <c r="M10" s="91"/>
      <c r="N10" s="92"/>
    </row>
    <row r="11" spans="1:14" x14ac:dyDescent="0.25">
      <c r="A11" s="3" t="s">
        <v>252</v>
      </c>
      <c r="B11" s="3"/>
      <c r="C11" s="90"/>
      <c r="D11" s="81"/>
      <c r="E11" s="81"/>
      <c r="F11" s="81"/>
      <c r="G11" s="81"/>
      <c r="H11" s="81"/>
      <c r="I11" s="81"/>
      <c r="J11" s="81"/>
      <c r="K11" s="91"/>
      <c r="L11" s="91"/>
      <c r="M11" s="91"/>
      <c r="N11" s="92"/>
    </row>
    <row r="12" spans="1:14" x14ac:dyDescent="0.25">
      <c r="A12" s="3" t="s">
        <v>253</v>
      </c>
      <c r="B12" s="3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2"/>
    </row>
    <row r="13" spans="1:14" x14ac:dyDescent="0.25">
      <c r="A13" s="3" t="s">
        <v>254</v>
      </c>
      <c r="B13" s="3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2"/>
    </row>
    <row r="14" spans="1:14" x14ac:dyDescent="0.25">
      <c r="A14" s="3" t="s">
        <v>255</v>
      </c>
      <c r="B14" s="3"/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2"/>
    </row>
    <row r="15" spans="1:14" x14ac:dyDescent="0.25">
      <c r="A15" s="3" t="s">
        <v>6</v>
      </c>
      <c r="B15" s="3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2"/>
    </row>
    <row r="16" spans="1:14" x14ac:dyDescent="0.25">
      <c r="A16" s="3" t="s">
        <v>7</v>
      </c>
      <c r="B16" s="3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2"/>
    </row>
    <row r="17" spans="1:15" x14ac:dyDescent="0.25">
      <c r="A17" s="3" t="s">
        <v>8</v>
      </c>
      <c r="B17" s="3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</row>
    <row r="18" spans="1:15" x14ac:dyDescent="0.25">
      <c r="A18" s="3" t="s">
        <v>128</v>
      </c>
      <c r="B18" s="3"/>
      <c r="C18" s="90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2"/>
    </row>
    <row r="19" spans="1:15" x14ac:dyDescent="0.25">
      <c r="A19" s="3" t="s">
        <v>9</v>
      </c>
      <c r="B19" s="3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2"/>
    </row>
    <row r="20" spans="1:15" ht="15.75" thickBot="1" x14ac:dyDescent="0.3">
      <c r="A20" s="2" t="s">
        <v>10</v>
      </c>
      <c r="B20" s="2"/>
      <c r="C20" s="93">
        <f t="shared" ref="C20:N20" si="0">SUM(C6:C19)</f>
        <v>0</v>
      </c>
      <c r="D20" s="94">
        <f t="shared" si="0"/>
        <v>0</v>
      </c>
      <c r="E20" s="94">
        <f t="shared" si="0"/>
        <v>0</v>
      </c>
      <c r="F20" s="94">
        <f t="shared" si="0"/>
        <v>0</v>
      </c>
      <c r="G20" s="94">
        <f t="shared" si="0"/>
        <v>0</v>
      </c>
      <c r="H20" s="94">
        <f t="shared" si="0"/>
        <v>0</v>
      </c>
      <c r="I20" s="94">
        <f t="shared" si="0"/>
        <v>0</v>
      </c>
      <c r="J20" s="94">
        <f t="shared" si="0"/>
        <v>0</v>
      </c>
      <c r="K20" s="94">
        <f t="shared" si="0"/>
        <v>0</v>
      </c>
      <c r="L20" s="94">
        <f t="shared" si="0"/>
        <v>0</v>
      </c>
      <c r="M20" s="94">
        <f t="shared" si="0"/>
        <v>0</v>
      </c>
      <c r="N20" s="95">
        <f t="shared" si="0"/>
        <v>0</v>
      </c>
    </row>
    <row r="21" spans="1:15" x14ac:dyDescent="0.25"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8"/>
    </row>
    <row r="22" spans="1:15" x14ac:dyDescent="0.25">
      <c r="A22" s="3" t="s">
        <v>127</v>
      </c>
      <c r="B22" s="3"/>
      <c r="C22" s="99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197">
        <v>-970069.57000000007</v>
      </c>
      <c r="J22" s="197">
        <v>-1837072.84</v>
      </c>
      <c r="K22" s="197">
        <v>-1810002.87</v>
      </c>
      <c r="L22" s="197">
        <v>-1769732.26</v>
      </c>
      <c r="M22" s="197">
        <v>-2120847.2199999997</v>
      </c>
      <c r="N22" s="197">
        <v>-2555344.9700000002</v>
      </c>
      <c r="O22" s="107"/>
    </row>
    <row r="23" spans="1:15" x14ac:dyDescent="0.25">
      <c r="A23" s="3" t="s">
        <v>21</v>
      </c>
      <c r="B23" s="3"/>
      <c r="C23" s="99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107"/>
    </row>
    <row r="24" spans="1:15" x14ac:dyDescent="0.25">
      <c r="A24" s="3" t="s">
        <v>22</v>
      </c>
      <c r="B24" s="3"/>
      <c r="C24" s="99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100">
        <v>0</v>
      </c>
    </row>
    <row r="25" spans="1:15" x14ac:dyDescent="0.25">
      <c r="A25" s="2" t="s">
        <v>23</v>
      </c>
      <c r="B25" s="2"/>
      <c r="C25" s="90">
        <f t="shared" ref="C25:H25" si="1">+C23+C24</f>
        <v>0</v>
      </c>
      <c r="D25" s="81">
        <f t="shared" si="1"/>
        <v>0</v>
      </c>
      <c r="E25" s="81">
        <f t="shared" si="1"/>
        <v>0</v>
      </c>
      <c r="F25" s="81">
        <f t="shared" si="1"/>
        <v>0</v>
      </c>
      <c r="G25" s="81">
        <f t="shared" si="1"/>
        <v>0</v>
      </c>
      <c r="H25" s="81">
        <f t="shared" si="1"/>
        <v>0</v>
      </c>
      <c r="I25" s="81">
        <f t="shared" ref="I25:N25" si="2">+I23+I24+I22</f>
        <v>-970069.57000000007</v>
      </c>
      <c r="J25" s="81">
        <f t="shared" si="2"/>
        <v>-1837072.84</v>
      </c>
      <c r="K25" s="81">
        <f t="shared" si="2"/>
        <v>-1810002.87</v>
      </c>
      <c r="L25" s="81">
        <f t="shared" si="2"/>
        <v>-1769732.26</v>
      </c>
      <c r="M25" s="81">
        <f t="shared" si="2"/>
        <v>-2120847.2199999997</v>
      </c>
      <c r="N25" s="101">
        <f t="shared" si="2"/>
        <v>-2555344.9700000002</v>
      </c>
    </row>
    <row r="26" spans="1:15" ht="15.75" thickBot="1" x14ac:dyDescent="0.3">
      <c r="A26" s="5" t="s">
        <v>11</v>
      </c>
      <c r="B26" s="5"/>
      <c r="C26" s="102">
        <f t="shared" ref="C26:H26" si="3">-C25+C20</f>
        <v>0</v>
      </c>
      <c r="D26" s="82">
        <f t="shared" si="3"/>
        <v>0</v>
      </c>
      <c r="E26" s="82">
        <f t="shared" si="3"/>
        <v>0</v>
      </c>
      <c r="F26" s="82">
        <f t="shared" si="3"/>
        <v>0</v>
      </c>
      <c r="G26" s="82">
        <f t="shared" si="3"/>
        <v>0</v>
      </c>
      <c r="H26" s="82">
        <f t="shared" si="3"/>
        <v>0</v>
      </c>
      <c r="I26" s="82">
        <f t="shared" ref="I26:N26" si="4">I25</f>
        <v>-970069.57000000007</v>
      </c>
      <c r="J26" s="82">
        <f t="shared" si="4"/>
        <v>-1837072.84</v>
      </c>
      <c r="K26" s="82">
        <f t="shared" si="4"/>
        <v>-1810002.87</v>
      </c>
      <c r="L26" s="82">
        <f t="shared" si="4"/>
        <v>-1769732.26</v>
      </c>
      <c r="M26" s="82">
        <f t="shared" si="4"/>
        <v>-2120847.2199999997</v>
      </c>
      <c r="N26" s="83">
        <f t="shared" si="4"/>
        <v>-2555344.9700000002</v>
      </c>
    </row>
    <row r="27" spans="1:15" x14ac:dyDescent="0.25">
      <c r="A27" s="2"/>
      <c r="B27" s="2"/>
      <c r="C27" s="18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78"/>
    </row>
    <row r="28" spans="1:15" x14ac:dyDescent="0.25">
      <c r="A28" s="111" t="s">
        <v>12</v>
      </c>
      <c r="B28" s="111"/>
      <c r="C28" s="19">
        <f>+'Aug 23 Int'!G6/12</f>
        <v>4.6003993213997634E-3</v>
      </c>
      <c r="D28" s="6">
        <f>+'Sept 23 Int'!G6/12</f>
        <v>4.6126059357011577E-3</v>
      </c>
      <c r="E28" s="6">
        <f>+'Oct 23 Int'!G6/12</f>
        <v>4.5978800311677432E-3</v>
      </c>
      <c r="F28" s="6">
        <f>'Nov 23 Int'!G6/12</f>
        <v>4.6317146943922602E-3</v>
      </c>
      <c r="G28" s="6">
        <f>'Dec 23 Int'!G6/12</f>
        <v>4.6229788234620778E-3</v>
      </c>
      <c r="H28" s="6">
        <f>'Jan 24 Int'!G6/12</f>
        <v>4.4819376886553793E-3</v>
      </c>
      <c r="I28" s="6">
        <f>'Feb 24 Int'!G6/12</f>
        <v>4.4809760177727739E-3</v>
      </c>
      <c r="J28" s="6">
        <f>'Mar 24 Int'!G6/12</f>
        <v>4.5238610610644648E-3</v>
      </c>
      <c r="K28" s="6">
        <f>'Apr 24 Int'!G6/12</f>
        <v>4.5834704807728045E-3</v>
      </c>
      <c r="L28" s="6">
        <f>'May 24 Int'!G6/12</f>
        <v>4.5750000000000001E-3</v>
      </c>
      <c r="M28" s="6">
        <f>'Jun 24 Int'!G6/12</f>
        <v>4.6273309424139332E-3</v>
      </c>
      <c r="N28" s="79">
        <f>'Jul 24 Int'!G6/12</f>
        <v>4.6511727329725779E-3</v>
      </c>
    </row>
    <row r="29" spans="1:15" x14ac:dyDescent="0.25">
      <c r="A29" s="7" t="s">
        <v>13</v>
      </c>
      <c r="B29" s="7"/>
      <c r="C29" s="85">
        <f>(C26+B33)*C28</f>
        <v>106388.40543696829</v>
      </c>
      <c r="D29" s="84">
        <f t="shared" ref="D29:N29" si="5">(D26+C33)*D28</f>
        <v>107161.42225069433</v>
      </c>
      <c r="E29" s="84">
        <f t="shared" si="5"/>
        <v>107312.02105452551</v>
      </c>
      <c r="F29" s="84">
        <f t="shared" si="5"/>
        <v>108598.74237040037</v>
      </c>
      <c r="G29" s="84">
        <f t="shared" si="5"/>
        <v>108895.96411296132</v>
      </c>
      <c r="H29" s="84">
        <f t="shared" si="5"/>
        <v>106061.75330674306</v>
      </c>
      <c r="I29" s="84">
        <f>(I26+H33)*I28</f>
        <v>111747.60704766924</v>
      </c>
      <c r="J29" s="84">
        <f t="shared" si="5"/>
        <v>105011.95244823884</v>
      </c>
      <c r="K29" s="84">
        <f t="shared" si="5"/>
        <v>98580.884643896687</v>
      </c>
      <c r="L29" s="84">
        <f t="shared" si="5"/>
        <v>90753.184737548538</v>
      </c>
      <c r="M29" s="84">
        <f t="shared" si="5"/>
        <v>82397.344225913257</v>
      </c>
      <c r="N29" s="86">
        <f t="shared" si="5"/>
        <v>71319.780499645422</v>
      </c>
    </row>
    <row r="30" spans="1:15" x14ac:dyDescent="0.25">
      <c r="A30" s="7"/>
      <c r="B30" s="7"/>
      <c r="C30" s="85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6"/>
    </row>
    <row r="31" spans="1:15" x14ac:dyDescent="0.25">
      <c r="A31" s="2" t="s">
        <v>276</v>
      </c>
      <c r="B31" s="7"/>
      <c r="C31" s="85"/>
      <c r="D31" s="84"/>
      <c r="E31" s="84"/>
      <c r="F31" s="84"/>
      <c r="G31" s="84"/>
      <c r="H31" s="84">
        <f>-'Monthly Cost Tracker 4'!H31</f>
        <v>2137973.79</v>
      </c>
      <c r="I31" s="84"/>
      <c r="J31" s="84"/>
      <c r="K31" s="84"/>
      <c r="L31" s="84"/>
      <c r="M31" s="84"/>
      <c r="N31" s="86"/>
    </row>
    <row r="32" spans="1:15" x14ac:dyDescent="0.25">
      <c r="A32" s="2"/>
      <c r="B32" s="2"/>
      <c r="C32" s="88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9"/>
    </row>
    <row r="33" spans="1:14" ht="15.75" thickBot="1" x14ac:dyDescent="0.3">
      <c r="A33" s="5" t="s">
        <v>14</v>
      </c>
      <c r="B33" s="204">
        <v>23125906.688595347</v>
      </c>
      <c r="C33" s="102">
        <f>C26+C29+B33</f>
        <v>23232295.094032314</v>
      </c>
      <c r="D33" s="82">
        <f>D26+D29+C33</f>
        <v>23339456.516283009</v>
      </c>
      <c r="E33" s="82">
        <f t="shared" ref="E33:N33" si="6">E26+E29+D33</f>
        <v>23446768.537337534</v>
      </c>
      <c r="F33" s="82">
        <f t="shared" si="6"/>
        <v>23555367.279707935</v>
      </c>
      <c r="G33" s="82">
        <f t="shared" si="6"/>
        <v>23664263.243820895</v>
      </c>
      <c r="H33" s="82">
        <f>H26+H29+G33+H31</f>
        <v>25908298.787127636</v>
      </c>
      <c r="I33" s="82">
        <f t="shared" si="6"/>
        <v>25049976.824175306</v>
      </c>
      <c r="J33" s="82">
        <f t="shared" si="6"/>
        <v>23317915.936623544</v>
      </c>
      <c r="K33" s="82">
        <f t="shared" si="6"/>
        <v>21606493.95126744</v>
      </c>
      <c r="L33" s="82">
        <f t="shared" si="6"/>
        <v>19927514.876004986</v>
      </c>
      <c r="M33" s="82">
        <f t="shared" si="6"/>
        <v>17889065.000230901</v>
      </c>
      <c r="N33" s="83">
        <f t="shared" si="6"/>
        <v>15405039.810730547</v>
      </c>
    </row>
    <row r="34" spans="1:14" x14ac:dyDescent="0.25">
      <c r="B34" s="2"/>
    </row>
    <row r="40" spans="1:14" x14ac:dyDescent="0.25">
      <c r="C40" s="64"/>
      <c r="D40" s="64"/>
      <c r="E40" s="64"/>
      <c r="F40" s="64"/>
      <c r="G40" s="64"/>
      <c r="H40" s="64"/>
      <c r="I40" s="64"/>
    </row>
    <row r="41" spans="1:14" x14ac:dyDescent="0.25">
      <c r="C41" s="65"/>
      <c r="D41" s="65"/>
      <c r="E41" s="65"/>
      <c r="F41" s="65"/>
      <c r="G41" s="65"/>
      <c r="H41" s="65"/>
      <c r="I41" s="65"/>
    </row>
    <row r="42" spans="1:14" x14ac:dyDescent="0.25">
      <c r="C42" s="65"/>
      <c r="D42" s="65"/>
      <c r="E42" s="65"/>
      <c r="F42" s="65"/>
      <c r="G42" s="65"/>
      <c r="H42" s="65"/>
      <c r="I42" s="65"/>
    </row>
    <row r="43" spans="1:14" x14ac:dyDescent="0.25">
      <c r="C43" s="65"/>
      <c r="D43" s="65"/>
      <c r="E43" s="65"/>
      <c r="F43" s="65"/>
      <c r="G43" s="65"/>
      <c r="H43" s="65"/>
      <c r="I43" s="65"/>
    </row>
  </sheetData>
  <mergeCells count="1">
    <mergeCell ref="C3:N3"/>
  </mergeCells>
  <pageMargins left="0.7" right="0.7" top="0.75" bottom="0.75" header="0.3" footer="0.3"/>
  <pageSetup scale="41" fitToHeight="0" orientation="landscape" r:id="rId1"/>
  <headerFooter>
    <oddFooter>&amp;CSchedule RL-D1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>
    <pageSetUpPr fitToPage="1"/>
  </sheetPr>
  <dimension ref="A1:EQ48"/>
  <sheetViews>
    <sheetView tabSelected="1" workbookViewId="0"/>
  </sheetViews>
  <sheetFormatPr defaultRowHeight="15" x14ac:dyDescent="0.25"/>
  <cols>
    <col min="1" max="1" width="14.5703125" bestFit="1" customWidth="1"/>
    <col min="2" max="2" width="15.57031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7.285156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3.28515625" bestFit="1" customWidth="1"/>
    <col min="38" max="38" width="14.42578125" style="31" customWidth="1"/>
    <col min="39" max="39" width="10.28515625" style="33" customWidth="1"/>
    <col min="40" max="40" width="10.7109375" customWidth="1"/>
    <col min="41" max="41" width="15.42578125" style="31" bestFit="1" customWidth="1"/>
    <col min="42" max="42" width="12.28515625" style="33" bestFit="1" customWidth="1"/>
    <col min="43" max="43" width="11.7109375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6.85546875" bestFit="1" customWidth="1"/>
    <col min="142" max="142" width="15.42578125" hidden="1" customWidth="1"/>
    <col min="143" max="143" width="13.28515625" bestFit="1" customWidth="1"/>
    <col min="144" max="144" width="17.28515625" bestFit="1" customWidth="1"/>
    <col min="145" max="145" width="42.85546875" bestFit="1" customWidth="1"/>
    <col min="146" max="146" width="20.42578125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EB41</f>
        <v>54725000</v>
      </c>
      <c r="EI2" s="31">
        <f>EG40</f>
        <v>0</v>
      </c>
      <c r="EM2" s="31"/>
      <c r="EN2" s="31">
        <f>EK41</f>
        <v>54725000</v>
      </c>
      <c r="EO2" s="183">
        <v>-16691.13</v>
      </c>
      <c r="EP2" s="24">
        <f>EN2+EO2</f>
        <v>54708308.869999997</v>
      </c>
      <c r="EQ2" s="24">
        <f>EE2+EO2</f>
        <v>54708308.869999997</v>
      </c>
    </row>
    <row r="3" spans="1:147" ht="16.5" thickTop="1" x14ac:dyDescent="0.25">
      <c r="A3" s="32" t="s">
        <v>282</v>
      </c>
      <c r="E3" s="34" t="s">
        <v>50</v>
      </c>
      <c r="F3" s="35"/>
      <c r="G3" s="36"/>
      <c r="EB3" t="s">
        <v>51</v>
      </c>
      <c r="ED3" s="31"/>
      <c r="EE3" s="31">
        <f>AVERAGE(EB11:EB41)</f>
        <v>24712096.774193548</v>
      </c>
      <c r="EI3" s="31">
        <f>AVERAGE(EG11:EG40)</f>
        <v>0</v>
      </c>
      <c r="EM3" s="31"/>
      <c r="EN3" s="31">
        <f>AVERAGE(EK11:EK41)</f>
        <v>24712096.774193548</v>
      </c>
    </row>
    <row r="4" spans="1:147" x14ac:dyDescent="0.25">
      <c r="E4" s="37" t="s">
        <v>49</v>
      </c>
      <c r="F4" s="31"/>
      <c r="G4" s="38">
        <f>EQ2</f>
        <v>54708308.869999997</v>
      </c>
      <c r="AI4" s="39" t="s">
        <v>52</v>
      </c>
      <c r="EB4" t="s">
        <v>53</v>
      </c>
      <c r="ED4" s="33"/>
      <c r="EE4" s="33">
        <f>IF(EE3=0,0,360*(AVERAGE(ED11:ED41)/EE3))</f>
        <v>5.4899999999999997E-2</v>
      </c>
      <c r="EI4" s="33">
        <f>IF(EI3=0,0,360*(AVERAGE(EH11:EH40)/EI3))</f>
        <v>0</v>
      </c>
      <c r="EM4" s="33"/>
      <c r="EN4" s="33">
        <f>IF(EN3=0,0,360*(AVERAGE(EM11:EM41)/EN3))</f>
        <v>5.4899999999999997E-2</v>
      </c>
      <c r="EO4" s="40" t="s">
        <v>264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24712096.774193548</v>
      </c>
      <c r="AI5" s="42" t="s">
        <v>44</v>
      </c>
      <c r="EB5" t="s">
        <v>55</v>
      </c>
      <c r="ED5" s="31"/>
      <c r="EE5" s="31">
        <f>MAX(EB11:EB41)</f>
        <v>54725000</v>
      </c>
      <c r="EI5" s="31">
        <f>MAX(EG11:EG40)</f>
        <v>0</v>
      </c>
      <c r="EM5" s="31"/>
      <c r="EN5" s="31">
        <f>MAX(EK11:EK41)</f>
        <v>54725000</v>
      </c>
      <c r="EO5" t="s">
        <v>265</v>
      </c>
    </row>
    <row r="6" spans="1:147" x14ac:dyDescent="0.25">
      <c r="E6" s="37" t="s">
        <v>53</v>
      </c>
      <c r="F6" s="31"/>
      <c r="G6" s="43">
        <f>EE4</f>
        <v>5.4899999999999997E-2</v>
      </c>
    </row>
    <row r="7" spans="1:147" ht="16.5" thickBot="1" x14ac:dyDescent="0.3">
      <c r="E7" s="44" t="s">
        <v>55</v>
      </c>
      <c r="F7" s="45"/>
      <c r="G7" s="46">
        <f>EE5</f>
        <v>54725000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45413</v>
      </c>
      <c r="B11" s="31">
        <v>0</v>
      </c>
      <c r="C11" s="33">
        <v>5.5542040000000001E-2</v>
      </c>
      <c r="D11" s="31">
        <f>(B11*C11)/360</f>
        <v>0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v>15225000</v>
      </c>
      <c r="AJ11" s="59">
        <v>5.4899999999999997E-2</v>
      </c>
      <c r="AK11" s="31">
        <f>(AI11*AJ11)/360</f>
        <v>2321.8125</v>
      </c>
      <c r="AL11" s="58"/>
      <c r="AM11" s="59"/>
      <c r="AN11" s="31">
        <f>(AL11*AM11)/360</f>
        <v>0</v>
      </c>
      <c r="AO11" s="58"/>
      <c r="AP11" s="59"/>
      <c r="AQ11" s="31">
        <f>(AO11*AP11)/360</f>
        <v>0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15225000</v>
      </c>
      <c r="EC11" s="60">
        <f>EB11-EK11+EL11</f>
        <v>0</v>
      </c>
      <c r="ED11" s="31">
        <f>D11+G11+J11+M11+P11+S11+V11+Y11+AB11+AE11+AH11+AK11+AN11+AQ11+AT11+AW11+AZ11+BC11+BF11+BI11+DW11+DT11+DQ11+DN11+DK11+DH11+DE11+DB11+CY11+CV11+CS11+CP11+CM11+CJ11+CG11+CD11+CA11+BX11+BU11+BR11+BO11+BL11</f>
        <v>2321.8125</v>
      </c>
      <c r="EE11" s="33">
        <f>IF(EB11&lt;&gt;0,((ED11/EB11)*360),0)</f>
        <v>5.4899999999999997E-2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15225000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2321.8125</v>
      </c>
      <c r="EN11" s="33">
        <f>IF(EK11&lt;&gt;0,((EM11/EK11)*360),0)</f>
        <v>5.4899999999999997E-2</v>
      </c>
      <c r="EP11" s="31"/>
    </row>
    <row r="12" spans="1:147" x14ac:dyDescent="0.25">
      <c r="A12" s="20">
        <f>1+A11</f>
        <v>45414</v>
      </c>
      <c r="B12" s="31">
        <v>0</v>
      </c>
      <c r="C12" s="33">
        <v>5.5510580000000004E-2</v>
      </c>
      <c r="D12" s="31">
        <f t="shared" ref="D12:D41" si="0">(B12*C12)/360</f>
        <v>0</v>
      </c>
      <c r="G12" s="31">
        <f t="shared" ref="G12:G41" si="1">(E12*F12)/360</f>
        <v>0</v>
      </c>
      <c r="J12" s="31">
        <f t="shared" ref="J12:J41" si="2">(H12*I12)/360</f>
        <v>0</v>
      </c>
      <c r="M12" s="31">
        <f t="shared" ref="M12:M41" si="3">(K12*L12)/360</f>
        <v>0</v>
      </c>
      <c r="P12" s="31">
        <f t="shared" ref="P12:P41" si="4">(N12*O12)/360</f>
        <v>0</v>
      </c>
      <c r="S12" s="31">
        <f t="shared" ref="S12:S41" si="5">(Q12*R12)/360</f>
        <v>0</v>
      </c>
      <c r="V12" s="31">
        <f t="shared" ref="V12:V41" si="6">(T12*U12)/360</f>
        <v>0</v>
      </c>
      <c r="Y12" s="31">
        <f t="shared" ref="Y12:Y41" si="7">(W12*X12)/360</f>
        <v>0</v>
      </c>
      <c r="AB12" s="31">
        <f t="shared" ref="AB12:AB41" si="8">(Z12*AA12)/360</f>
        <v>0</v>
      </c>
      <c r="AE12" s="31">
        <v>0</v>
      </c>
      <c r="AH12" s="31">
        <v>0</v>
      </c>
      <c r="AI12" s="58">
        <v>2475000</v>
      </c>
      <c r="AJ12" s="59">
        <v>5.4899999999999997E-2</v>
      </c>
      <c r="AK12" s="31">
        <f t="shared" ref="AK12:AK41" si="9">(AI12*AJ12)/360</f>
        <v>377.4375</v>
      </c>
      <c r="AL12" s="58"/>
      <c r="AM12" s="59"/>
      <c r="AN12" s="31">
        <f t="shared" ref="AN12:AN41" si="10">(AL12*AM12)/360</f>
        <v>0</v>
      </c>
      <c r="AO12" s="58"/>
      <c r="AP12" s="59"/>
      <c r="AQ12" s="31">
        <f t="shared" ref="AQ12:AQ41" si="11">(AO12*AP12)/360</f>
        <v>0</v>
      </c>
      <c r="AR12" s="58"/>
      <c r="AS12" s="59"/>
      <c r="AT12" s="31">
        <f t="shared" ref="AT12:AT41" si="12">(AR12*AS12)/360</f>
        <v>0</v>
      </c>
      <c r="AW12" s="31">
        <f t="shared" ref="AW12:AW41" si="13">(AU12*AV12)/360</f>
        <v>0</v>
      </c>
      <c r="AZ12" s="31">
        <f t="shared" ref="AZ12:AZ41" si="14">(AX12*AY12)/360</f>
        <v>0</v>
      </c>
      <c r="BC12" s="31">
        <f t="shared" ref="BC12:BC41" si="15">(BA12*BB12)/360</f>
        <v>0</v>
      </c>
      <c r="BF12" s="31">
        <f t="shared" ref="BF12:BF41" si="16">(BD12*BE12)/360</f>
        <v>0</v>
      </c>
      <c r="BI12" s="31">
        <f t="shared" ref="BI12:BI41" si="17">(BG12*BH12)/360</f>
        <v>0</v>
      </c>
      <c r="BL12" s="31">
        <f t="shared" ref="BL12:BL41" si="18">(BJ12*BK12)/360</f>
        <v>0</v>
      </c>
      <c r="BO12" s="31">
        <f t="shared" ref="BO12:BO41" si="19">(BM12*BN12)/360</f>
        <v>0</v>
      </c>
      <c r="BR12" s="31">
        <f t="shared" ref="BR12:BR41" si="20">(BP12*BQ12)/360</f>
        <v>0</v>
      </c>
      <c r="BU12" s="31">
        <f t="shared" ref="BU12:BU41" si="21">(BS12*BT12)/360</f>
        <v>0</v>
      </c>
      <c r="BX12" s="31">
        <f t="shared" ref="BX12:BX41" si="22">(BV12*BW12)/360</f>
        <v>0</v>
      </c>
      <c r="CA12" s="31">
        <f t="shared" ref="CA12:CA41" si="23">(BY12*BZ12)/360</f>
        <v>0</v>
      </c>
      <c r="CD12" s="31">
        <f t="shared" ref="CD12:CD41" si="24">(CB12*CC12)/360</f>
        <v>0</v>
      </c>
      <c r="CG12" s="31">
        <f t="shared" ref="CG12:CG41" si="25">(CE12*CF12)/360</f>
        <v>0</v>
      </c>
      <c r="CJ12" s="31">
        <f t="shared" ref="CJ12:CJ41" si="26">(CH12*CI12)/360</f>
        <v>0</v>
      </c>
      <c r="CM12" s="31">
        <f t="shared" ref="CM12:CM41" si="27">(CK12*CL12)/360</f>
        <v>0</v>
      </c>
      <c r="CP12" s="31">
        <f t="shared" ref="CP12:CP41" si="28">(CN12*CO12)/360</f>
        <v>0</v>
      </c>
      <c r="CS12" s="31">
        <f t="shared" ref="CS12:CS41" si="29">(CQ12*CR12)/360</f>
        <v>0</v>
      </c>
      <c r="CV12" s="31">
        <f t="shared" ref="CV12:CV41" si="30">(CT12*CU12)/360</f>
        <v>0</v>
      </c>
      <c r="CY12" s="31">
        <f t="shared" ref="CY12:CY41" si="31">(CW12*CX12)/360</f>
        <v>0</v>
      </c>
      <c r="DB12" s="31">
        <f t="shared" ref="DB12:DB41" si="32">(CZ12*DA12)/360</f>
        <v>0</v>
      </c>
      <c r="DE12" s="31">
        <f t="shared" ref="DE12:DE41" si="33">(DC12*DD12)/360</f>
        <v>0</v>
      </c>
      <c r="DH12" s="31">
        <f t="shared" ref="DH12:DH41" si="34">(DF12*DG12)/360</f>
        <v>0</v>
      </c>
      <c r="DK12" s="31">
        <f t="shared" ref="DK12:DK41" si="35">(DI12*DJ12)/360</f>
        <v>0</v>
      </c>
      <c r="DN12" s="31">
        <f t="shared" ref="DN12:DN41" si="36">(DL12*DM12)/360</f>
        <v>0</v>
      </c>
      <c r="DQ12" s="31">
        <f t="shared" ref="DQ12:DQ41" si="37">(DO12*DP12)/360</f>
        <v>0</v>
      </c>
      <c r="DT12" s="31">
        <f t="shared" ref="DT12:DT41" si="38">(DR12*DS12)/360</f>
        <v>0</v>
      </c>
      <c r="DW12" s="31">
        <f t="shared" ref="DW12:DW41" si="39">(DU12*DV12)/360</f>
        <v>0</v>
      </c>
      <c r="DZ12" s="31"/>
      <c r="EA12" s="31"/>
      <c r="EB12" s="60">
        <f t="shared" ref="EB12:EB41" si="40">B12+E12+H12+K12+N12+Q12+T12+W12+Z12+AC12+AF12+AL12+AO12+AR12+AU12+AX12+BA12+BD12+BG12+DU12+AI12+DR12+DO12+DL12+DI12+DF12+DC12+CZ12+CW12+CT12+CQ12+CN12+CK12+CH12+CE12+CB12+BY12+BV12+BS12+BP12+BM12+BJ12</f>
        <v>2475000</v>
      </c>
      <c r="EC12" s="60">
        <f t="shared" ref="EC12:EC41" si="41">EB12-EK12+EL12</f>
        <v>0</v>
      </c>
      <c r="ED12" s="31">
        <f t="shared" ref="ED12:ED41" si="42">D12+G12+J12+M12+P12+S12+V12+Y12+AB12+AE12+AH12+AK12+AN12+AQ12+AT12+AW12+AZ12+BC12+BF12+BI12+DW12+DT12+DQ12+DN12+DK12+DH12+DE12+DB12+CY12+CV12+CS12+CP12+CM12+CJ12+CG12+CD12+CA12+BX12+BU12+BR12+BO12+BL12</f>
        <v>377.4375</v>
      </c>
      <c r="EE12" s="33">
        <f t="shared" ref="EE12:EE41" si="43">IF(EB12&lt;&gt;0,((ED12/EB12)*360),0)</f>
        <v>5.4899999999999997E-2</v>
      </c>
      <c r="EG12" s="60">
        <f t="shared" ref="EG12:EG41" si="44">Q12+T12+W12+Z12+AC12+AF12</f>
        <v>0</v>
      </c>
      <c r="EH12" s="31">
        <f t="shared" ref="EH12:EH41" si="45">S12+V12+Y12+AB12+AE12+AH12</f>
        <v>0</v>
      </c>
      <c r="EI12" s="33">
        <f t="shared" ref="EI12:EI41" si="46">IF(EG12&lt;&gt;0,((EH12/EG12)*360),0)</f>
        <v>0</v>
      </c>
      <c r="EJ12" s="33"/>
      <c r="EK12" s="60">
        <f t="shared" ref="EK12:EK41" si="47">DR12+DL12+DI12+DF12+DC12+CZ12+CW12+CT12+CQ12+CN12+CK12+CH12+CE12+CB12+BY12+BV12+BS12+BP12+BM12+BJ12+BG12+BD12+BA12+AX12+AU12+AR12+AO12+AL12+AI12+DO12</f>
        <v>2475000</v>
      </c>
      <c r="EL12" s="60">
        <f t="shared" ref="EL12:EL41" si="48">DX12</f>
        <v>0</v>
      </c>
      <c r="EM12" s="60">
        <f t="shared" ref="EM12:EM41" si="49">DT12+DQ12+DN12+DK12+DH12+DE12+DB12+CY12+CV12+CS12+CP12+CM12+CJ12+CG12+CD12+CA12+BX12+BU12+BR12+BO12+BL12+BI12+BF12+BC12+AZ12+AW12+AT12+AQ12+AN12+AK12</f>
        <v>377.4375</v>
      </c>
      <c r="EN12" s="33">
        <f t="shared" ref="EN12:EN41" si="50">IF(EK12&lt;&gt;0,((EM12/EK12)*360),0)</f>
        <v>5.4899999999999997E-2</v>
      </c>
      <c r="EP12" s="31"/>
    </row>
    <row r="13" spans="1:147" x14ac:dyDescent="0.25">
      <c r="A13" s="20">
        <f t="shared" ref="A13:A41" si="51">1+A12</f>
        <v>45415</v>
      </c>
      <c r="B13" s="31">
        <v>0</v>
      </c>
      <c r="C13" s="33">
        <v>5.5453539999999996E-2</v>
      </c>
      <c r="D13" s="31">
        <f t="shared" si="0"/>
        <v>0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/>
      <c r="AJ13" s="59"/>
      <c r="AK13" s="31">
        <f t="shared" si="9"/>
        <v>0</v>
      </c>
      <c r="AL13" s="58"/>
      <c r="AM13" s="59"/>
      <c r="AN13" s="31">
        <f t="shared" si="10"/>
        <v>0</v>
      </c>
      <c r="AO13" s="58"/>
      <c r="AP13" s="59"/>
      <c r="AQ13" s="31">
        <f t="shared" si="11"/>
        <v>0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0</v>
      </c>
      <c r="EC13" s="60">
        <f t="shared" si="41"/>
        <v>0</v>
      </c>
      <c r="ED13" s="31">
        <f t="shared" si="42"/>
        <v>0</v>
      </c>
      <c r="EE13" s="33">
        <f t="shared" si="43"/>
        <v>0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0</v>
      </c>
      <c r="EL13" s="60">
        <f t="shared" si="48"/>
        <v>0</v>
      </c>
      <c r="EM13" s="60">
        <f t="shared" si="49"/>
        <v>0</v>
      </c>
      <c r="EN13" s="33">
        <f t="shared" si="50"/>
        <v>0</v>
      </c>
      <c r="EP13" s="31"/>
    </row>
    <row r="14" spans="1:147" x14ac:dyDescent="0.25">
      <c r="A14" s="20">
        <f t="shared" si="51"/>
        <v>45416</v>
      </c>
      <c r="B14" s="31">
        <v>0</v>
      </c>
      <c r="C14" s="33">
        <v>5.5453539999999996E-2</v>
      </c>
      <c r="D14" s="31">
        <f t="shared" si="0"/>
        <v>0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/>
      <c r="AJ14" s="59"/>
      <c r="AK14" s="31">
        <f t="shared" si="9"/>
        <v>0</v>
      </c>
      <c r="AL14" s="58"/>
      <c r="AM14" s="59"/>
      <c r="AN14" s="31">
        <f t="shared" si="10"/>
        <v>0</v>
      </c>
      <c r="AO14" s="58"/>
      <c r="AP14" s="59"/>
      <c r="AQ14" s="31">
        <f t="shared" si="11"/>
        <v>0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0</v>
      </c>
      <c r="EC14" s="60">
        <f t="shared" si="41"/>
        <v>0</v>
      </c>
      <c r="ED14" s="31">
        <f t="shared" si="42"/>
        <v>0</v>
      </c>
      <c r="EE14" s="33">
        <f t="shared" si="43"/>
        <v>0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0</v>
      </c>
      <c r="EL14" s="60">
        <f t="shared" si="48"/>
        <v>0</v>
      </c>
      <c r="EM14" s="60">
        <f t="shared" si="49"/>
        <v>0</v>
      </c>
      <c r="EN14" s="33">
        <f t="shared" si="50"/>
        <v>0</v>
      </c>
      <c r="EP14" s="31"/>
    </row>
    <row r="15" spans="1:147" x14ac:dyDescent="0.25">
      <c r="A15" s="20">
        <f t="shared" si="51"/>
        <v>45417</v>
      </c>
      <c r="B15" s="31">
        <v>0</v>
      </c>
      <c r="C15" s="33">
        <v>5.5453539999999996E-2</v>
      </c>
      <c r="D15" s="31">
        <f t="shared" si="0"/>
        <v>0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/>
      <c r="AJ15" s="59"/>
      <c r="AK15" s="31">
        <f t="shared" si="9"/>
        <v>0</v>
      </c>
      <c r="AL15" s="58"/>
      <c r="AM15" s="59"/>
      <c r="AN15" s="31">
        <f t="shared" si="10"/>
        <v>0</v>
      </c>
      <c r="AO15" s="58"/>
      <c r="AP15" s="59"/>
      <c r="AQ15" s="31">
        <f t="shared" si="11"/>
        <v>0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0</v>
      </c>
      <c r="EC15" s="60">
        <f t="shared" si="41"/>
        <v>0</v>
      </c>
      <c r="ED15" s="31">
        <f t="shared" si="42"/>
        <v>0</v>
      </c>
      <c r="EE15" s="33">
        <f t="shared" si="43"/>
        <v>0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0</v>
      </c>
      <c r="EL15" s="60">
        <f t="shared" si="48"/>
        <v>0</v>
      </c>
      <c r="EM15" s="60">
        <f t="shared" si="49"/>
        <v>0</v>
      </c>
      <c r="EN15" s="33">
        <f t="shared" si="50"/>
        <v>0</v>
      </c>
      <c r="EP15" s="31"/>
    </row>
    <row r="16" spans="1:147" x14ac:dyDescent="0.25">
      <c r="A16" s="20">
        <f t="shared" si="51"/>
        <v>45418</v>
      </c>
      <c r="B16" s="31">
        <v>0</v>
      </c>
      <c r="C16" s="33">
        <v>5.5469350000000001E-2</v>
      </c>
      <c r="D16" s="31">
        <f t="shared" si="0"/>
        <v>0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/>
      <c r="AJ16" s="59"/>
      <c r="AK16" s="31">
        <f t="shared" si="9"/>
        <v>0</v>
      </c>
      <c r="AL16" s="58"/>
      <c r="AM16" s="59"/>
      <c r="AN16" s="31">
        <f t="shared" si="10"/>
        <v>0</v>
      </c>
      <c r="AO16" s="58"/>
      <c r="AP16" s="59"/>
      <c r="AQ16" s="31">
        <f t="shared" si="11"/>
        <v>0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0</v>
      </c>
      <c r="EC16" s="60">
        <f t="shared" si="41"/>
        <v>0</v>
      </c>
      <c r="ED16" s="31">
        <f t="shared" si="42"/>
        <v>0</v>
      </c>
      <c r="EE16" s="33">
        <f t="shared" si="43"/>
        <v>0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0</v>
      </c>
      <c r="EL16" s="60">
        <f t="shared" si="48"/>
        <v>0</v>
      </c>
      <c r="EM16" s="60">
        <f t="shared" si="49"/>
        <v>0</v>
      </c>
      <c r="EN16" s="33">
        <f t="shared" si="50"/>
        <v>0</v>
      </c>
      <c r="EP16" s="31"/>
    </row>
    <row r="17" spans="1:146" x14ac:dyDescent="0.25">
      <c r="A17" s="20">
        <f t="shared" si="51"/>
        <v>45419</v>
      </c>
      <c r="B17" s="31">
        <v>0</v>
      </c>
      <c r="C17" s="33">
        <v>5.5686679999999995E-2</v>
      </c>
      <c r="D17" s="31">
        <f t="shared" si="0"/>
        <v>0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19725000</v>
      </c>
      <c r="AJ17" s="59">
        <v>5.4899999999999997E-2</v>
      </c>
      <c r="AK17" s="31">
        <f t="shared" si="9"/>
        <v>3008.0625</v>
      </c>
      <c r="AL17" s="58"/>
      <c r="AM17" s="59"/>
      <c r="AN17" s="31">
        <f t="shared" si="10"/>
        <v>0</v>
      </c>
      <c r="AO17" s="58"/>
      <c r="AP17" s="59"/>
      <c r="AQ17" s="31">
        <f t="shared" si="11"/>
        <v>0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19725000</v>
      </c>
      <c r="EC17" s="60">
        <f t="shared" si="41"/>
        <v>0</v>
      </c>
      <c r="ED17" s="31">
        <f t="shared" si="42"/>
        <v>3008.0625</v>
      </c>
      <c r="EE17" s="33">
        <f t="shared" si="43"/>
        <v>5.4899999999999997E-2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19725000</v>
      </c>
      <c r="EL17" s="60">
        <f t="shared" si="48"/>
        <v>0</v>
      </c>
      <c r="EM17" s="60">
        <f t="shared" si="49"/>
        <v>3008.0625</v>
      </c>
      <c r="EN17" s="33">
        <f t="shared" si="50"/>
        <v>5.4899999999999997E-2</v>
      </c>
      <c r="EP17" s="31"/>
    </row>
    <row r="18" spans="1:146" x14ac:dyDescent="0.25">
      <c r="A18" s="20">
        <f t="shared" si="51"/>
        <v>45420</v>
      </c>
      <c r="B18" s="31">
        <v>0</v>
      </c>
      <c r="C18" s="33">
        <v>5.5655029999999994E-2</v>
      </c>
      <c r="D18" s="31">
        <f t="shared" si="0"/>
        <v>0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16725000</v>
      </c>
      <c r="AJ18" s="59">
        <v>5.4899999999999997E-2</v>
      </c>
      <c r="AK18" s="31">
        <f t="shared" si="9"/>
        <v>2550.5625</v>
      </c>
      <c r="AL18" s="58"/>
      <c r="AM18" s="59"/>
      <c r="AN18" s="31">
        <f t="shared" si="10"/>
        <v>0</v>
      </c>
      <c r="AO18" s="58"/>
      <c r="AP18" s="59"/>
      <c r="AQ18" s="31">
        <f t="shared" si="11"/>
        <v>0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16725000</v>
      </c>
      <c r="EC18" s="60">
        <f t="shared" si="41"/>
        <v>0</v>
      </c>
      <c r="ED18" s="31">
        <f t="shared" si="42"/>
        <v>2550.5625</v>
      </c>
      <c r="EE18" s="33">
        <f t="shared" si="43"/>
        <v>5.4899999999999997E-2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16725000</v>
      </c>
      <c r="EL18" s="60">
        <f t="shared" si="48"/>
        <v>0</v>
      </c>
      <c r="EM18" s="60">
        <f t="shared" si="49"/>
        <v>2550.5625</v>
      </c>
      <c r="EN18" s="33">
        <f t="shared" si="50"/>
        <v>5.4899999999999997E-2</v>
      </c>
      <c r="EP18" s="31"/>
    </row>
    <row r="19" spans="1:146" x14ac:dyDescent="0.25">
      <c r="A19" s="20">
        <f t="shared" si="51"/>
        <v>45421</v>
      </c>
      <c r="B19" s="31">
        <v>0</v>
      </c>
      <c r="C19" s="33">
        <v>5.5659429999999996E-2</v>
      </c>
      <c r="D19" s="31">
        <f t="shared" si="0"/>
        <v>0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>
        <v>13350000</v>
      </c>
      <c r="AJ19" s="59">
        <v>5.4899999999999997E-2</v>
      </c>
      <c r="AK19" s="31">
        <f t="shared" si="9"/>
        <v>2035.875</v>
      </c>
      <c r="AL19" s="58"/>
      <c r="AM19" s="59"/>
      <c r="AN19" s="31">
        <f t="shared" si="10"/>
        <v>0</v>
      </c>
      <c r="AO19" s="58"/>
      <c r="AP19" s="59"/>
      <c r="AQ19" s="31">
        <f t="shared" si="11"/>
        <v>0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13350000</v>
      </c>
      <c r="EC19" s="60">
        <f t="shared" si="41"/>
        <v>0</v>
      </c>
      <c r="ED19" s="31">
        <f t="shared" si="42"/>
        <v>2035.875</v>
      </c>
      <c r="EE19" s="33">
        <f t="shared" si="43"/>
        <v>5.4899999999999997E-2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13350000</v>
      </c>
      <c r="EL19" s="60">
        <f t="shared" si="48"/>
        <v>0</v>
      </c>
      <c r="EM19" s="60">
        <f t="shared" si="49"/>
        <v>2035.875</v>
      </c>
      <c r="EN19" s="33">
        <f t="shared" si="50"/>
        <v>5.4899999999999997E-2</v>
      </c>
      <c r="EP19" s="31"/>
    </row>
    <row r="20" spans="1:146" x14ac:dyDescent="0.25">
      <c r="A20" s="20">
        <f t="shared" si="51"/>
        <v>45422</v>
      </c>
      <c r="B20" s="31">
        <v>0</v>
      </c>
      <c r="C20" s="33">
        <v>5.5652449999999999E-2</v>
      </c>
      <c r="D20" s="31">
        <f t="shared" si="0"/>
        <v>0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>
        <v>24100000</v>
      </c>
      <c r="AJ20" s="59">
        <v>5.4899999999999997E-2</v>
      </c>
      <c r="AK20" s="31">
        <f t="shared" si="9"/>
        <v>3675.25</v>
      </c>
      <c r="AL20" s="58"/>
      <c r="AM20" s="59"/>
      <c r="AN20" s="31">
        <f t="shared" si="10"/>
        <v>0</v>
      </c>
      <c r="AO20" s="58"/>
      <c r="AP20" s="59"/>
      <c r="AQ20" s="31">
        <f t="shared" si="11"/>
        <v>0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24100000</v>
      </c>
      <c r="EC20" s="60">
        <f t="shared" si="41"/>
        <v>0</v>
      </c>
      <c r="ED20" s="31">
        <f t="shared" si="42"/>
        <v>3675.25</v>
      </c>
      <c r="EE20" s="33">
        <f t="shared" si="43"/>
        <v>5.4899999999999997E-2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24100000</v>
      </c>
      <c r="EL20" s="60">
        <f t="shared" si="48"/>
        <v>0</v>
      </c>
      <c r="EM20" s="60">
        <f t="shared" si="49"/>
        <v>3675.25</v>
      </c>
      <c r="EN20" s="33">
        <f t="shared" si="50"/>
        <v>5.4899999999999997E-2</v>
      </c>
      <c r="EP20" s="31"/>
    </row>
    <row r="21" spans="1:146" x14ac:dyDescent="0.25">
      <c r="A21" s="20">
        <f t="shared" si="51"/>
        <v>45423</v>
      </c>
      <c r="B21" s="31">
        <v>0</v>
      </c>
      <c r="C21" s="33">
        <v>5.5652449999999999E-2</v>
      </c>
      <c r="D21" s="31">
        <f t="shared" si="0"/>
        <v>0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24100000</v>
      </c>
      <c r="AJ21" s="59">
        <v>5.4899999999999997E-2</v>
      </c>
      <c r="AK21" s="31">
        <f t="shared" si="9"/>
        <v>3675.25</v>
      </c>
      <c r="AL21" s="58"/>
      <c r="AM21" s="59"/>
      <c r="AN21" s="31">
        <f t="shared" si="10"/>
        <v>0</v>
      </c>
      <c r="AO21" s="58"/>
      <c r="AP21" s="59"/>
      <c r="AQ21" s="31">
        <f t="shared" si="11"/>
        <v>0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24100000</v>
      </c>
      <c r="EC21" s="60">
        <f t="shared" si="41"/>
        <v>0</v>
      </c>
      <c r="ED21" s="31">
        <f t="shared" si="42"/>
        <v>3675.25</v>
      </c>
      <c r="EE21" s="33">
        <f t="shared" si="43"/>
        <v>5.4899999999999997E-2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24100000</v>
      </c>
      <c r="EL21" s="60">
        <f t="shared" si="48"/>
        <v>0</v>
      </c>
      <c r="EM21" s="60">
        <f t="shared" si="49"/>
        <v>3675.25</v>
      </c>
      <c r="EN21" s="33">
        <f t="shared" si="50"/>
        <v>5.4899999999999997E-2</v>
      </c>
      <c r="EP21" s="31"/>
    </row>
    <row r="22" spans="1:146" x14ac:dyDescent="0.25">
      <c r="A22" s="20">
        <f t="shared" si="51"/>
        <v>45424</v>
      </c>
      <c r="B22" s="31">
        <v>0</v>
      </c>
      <c r="C22" s="33">
        <v>5.5652449999999999E-2</v>
      </c>
      <c r="D22" s="31">
        <f t="shared" si="0"/>
        <v>0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24100000</v>
      </c>
      <c r="AJ22" s="59">
        <v>5.4899999999999997E-2</v>
      </c>
      <c r="AK22" s="31">
        <f t="shared" si="9"/>
        <v>3675.25</v>
      </c>
      <c r="AL22" s="58"/>
      <c r="AM22" s="59"/>
      <c r="AN22" s="31">
        <f t="shared" si="10"/>
        <v>0</v>
      </c>
      <c r="AO22" s="58"/>
      <c r="AP22" s="59"/>
      <c r="AQ22" s="31">
        <f t="shared" si="11"/>
        <v>0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24100000</v>
      </c>
      <c r="EC22" s="60">
        <f t="shared" si="41"/>
        <v>0</v>
      </c>
      <c r="ED22" s="31">
        <f t="shared" si="42"/>
        <v>3675.25</v>
      </c>
      <c r="EE22" s="33">
        <f t="shared" si="43"/>
        <v>5.4899999999999997E-2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24100000</v>
      </c>
      <c r="EL22" s="60">
        <f t="shared" si="48"/>
        <v>0</v>
      </c>
      <c r="EM22" s="60">
        <f t="shared" si="49"/>
        <v>3675.25</v>
      </c>
      <c r="EN22" s="33">
        <f t="shared" si="50"/>
        <v>5.4899999999999997E-2</v>
      </c>
      <c r="EP22" s="31"/>
    </row>
    <row r="23" spans="1:146" x14ac:dyDescent="0.25">
      <c r="A23" s="20">
        <f t="shared" si="51"/>
        <v>45425</v>
      </c>
      <c r="B23" s="31">
        <v>0</v>
      </c>
      <c r="C23" s="33">
        <v>5.5621799999999999E-2</v>
      </c>
      <c r="D23" s="31">
        <f t="shared" si="0"/>
        <v>0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37550000</v>
      </c>
      <c r="AJ23" s="59">
        <v>5.4899999999999997E-2</v>
      </c>
      <c r="AK23" s="31">
        <f t="shared" si="9"/>
        <v>5726.375</v>
      </c>
      <c r="AL23" s="58"/>
      <c r="AM23" s="59"/>
      <c r="AN23" s="31">
        <f t="shared" si="10"/>
        <v>0</v>
      </c>
      <c r="AO23" s="58"/>
      <c r="AP23" s="59"/>
      <c r="AQ23" s="31">
        <f t="shared" si="11"/>
        <v>0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37550000</v>
      </c>
      <c r="EC23" s="60">
        <f t="shared" si="41"/>
        <v>0</v>
      </c>
      <c r="ED23" s="31">
        <f t="shared" si="42"/>
        <v>5726.375</v>
      </c>
      <c r="EE23" s="33">
        <f t="shared" si="43"/>
        <v>5.4899999999999997E-2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37550000</v>
      </c>
      <c r="EL23" s="60">
        <f t="shared" si="48"/>
        <v>0</v>
      </c>
      <c r="EM23" s="60">
        <f t="shared" si="49"/>
        <v>5726.375</v>
      </c>
      <c r="EN23" s="33">
        <f t="shared" si="50"/>
        <v>5.4899999999999997E-2</v>
      </c>
      <c r="EP23" s="31"/>
    </row>
    <row r="24" spans="1:146" x14ac:dyDescent="0.25">
      <c r="A24" s="20">
        <f t="shared" si="51"/>
        <v>45426</v>
      </c>
      <c r="B24" s="31">
        <v>0</v>
      </c>
      <c r="C24" s="33">
        <v>5.5604889999999997E-2</v>
      </c>
      <c r="D24" s="31">
        <f t="shared" si="0"/>
        <v>0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32925000</v>
      </c>
      <c r="AJ24" s="59">
        <v>5.4899999999999997E-2</v>
      </c>
      <c r="AK24" s="31">
        <f t="shared" si="9"/>
        <v>5021.0625</v>
      </c>
      <c r="AL24" s="58"/>
      <c r="AM24" s="59"/>
      <c r="AN24" s="31">
        <f t="shared" si="10"/>
        <v>0</v>
      </c>
      <c r="AO24" s="58"/>
      <c r="AP24" s="59"/>
      <c r="AQ24" s="31">
        <f t="shared" si="11"/>
        <v>0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32925000</v>
      </c>
      <c r="EC24" s="60">
        <f t="shared" si="41"/>
        <v>0</v>
      </c>
      <c r="ED24" s="31">
        <f t="shared" si="42"/>
        <v>5021.0625</v>
      </c>
      <c r="EE24" s="33">
        <f t="shared" si="43"/>
        <v>5.4899999999999997E-2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32925000</v>
      </c>
      <c r="EL24" s="60">
        <f t="shared" si="48"/>
        <v>0</v>
      </c>
      <c r="EM24" s="60">
        <f t="shared" si="49"/>
        <v>5021.0625</v>
      </c>
      <c r="EN24" s="33">
        <f t="shared" si="50"/>
        <v>5.4899999999999997E-2</v>
      </c>
      <c r="EP24" s="31"/>
    </row>
    <row r="25" spans="1:146" x14ac:dyDescent="0.25">
      <c r="A25" s="20">
        <f t="shared" si="51"/>
        <v>45427</v>
      </c>
      <c r="B25" s="31">
        <v>0</v>
      </c>
      <c r="C25" s="33">
        <v>5.593907E-2</v>
      </c>
      <c r="D25" s="31">
        <f t="shared" si="0"/>
        <v>0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30125000</v>
      </c>
      <c r="AJ25" s="59">
        <v>5.4899999999999997E-2</v>
      </c>
      <c r="AK25" s="31">
        <f t="shared" si="9"/>
        <v>4594.0625</v>
      </c>
      <c r="AL25" s="58"/>
      <c r="AM25" s="59"/>
      <c r="AN25" s="31">
        <f t="shared" si="10"/>
        <v>0</v>
      </c>
      <c r="AO25" s="58"/>
      <c r="AP25" s="59"/>
      <c r="AQ25" s="31">
        <f t="shared" si="11"/>
        <v>0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30125000</v>
      </c>
      <c r="EC25" s="60">
        <f t="shared" si="41"/>
        <v>0</v>
      </c>
      <c r="ED25" s="31">
        <f t="shared" si="42"/>
        <v>4594.0625</v>
      </c>
      <c r="EE25" s="33">
        <f t="shared" si="43"/>
        <v>5.4899999999999997E-2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30125000</v>
      </c>
      <c r="EL25" s="60">
        <f t="shared" si="48"/>
        <v>0</v>
      </c>
      <c r="EM25" s="60">
        <f t="shared" si="49"/>
        <v>4594.0625</v>
      </c>
      <c r="EN25" s="33">
        <f t="shared" si="50"/>
        <v>5.4899999999999997E-2</v>
      </c>
      <c r="EP25" s="31"/>
    </row>
    <row r="26" spans="1:146" x14ac:dyDescent="0.25">
      <c r="A26" s="20">
        <f t="shared" si="51"/>
        <v>45428</v>
      </c>
      <c r="B26" s="31">
        <v>0</v>
      </c>
      <c r="C26" s="33">
        <v>5.5636200000000004E-2</v>
      </c>
      <c r="D26" s="31">
        <f t="shared" si="0"/>
        <v>0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36575000</v>
      </c>
      <c r="AJ26" s="59">
        <v>5.4899999999999997E-2</v>
      </c>
      <c r="AK26" s="31">
        <f t="shared" si="9"/>
        <v>5577.6875</v>
      </c>
      <c r="AL26" s="58"/>
      <c r="AM26" s="59"/>
      <c r="AN26" s="31">
        <f t="shared" si="10"/>
        <v>0</v>
      </c>
      <c r="AO26" s="58"/>
      <c r="AP26" s="59"/>
      <c r="AQ26" s="31">
        <f t="shared" si="11"/>
        <v>0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36575000</v>
      </c>
      <c r="EC26" s="60">
        <f t="shared" si="41"/>
        <v>0</v>
      </c>
      <c r="ED26" s="31">
        <f t="shared" si="42"/>
        <v>5577.6875</v>
      </c>
      <c r="EE26" s="33">
        <f t="shared" si="43"/>
        <v>5.4899999999999997E-2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36575000</v>
      </c>
      <c r="EL26" s="60">
        <f t="shared" si="48"/>
        <v>0</v>
      </c>
      <c r="EM26" s="60">
        <f t="shared" si="49"/>
        <v>5577.6875</v>
      </c>
      <c r="EN26" s="33">
        <f t="shared" si="50"/>
        <v>5.4899999999999997E-2</v>
      </c>
      <c r="EP26" s="31"/>
    </row>
    <row r="27" spans="1:146" x14ac:dyDescent="0.25">
      <c r="A27" s="20">
        <f t="shared" si="51"/>
        <v>45429</v>
      </c>
      <c r="B27" s="31">
        <v>0</v>
      </c>
      <c r="C27" s="33">
        <v>5.5627349999999999E-2</v>
      </c>
      <c r="D27" s="31">
        <f t="shared" si="0"/>
        <v>0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25975000</v>
      </c>
      <c r="AJ27" s="59">
        <v>5.4899999999999997E-2</v>
      </c>
      <c r="AK27" s="31">
        <f t="shared" si="9"/>
        <v>3961.1875</v>
      </c>
      <c r="AL27" s="58"/>
      <c r="AM27" s="59"/>
      <c r="AN27" s="31">
        <f t="shared" si="10"/>
        <v>0</v>
      </c>
      <c r="AO27" s="58"/>
      <c r="AP27" s="59"/>
      <c r="AQ27" s="31">
        <f t="shared" si="11"/>
        <v>0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25975000</v>
      </c>
      <c r="EC27" s="60">
        <f t="shared" si="41"/>
        <v>0</v>
      </c>
      <c r="ED27" s="31">
        <f t="shared" si="42"/>
        <v>3961.1875</v>
      </c>
      <c r="EE27" s="33">
        <f t="shared" si="43"/>
        <v>5.4899999999999997E-2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25975000</v>
      </c>
      <c r="EL27" s="60">
        <f t="shared" si="48"/>
        <v>0</v>
      </c>
      <c r="EM27" s="60">
        <f t="shared" si="49"/>
        <v>3961.1875</v>
      </c>
      <c r="EN27" s="33">
        <f t="shared" si="50"/>
        <v>5.4899999999999997E-2</v>
      </c>
      <c r="EP27" s="31"/>
    </row>
    <row r="28" spans="1:146" x14ac:dyDescent="0.25">
      <c r="A28" s="20">
        <f t="shared" si="51"/>
        <v>45430</v>
      </c>
      <c r="B28" s="31">
        <v>0</v>
      </c>
      <c r="C28" s="33">
        <v>5.5627349999999999E-2</v>
      </c>
      <c r="D28" s="31">
        <f t="shared" si="0"/>
        <v>0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25975000</v>
      </c>
      <c r="AJ28" s="59">
        <v>5.4899999999999997E-2</v>
      </c>
      <c r="AK28" s="31">
        <f t="shared" si="9"/>
        <v>3961.1875</v>
      </c>
      <c r="AL28" s="58"/>
      <c r="AM28" s="59"/>
      <c r="AN28" s="31">
        <f t="shared" si="10"/>
        <v>0</v>
      </c>
      <c r="AO28" s="58"/>
      <c r="AP28" s="59"/>
      <c r="AQ28" s="31">
        <f t="shared" si="11"/>
        <v>0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25975000</v>
      </c>
      <c r="EC28" s="60">
        <f t="shared" si="41"/>
        <v>0</v>
      </c>
      <c r="ED28" s="31">
        <f t="shared" si="42"/>
        <v>3961.1875</v>
      </c>
      <c r="EE28" s="33">
        <f t="shared" si="43"/>
        <v>5.4899999999999997E-2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25975000</v>
      </c>
      <c r="EL28" s="60">
        <f t="shared" si="48"/>
        <v>0</v>
      </c>
      <c r="EM28" s="60">
        <f t="shared" si="49"/>
        <v>3961.1875</v>
      </c>
      <c r="EN28" s="33">
        <f t="shared" si="50"/>
        <v>5.4899999999999997E-2</v>
      </c>
      <c r="EP28" s="31"/>
    </row>
    <row r="29" spans="1:146" x14ac:dyDescent="0.25">
      <c r="A29" s="20">
        <f t="shared" si="51"/>
        <v>45431</v>
      </c>
      <c r="B29" s="31">
        <v>0</v>
      </c>
      <c r="C29" s="33">
        <v>5.5627349999999999E-2</v>
      </c>
      <c r="D29" s="31">
        <f t="shared" si="0"/>
        <v>0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25975000</v>
      </c>
      <c r="AJ29" s="59">
        <v>5.4899999999999997E-2</v>
      </c>
      <c r="AK29" s="31">
        <f t="shared" si="9"/>
        <v>3961.1875</v>
      </c>
      <c r="AL29" s="58"/>
      <c r="AM29" s="59"/>
      <c r="AN29" s="31">
        <f t="shared" si="10"/>
        <v>0</v>
      </c>
      <c r="AO29" s="58"/>
      <c r="AP29" s="59"/>
      <c r="AQ29" s="31">
        <f t="shared" si="11"/>
        <v>0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25975000</v>
      </c>
      <c r="EC29" s="60">
        <f t="shared" si="41"/>
        <v>0</v>
      </c>
      <c r="ED29" s="31">
        <f t="shared" si="42"/>
        <v>3961.1875</v>
      </c>
      <c r="EE29" s="33">
        <f t="shared" si="43"/>
        <v>5.4899999999999997E-2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25975000</v>
      </c>
      <c r="EL29" s="60">
        <f t="shared" si="48"/>
        <v>0</v>
      </c>
      <c r="EM29" s="60">
        <f t="shared" si="49"/>
        <v>3961.1875</v>
      </c>
      <c r="EN29" s="33">
        <f t="shared" si="50"/>
        <v>5.4899999999999997E-2</v>
      </c>
      <c r="EP29" s="31"/>
    </row>
    <row r="30" spans="1:146" x14ac:dyDescent="0.25">
      <c r="A30" s="20">
        <f t="shared" si="51"/>
        <v>45432</v>
      </c>
      <c r="B30" s="31">
        <v>0</v>
      </c>
      <c r="C30" s="33">
        <v>5.5619660000000001E-2</v>
      </c>
      <c r="D30" s="31">
        <f t="shared" si="0"/>
        <v>0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22450000</v>
      </c>
      <c r="AJ30" s="59">
        <v>5.4899999999999997E-2</v>
      </c>
      <c r="AK30" s="31">
        <f t="shared" si="9"/>
        <v>3423.625</v>
      </c>
      <c r="AL30" s="58"/>
      <c r="AM30" s="59"/>
      <c r="AN30" s="31">
        <f t="shared" si="10"/>
        <v>0</v>
      </c>
      <c r="AO30" s="58"/>
      <c r="AP30" s="59"/>
      <c r="AQ30" s="31">
        <f t="shared" si="11"/>
        <v>0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22450000</v>
      </c>
      <c r="EC30" s="60">
        <f t="shared" si="41"/>
        <v>0</v>
      </c>
      <c r="ED30" s="31">
        <f t="shared" si="42"/>
        <v>3423.625</v>
      </c>
      <c r="EE30" s="33">
        <f t="shared" si="43"/>
        <v>5.4899999999999997E-2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22450000</v>
      </c>
      <c r="EL30" s="60">
        <f t="shared" si="48"/>
        <v>0</v>
      </c>
      <c r="EM30" s="60">
        <f t="shared" si="49"/>
        <v>3423.625</v>
      </c>
      <c r="EN30" s="33">
        <f t="shared" si="50"/>
        <v>5.4899999999999997E-2</v>
      </c>
      <c r="EP30" s="31"/>
    </row>
    <row r="31" spans="1:146" x14ac:dyDescent="0.25">
      <c r="A31" s="20">
        <f t="shared" si="51"/>
        <v>45433</v>
      </c>
      <c r="B31" s="31">
        <v>0</v>
      </c>
      <c r="C31" s="33">
        <v>5.562392E-2</v>
      </c>
      <c r="D31" s="31">
        <f t="shared" si="0"/>
        <v>0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9225000</v>
      </c>
      <c r="AJ31" s="59">
        <v>5.4899999999999997E-2</v>
      </c>
      <c r="AK31" s="31">
        <f t="shared" si="9"/>
        <v>1406.8125</v>
      </c>
      <c r="AL31" s="58"/>
      <c r="AM31" s="59"/>
      <c r="AN31" s="31">
        <f t="shared" si="10"/>
        <v>0</v>
      </c>
      <c r="AO31" s="58"/>
      <c r="AP31" s="59"/>
      <c r="AQ31" s="31">
        <f t="shared" si="11"/>
        <v>0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9225000</v>
      </c>
      <c r="EC31" s="60">
        <f t="shared" si="41"/>
        <v>0</v>
      </c>
      <c r="ED31" s="31">
        <f t="shared" si="42"/>
        <v>1406.8125</v>
      </c>
      <c r="EE31" s="33">
        <f t="shared" si="43"/>
        <v>5.4899999999999997E-2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9225000</v>
      </c>
      <c r="EL31" s="60">
        <f t="shared" si="48"/>
        <v>0</v>
      </c>
      <c r="EM31" s="60">
        <f t="shared" si="49"/>
        <v>1406.8125</v>
      </c>
      <c r="EN31" s="33">
        <f t="shared" si="50"/>
        <v>5.4899999999999997E-2</v>
      </c>
      <c r="EP31" s="31"/>
    </row>
    <row r="32" spans="1:146" x14ac:dyDescent="0.25">
      <c r="A32" s="20">
        <f t="shared" si="51"/>
        <v>45434</v>
      </c>
      <c r="B32" s="31">
        <v>0</v>
      </c>
      <c r="C32" s="33">
        <v>5.5610819999999998E-2</v>
      </c>
      <c r="D32" s="31">
        <f t="shared" si="0"/>
        <v>0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14050000</v>
      </c>
      <c r="AJ32" s="59">
        <v>5.4899999999999997E-2</v>
      </c>
      <c r="AK32" s="31">
        <f t="shared" si="9"/>
        <v>2142.625</v>
      </c>
      <c r="AL32" s="58"/>
      <c r="AM32" s="59"/>
      <c r="AN32" s="31">
        <f t="shared" si="10"/>
        <v>0</v>
      </c>
      <c r="AO32" s="58"/>
      <c r="AP32" s="59"/>
      <c r="AQ32" s="31">
        <f t="shared" si="11"/>
        <v>0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14050000</v>
      </c>
      <c r="EC32" s="60">
        <f t="shared" si="41"/>
        <v>0</v>
      </c>
      <c r="ED32" s="31">
        <f t="shared" si="42"/>
        <v>2142.625</v>
      </c>
      <c r="EE32" s="33">
        <f t="shared" si="43"/>
        <v>5.4899999999999997E-2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14050000</v>
      </c>
      <c r="EL32" s="60">
        <f t="shared" si="48"/>
        <v>0</v>
      </c>
      <c r="EM32" s="60">
        <f t="shared" si="49"/>
        <v>2142.625</v>
      </c>
      <c r="EN32" s="33">
        <f t="shared" si="50"/>
        <v>5.4899999999999997E-2</v>
      </c>
      <c r="EP32" s="31"/>
    </row>
    <row r="33" spans="1:146" x14ac:dyDescent="0.25">
      <c r="A33" s="20">
        <f t="shared" si="51"/>
        <v>45435</v>
      </c>
      <c r="B33" s="31">
        <v>0</v>
      </c>
      <c r="C33" s="33">
        <v>5.5499980000000004E-2</v>
      </c>
      <c r="D33" s="31">
        <f t="shared" si="0"/>
        <v>0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15500000</v>
      </c>
      <c r="AJ33" s="59">
        <v>5.4899999999999997E-2</v>
      </c>
      <c r="AK33" s="31">
        <f t="shared" si="9"/>
        <v>2363.75</v>
      </c>
      <c r="AL33" s="58"/>
      <c r="AM33" s="59"/>
      <c r="AN33" s="31">
        <f t="shared" si="10"/>
        <v>0</v>
      </c>
      <c r="AO33" s="58"/>
      <c r="AP33" s="59"/>
      <c r="AQ33" s="31">
        <f t="shared" si="11"/>
        <v>0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15500000</v>
      </c>
      <c r="EC33" s="60">
        <f t="shared" si="41"/>
        <v>0</v>
      </c>
      <c r="ED33" s="31">
        <f t="shared" si="42"/>
        <v>2363.75</v>
      </c>
      <c r="EE33" s="33">
        <f t="shared" si="43"/>
        <v>5.4899999999999997E-2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15500000</v>
      </c>
      <c r="EL33" s="60">
        <f t="shared" si="48"/>
        <v>0</v>
      </c>
      <c r="EM33" s="60">
        <f t="shared" si="49"/>
        <v>2363.75</v>
      </c>
      <c r="EN33" s="33">
        <f t="shared" si="50"/>
        <v>5.4899999999999997E-2</v>
      </c>
      <c r="EP33" s="31"/>
    </row>
    <row r="34" spans="1:146" x14ac:dyDescent="0.25">
      <c r="A34" s="20">
        <f t="shared" si="51"/>
        <v>45436</v>
      </c>
      <c r="B34" s="31">
        <v>0</v>
      </c>
      <c r="C34" s="33">
        <v>5.5478279999999998E-2</v>
      </c>
      <c r="D34" s="31">
        <f t="shared" si="0"/>
        <v>0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36875000</v>
      </c>
      <c r="AJ34" s="59">
        <v>5.4899999999999997E-2</v>
      </c>
      <c r="AK34" s="31">
        <f t="shared" si="9"/>
        <v>5623.4375</v>
      </c>
      <c r="AL34" s="58"/>
      <c r="AM34" s="59"/>
      <c r="AN34" s="31">
        <f t="shared" si="10"/>
        <v>0</v>
      </c>
      <c r="AO34" s="58"/>
      <c r="AP34" s="59"/>
      <c r="AQ34" s="31">
        <f t="shared" si="11"/>
        <v>0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36875000</v>
      </c>
      <c r="EC34" s="60">
        <f t="shared" si="41"/>
        <v>0</v>
      </c>
      <c r="ED34" s="31">
        <f t="shared" si="42"/>
        <v>5623.4375</v>
      </c>
      <c r="EE34" s="33">
        <f t="shared" si="43"/>
        <v>5.4899999999999997E-2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36875000</v>
      </c>
      <c r="EL34" s="60">
        <f t="shared" si="48"/>
        <v>0</v>
      </c>
      <c r="EM34" s="60">
        <f t="shared" si="49"/>
        <v>5623.4375</v>
      </c>
      <c r="EN34" s="33">
        <f t="shared" si="50"/>
        <v>5.4899999999999997E-2</v>
      </c>
      <c r="EP34" s="31"/>
    </row>
    <row r="35" spans="1:146" x14ac:dyDescent="0.25">
      <c r="A35" s="20">
        <f t="shared" si="51"/>
        <v>45437</v>
      </c>
      <c r="B35" s="31">
        <v>0</v>
      </c>
      <c r="C35" s="33">
        <v>5.5478279999999998E-2</v>
      </c>
      <c r="D35" s="31">
        <f t="shared" si="0"/>
        <v>0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36875000</v>
      </c>
      <c r="AJ35" s="59">
        <v>5.4899999999999997E-2</v>
      </c>
      <c r="AK35" s="31">
        <f t="shared" si="9"/>
        <v>5623.4375</v>
      </c>
      <c r="AL35" s="58"/>
      <c r="AM35" s="59"/>
      <c r="AN35" s="31">
        <f t="shared" si="10"/>
        <v>0</v>
      </c>
      <c r="AO35" s="58"/>
      <c r="AP35" s="59"/>
      <c r="AQ35" s="31">
        <f t="shared" si="11"/>
        <v>0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36875000</v>
      </c>
      <c r="EC35" s="60">
        <f t="shared" si="41"/>
        <v>0</v>
      </c>
      <c r="ED35" s="31">
        <f t="shared" si="42"/>
        <v>5623.4375</v>
      </c>
      <c r="EE35" s="33">
        <f t="shared" si="43"/>
        <v>5.4899999999999997E-2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36875000</v>
      </c>
      <c r="EL35" s="60">
        <f t="shared" si="48"/>
        <v>0</v>
      </c>
      <c r="EM35" s="60">
        <f t="shared" si="49"/>
        <v>5623.4375</v>
      </c>
      <c r="EN35" s="33">
        <f t="shared" si="50"/>
        <v>5.4899999999999997E-2</v>
      </c>
      <c r="EP35" s="31"/>
    </row>
    <row r="36" spans="1:146" x14ac:dyDescent="0.25">
      <c r="A36" s="20">
        <f t="shared" si="51"/>
        <v>45438</v>
      </c>
      <c r="B36" s="31">
        <v>0</v>
      </c>
      <c r="C36" s="33">
        <v>5.5478279999999998E-2</v>
      </c>
      <c r="D36" s="31">
        <f t="shared" si="0"/>
        <v>0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36875000</v>
      </c>
      <c r="AJ36" s="59">
        <v>5.4899999999999997E-2</v>
      </c>
      <c r="AK36" s="31">
        <f t="shared" si="9"/>
        <v>5623.4375</v>
      </c>
      <c r="AL36" s="58"/>
      <c r="AM36" s="59"/>
      <c r="AN36" s="31">
        <f t="shared" si="10"/>
        <v>0</v>
      </c>
      <c r="AO36" s="58"/>
      <c r="AP36" s="59"/>
      <c r="AQ36" s="31">
        <f t="shared" si="11"/>
        <v>0</v>
      </c>
      <c r="AR36" s="58"/>
      <c r="AS36" s="59"/>
      <c r="AT36" s="31">
        <f t="shared" si="12"/>
        <v>0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36875000</v>
      </c>
      <c r="EC36" s="60">
        <f t="shared" si="41"/>
        <v>0</v>
      </c>
      <c r="ED36" s="31">
        <f t="shared" si="42"/>
        <v>5623.4375</v>
      </c>
      <c r="EE36" s="33">
        <f t="shared" si="43"/>
        <v>5.4899999999999997E-2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36875000</v>
      </c>
      <c r="EL36" s="60">
        <f t="shared" si="48"/>
        <v>0</v>
      </c>
      <c r="EM36" s="60">
        <f t="shared" si="49"/>
        <v>5623.4375</v>
      </c>
      <c r="EN36" s="33">
        <f t="shared" si="50"/>
        <v>5.4899999999999997E-2</v>
      </c>
      <c r="EP36" s="31"/>
    </row>
    <row r="37" spans="1:146" x14ac:dyDescent="0.25">
      <c r="A37" s="20">
        <f t="shared" si="51"/>
        <v>45439</v>
      </c>
      <c r="B37" s="31">
        <v>0</v>
      </c>
      <c r="C37" s="33">
        <v>5.5478279999999998E-2</v>
      </c>
      <c r="D37" s="31">
        <f t="shared" si="0"/>
        <v>0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>
        <v>36875000</v>
      </c>
      <c r="AJ37" s="59">
        <v>5.4899999999999997E-2</v>
      </c>
      <c r="AK37" s="31">
        <f t="shared" si="9"/>
        <v>5623.4375</v>
      </c>
      <c r="AL37" s="58"/>
      <c r="AM37" s="59"/>
      <c r="AN37" s="31">
        <f t="shared" si="10"/>
        <v>0</v>
      </c>
      <c r="AO37" s="58"/>
      <c r="AP37" s="59"/>
      <c r="AQ37" s="31">
        <f t="shared" si="11"/>
        <v>0</v>
      </c>
      <c r="AR37" s="58"/>
      <c r="AS37" s="59"/>
      <c r="AT37" s="31">
        <f t="shared" si="12"/>
        <v>0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36875000</v>
      </c>
      <c r="EC37" s="60">
        <f t="shared" si="41"/>
        <v>0</v>
      </c>
      <c r="ED37" s="31">
        <f t="shared" si="42"/>
        <v>5623.4375</v>
      </c>
      <c r="EE37" s="33">
        <f t="shared" si="43"/>
        <v>5.4899999999999997E-2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36875000</v>
      </c>
      <c r="EL37" s="60">
        <f t="shared" si="48"/>
        <v>0</v>
      </c>
      <c r="EM37" s="60">
        <f t="shared" si="49"/>
        <v>5623.4375</v>
      </c>
      <c r="EN37" s="33">
        <f t="shared" si="50"/>
        <v>5.4899999999999997E-2</v>
      </c>
      <c r="EP37" s="31"/>
    </row>
    <row r="38" spans="1:146" x14ac:dyDescent="0.25">
      <c r="A38" s="20">
        <f t="shared" si="51"/>
        <v>45440</v>
      </c>
      <c r="B38" s="31">
        <v>0</v>
      </c>
      <c r="C38" s="33">
        <v>5.5455669999999999E-2</v>
      </c>
      <c r="D38" s="31">
        <f t="shared" si="0"/>
        <v>0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v>54450000</v>
      </c>
      <c r="AJ38" s="59">
        <v>5.4899999999999997E-2</v>
      </c>
      <c r="AK38" s="31">
        <f t="shared" si="9"/>
        <v>8303.625</v>
      </c>
      <c r="AL38" s="58"/>
      <c r="AM38" s="59"/>
      <c r="AN38" s="31">
        <f t="shared" si="10"/>
        <v>0</v>
      </c>
      <c r="AO38" s="58"/>
      <c r="AP38" s="59"/>
      <c r="AQ38" s="31">
        <f t="shared" si="11"/>
        <v>0</v>
      </c>
      <c r="AR38" s="58"/>
      <c r="AS38" s="59"/>
      <c r="AT38" s="31">
        <f t="shared" si="12"/>
        <v>0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54450000</v>
      </c>
      <c r="EC38" s="60">
        <f t="shared" si="41"/>
        <v>0</v>
      </c>
      <c r="ED38" s="31">
        <f t="shared" si="42"/>
        <v>8303.625</v>
      </c>
      <c r="EE38" s="33">
        <f t="shared" si="43"/>
        <v>5.4899999999999997E-2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54450000</v>
      </c>
      <c r="EL38" s="60">
        <f t="shared" si="48"/>
        <v>0</v>
      </c>
      <c r="EM38" s="60">
        <f t="shared" si="49"/>
        <v>8303.625</v>
      </c>
      <c r="EN38" s="33">
        <f t="shared" si="50"/>
        <v>5.4899999999999997E-2</v>
      </c>
      <c r="EP38" s="31"/>
    </row>
    <row r="39" spans="1:146" x14ac:dyDescent="0.25">
      <c r="A39" s="20">
        <f t="shared" si="51"/>
        <v>45441</v>
      </c>
      <c r="B39" s="31">
        <v>0</v>
      </c>
      <c r="C39" s="33">
        <v>5.5452099999999997E-2</v>
      </c>
      <c r="D39" s="31">
        <f t="shared" si="0"/>
        <v>0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v>46600000</v>
      </c>
      <c r="AJ39" s="59">
        <v>5.4899999999999997E-2</v>
      </c>
      <c r="AK39" s="31">
        <f t="shared" si="9"/>
        <v>7106.5</v>
      </c>
      <c r="AL39" s="58"/>
      <c r="AM39" s="59"/>
      <c r="AN39" s="31">
        <f t="shared" si="10"/>
        <v>0</v>
      </c>
      <c r="AO39" s="58"/>
      <c r="AP39" s="59"/>
      <c r="AQ39" s="31">
        <f t="shared" si="11"/>
        <v>0</v>
      </c>
      <c r="AR39" s="58"/>
      <c r="AS39" s="59"/>
      <c r="AT39" s="31">
        <f t="shared" si="12"/>
        <v>0</v>
      </c>
      <c r="AW39" s="31">
        <f t="shared" si="13"/>
        <v>0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46600000</v>
      </c>
      <c r="EC39" s="60">
        <f t="shared" si="41"/>
        <v>0</v>
      </c>
      <c r="ED39" s="31">
        <f t="shared" si="42"/>
        <v>7106.5</v>
      </c>
      <c r="EE39" s="33">
        <f t="shared" si="43"/>
        <v>5.4899999999999997E-2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46600000</v>
      </c>
      <c r="EL39" s="60">
        <f t="shared" si="48"/>
        <v>0</v>
      </c>
      <c r="EM39" s="60">
        <f t="shared" si="49"/>
        <v>7106.5</v>
      </c>
      <c r="EN39" s="33">
        <f t="shared" si="50"/>
        <v>5.4899999999999997E-2</v>
      </c>
      <c r="EP39" s="31"/>
    </row>
    <row r="40" spans="1:146" x14ac:dyDescent="0.25">
      <c r="A40" s="20">
        <f t="shared" si="51"/>
        <v>45442</v>
      </c>
      <c r="B40" s="31">
        <v>0</v>
      </c>
      <c r="C40" s="33">
        <v>5.5434190000000001E-2</v>
      </c>
      <c r="D40" s="31">
        <f t="shared" si="0"/>
        <v>0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>
        <v>46675000</v>
      </c>
      <c r="AJ40" s="59">
        <v>5.4899999999999997E-2</v>
      </c>
      <c r="AK40" s="31">
        <f t="shared" si="9"/>
        <v>7117.9375</v>
      </c>
      <c r="AL40" s="58"/>
      <c r="AM40" s="59"/>
      <c r="AN40" s="31">
        <f t="shared" si="10"/>
        <v>0</v>
      </c>
      <c r="AO40" s="58"/>
      <c r="AP40" s="59"/>
      <c r="AQ40" s="31">
        <f t="shared" si="11"/>
        <v>0</v>
      </c>
      <c r="AR40" s="58"/>
      <c r="AS40" s="59"/>
      <c r="AT40" s="31">
        <f t="shared" si="12"/>
        <v>0</v>
      </c>
      <c r="AW40" s="31">
        <f t="shared" si="13"/>
        <v>0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46675000</v>
      </c>
      <c r="EC40" s="60">
        <f t="shared" si="41"/>
        <v>0</v>
      </c>
      <c r="ED40" s="31">
        <f t="shared" si="42"/>
        <v>7117.9375</v>
      </c>
      <c r="EE40" s="33">
        <f t="shared" si="43"/>
        <v>5.4899999999999997E-2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46675000</v>
      </c>
      <c r="EL40" s="60">
        <f t="shared" si="48"/>
        <v>0</v>
      </c>
      <c r="EM40" s="60">
        <f t="shared" si="49"/>
        <v>7117.9375</v>
      </c>
      <c r="EN40" s="33">
        <f t="shared" si="50"/>
        <v>5.4899999999999997E-2</v>
      </c>
      <c r="EP40" s="31"/>
    </row>
    <row r="41" spans="1:146" x14ac:dyDescent="0.25">
      <c r="A41" s="20">
        <f t="shared" si="51"/>
        <v>45443</v>
      </c>
      <c r="B41" s="31">
        <v>0</v>
      </c>
      <c r="C41" s="33">
        <v>5.5414019999999994E-2</v>
      </c>
      <c r="D41" s="31">
        <f t="shared" si="0"/>
        <v>0</v>
      </c>
      <c r="G41" s="31">
        <f t="shared" si="1"/>
        <v>0</v>
      </c>
      <c r="J41" s="31">
        <f t="shared" si="2"/>
        <v>0</v>
      </c>
      <c r="M41" s="31">
        <f t="shared" si="3"/>
        <v>0</v>
      </c>
      <c r="P41" s="31">
        <f t="shared" si="4"/>
        <v>0</v>
      </c>
      <c r="S41" s="31">
        <f t="shared" si="5"/>
        <v>0</v>
      </c>
      <c r="V41" s="31">
        <f t="shared" si="6"/>
        <v>0</v>
      </c>
      <c r="Y41" s="31">
        <f t="shared" si="7"/>
        <v>0</v>
      </c>
      <c r="AB41" s="31">
        <f t="shared" si="8"/>
        <v>0</v>
      </c>
      <c r="AE41" s="31">
        <v>0</v>
      </c>
      <c r="AH41" s="31">
        <v>0</v>
      </c>
      <c r="AI41" s="58">
        <v>54725000</v>
      </c>
      <c r="AJ41" s="59">
        <v>5.4899999999999997E-2</v>
      </c>
      <c r="AK41" s="31">
        <f t="shared" si="9"/>
        <v>8345.5625</v>
      </c>
      <c r="AL41" s="58"/>
      <c r="AM41" s="59"/>
      <c r="AN41" s="31">
        <f t="shared" si="10"/>
        <v>0</v>
      </c>
      <c r="AO41" s="58"/>
      <c r="AP41" s="59"/>
      <c r="AQ41" s="31">
        <f t="shared" si="11"/>
        <v>0</v>
      </c>
      <c r="AR41" s="58"/>
      <c r="AS41" s="59"/>
      <c r="AT41" s="31">
        <f t="shared" si="12"/>
        <v>0</v>
      </c>
      <c r="AW41" s="31">
        <f t="shared" si="13"/>
        <v>0</v>
      </c>
      <c r="AZ41" s="31">
        <f t="shared" si="14"/>
        <v>0</v>
      </c>
      <c r="BC41" s="31">
        <f t="shared" si="15"/>
        <v>0</v>
      </c>
      <c r="BF41" s="31">
        <f t="shared" si="16"/>
        <v>0</v>
      </c>
      <c r="BI41" s="31">
        <f t="shared" si="17"/>
        <v>0</v>
      </c>
      <c r="BL41" s="31">
        <f t="shared" si="18"/>
        <v>0</v>
      </c>
      <c r="BO41" s="31">
        <f t="shared" si="19"/>
        <v>0</v>
      </c>
      <c r="BR41" s="31">
        <f t="shared" si="20"/>
        <v>0</v>
      </c>
      <c r="BU41" s="31">
        <f t="shared" si="21"/>
        <v>0</v>
      </c>
      <c r="BX41" s="31">
        <f t="shared" si="22"/>
        <v>0</v>
      </c>
      <c r="CA41" s="31">
        <f t="shared" si="23"/>
        <v>0</v>
      </c>
      <c r="CD41" s="31">
        <f t="shared" si="24"/>
        <v>0</v>
      </c>
      <c r="CG41" s="31">
        <f t="shared" si="25"/>
        <v>0</v>
      </c>
      <c r="CJ41" s="31">
        <f t="shared" si="26"/>
        <v>0</v>
      </c>
      <c r="CM41" s="31">
        <f t="shared" si="27"/>
        <v>0</v>
      </c>
      <c r="CP41" s="31">
        <f t="shared" si="28"/>
        <v>0</v>
      </c>
      <c r="CS41" s="31">
        <f t="shared" si="29"/>
        <v>0</v>
      </c>
      <c r="CV41" s="31">
        <f t="shared" si="30"/>
        <v>0</v>
      </c>
      <c r="CY41" s="31">
        <f t="shared" si="31"/>
        <v>0</v>
      </c>
      <c r="DB41" s="31">
        <f t="shared" si="32"/>
        <v>0</v>
      </c>
      <c r="DE41" s="31">
        <f t="shared" si="33"/>
        <v>0</v>
      </c>
      <c r="DH41" s="31">
        <f t="shared" si="34"/>
        <v>0</v>
      </c>
      <c r="DK41" s="31">
        <f t="shared" si="35"/>
        <v>0</v>
      </c>
      <c r="DN41" s="31">
        <f t="shared" si="36"/>
        <v>0</v>
      </c>
      <c r="DQ41" s="31">
        <f t="shared" si="37"/>
        <v>0</v>
      </c>
      <c r="DT41" s="31">
        <f t="shared" si="38"/>
        <v>0</v>
      </c>
      <c r="DW41" s="31">
        <f t="shared" si="39"/>
        <v>0</v>
      </c>
      <c r="DZ41" s="31"/>
      <c r="EA41" s="31"/>
      <c r="EB41" s="60">
        <f t="shared" si="40"/>
        <v>54725000</v>
      </c>
      <c r="EC41" s="60">
        <f t="shared" si="41"/>
        <v>0</v>
      </c>
      <c r="ED41" s="31">
        <f t="shared" si="42"/>
        <v>8345.5625</v>
      </c>
      <c r="EE41" s="33">
        <f t="shared" si="43"/>
        <v>5.4899999999999997E-2</v>
      </c>
      <c r="EG41" s="60">
        <f t="shared" si="44"/>
        <v>0</v>
      </c>
      <c r="EH41" s="31">
        <f t="shared" si="45"/>
        <v>0</v>
      </c>
      <c r="EI41" s="33">
        <f t="shared" si="46"/>
        <v>0</v>
      </c>
      <c r="EJ41" s="33"/>
      <c r="EK41" s="60">
        <f t="shared" si="47"/>
        <v>54725000</v>
      </c>
      <c r="EL41" s="60">
        <f t="shared" si="48"/>
        <v>0</v>
      </c>
      <c r="EM41" s="60">
        <f t="shared" si="49"/>
        <v>8345.5625</v>
      </c>
      <c r="EN41" s="33">
        <f t="shared" si="50"/>
        <v>5.4899999999999997E-2</v>
      </c>
      <c r="EP41" s="31"/>
    </row>
    <row r="42" spans="1:146" x14ac:dyDescent="0.25">
      <c r="A42" s="61" t="s">
        <v>39</v>
      </c>
      <c r="D42" s="62">
        <f>SUM(D11:D41)</f>
        <v>0</v>
      </c>
      <c r="G42" s="62">
        <f>SUM(G11:G41)</f>
        <v>0</v>
      </c>
      <c r="J42" s="62">
        <f>SUM(J11:J41)</f>
        <v>0</v>
      </c>
      <c r="M42" s="62">
        <f>SUM(M11:M41)</f>
        <v>0</v>
      </c>
      <c r="P42" s="62">
        <f>SUM(P11:P41)</f>
        <v>0</v>
      </c>
      <c r="S42" s="62">
        <f>SUM(S11:S41)</f>
        <v>0</v>
      </c>
      <c r="V42" s="62">
        <f>SUM(V11:V41)</f>
        <v>0</v>
      </c>
      <c r="Y42" s="62">
        <f>SUM(Y11:Y41)</f>
        <v>0</v>
      </c>
      <c r="AB42" s="62">
        <f>SUM(AB11:AB41)</f>
        <v>0</v>
      </c>
      <c r="AE42" s="62">
        <f>SUM(AE11:AE41)</f>
        <v>0</v>
      </c>
      <c r="AH42" s="62">
        <f>SUM(AH11:AH41)</f>
        <v>0</v>
      </c>
      <c r="AK42" s="62">
        <f>SUM(AK11:AK41)</f>
        <v>116826.4375</v>
      </c>
      <c r="AN42" s="62">
        <f>SUM(AN11:AN41)</f>
        <v>0</v>
      </c>
      <c r="AQ42" s="62">
        <f>SUM(AQ11:AQ41)</f>
        <v>0</v>
      </c>
      <c r="AT42" s="62">
        <f>SUM(AT11:AT41)</f>
        <v>0</v>
      </c>
      <c r="AW42" s="62">
        <f>SUM(AW11:AW41)</f>
        <v>0</v>
      </c>
      <c r="AZ42" s="62">
        <f>SUM(AZ11:AZ41)</f>
        <v>0</v>
      </c>
      <c r="BC42" s="62">
        <f>SUM(BC11:BC41)</f>
        <v>0</v>
      </c>
      <c r="BF42" s="62">
        <f>SUM(BF11:BF41)</f>
        <v>0</v>
      </c>
      <c r="BI42" s="62">
        <f>SUM(BI11:BI41)</f>
        <v>0</v>
      </c>
      <c r="BL42" s="62">
        <f>SUM(BL11:BL41)</f>
        <v>0</v>
      </c>
      <c r="BO42" s="62">
        <f>SUM(BO11:BO41)</f>
        <v>0</v>
      </c>
      <c r="BR42" s="62">
        <f>SUM(BR11:BR41)</f>
        <v>0</v>
      </c>
      <c r="BU42" s="62">
        <f>SUM(BU11:BU41)</f>
        <v>0</v>
      </c>
      <c r="BX42" s="62">
        <f>SUM(BX11:BX41)</f>
        <v>0</v>
      </c>
      <c r="CA42" s="62">
        <f>SUM(CA11:CA41)</f>
        <v>0</v>
      </c>
      <c r="CD42" s="62">
        <f>SUM(CD11:CD41)</f>
        <v>0</v>
      </c>
      <c r="CG42" s="62">
        <f>SUM(CG11:CG41)</f>
        <v>0</v>
      </c>
      <c r="CJ42" s="62">
        <f>SUM(CJ11:CJ41)</f>
        <v>0</v>
      </c>
      <c r="CM42" s="62">
        <f>SUM(CM11:CM41)</f>
        <v>0</v>
      </c>
      <c r="CP42" s="62">
        <f>SUM(CP11:CP41)</f>
        <v>0</v>
      </c>
      <c r="CS42" s="62">
        <f>SUM(CS11:CS41)</f>
        <v>0</v>
      </c>
      <c r="CV42" s="62">
        <f>SUM(CV11:CV41)</f>
        <v>0</v>
      </c>
      <c r="CY42" s="62">
        <f>SUM(CY11:CY41)</f>
        <v>0</v>
      </c>
      <c r="DB42" s="62">
        <f>SUM(DB11:DB41)</f>
        <v>0</v>
      </c>
      <c r="DE42" s="62">
        <f>SUM(DE11:DE41)</f>
        <v>0</v>
      </c>
      <c r="DH42" s="62">
        <f>SUM(DH11:DH41)</f>
        <v>0</v>
      </c>
      <c r="DK42" s="62">
        <f>SUM(DK11:DK41)</f>
        <v>0</v>
      </c>
      <c r="DN42" s="62">
        <f>SUM(DN11:DN41)</f>
        <v>0</v>
      </c>
      <c r="DQ42" s="62">
        <f>SUM(DQ11:DQ41)</f>
        <v>0</v>
      </c>
      <c r="DT42" s="62">
        <f>SUM(DT11:DT41)</f>
        <v>0</v>
      </c>
      <c r="DW42" s="62">
        <f>SUM(DW11:DW41)</f>
        <v>0</v>
      </c>
      <c r="DZ42" s="31"/>
      <c r="EA42" s="31"/>
      <c r="EB42" s="31"/>
      <c r="EC42" s="31"/>
      <c r="ED42" s="62">
        <f>SUM(ED11:ED41)</f>
        <v>116826.4375</v>
      </c>
      <c r="EE42" s="33"/>
      <c r="EG42" s="31"/>
      <c r="EH42" s="62">
        <f>SUM(EH11:EH41)</f>
        <v>0</v>
      </c>
      <c r="EI42" s="33"/>
      <c r="EJ42" s="33"/>
      <c r="EK42" s="31"/>
      <c r="EL42" s="31"/>
      <c r="EM42" s="62">
        <f>SUM(EM11:EM41)</f>
        <v>116826.4375</v>
      </c>
      <c r="EN42" s="33"/>
    </row>
    <row r="44" spans="1:146" x14ac:dyDescent="0.25">
      <c r="EM44" s="182"/>
    </row>
    <row r="46" spans="1:146" x14ac:dyDescent="0.25">
      <c r="EM46" s="31"/>
    </row>
    <row r="48" spans="1:146" x14ac:dyDescent="0.25">
      <c r="EM48" s="31"/>
    </row>
  </sheetData>
  <pageMargins left="0.7" right="0.7" top="0.75" bottom="0.75" header="0.3" footer="0.3"/>
  <pageSetup scale="18" fitToHeight="0" orientation="landscape" r:id="rId1"/>
  <headerFooter>
    <oddFooter>&amp;CSchedule RL-D1</oddFooter>
  </headerFooter>
  <colBreaks count="4" manualBreakCount="4">
    <brk id="34" max="1048575" man="1"/>
    <brk id="43" max="1048575" man="1"/>
    <brk id="52" max="41" man="1"/>
    <brk id="13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>
    <pageSetUpPr fitToPage="1"/>
  </sheetPr>
  <dimension ref="A1:EQ47"/>
  <sheetViews>
    <sheetView tabSelected="1" workbookViewId="0"/>
  </sheetViews>
  <sheetFormatPr defaultRowHeight="15" x14ac:dyDescent="0.25"/>
  <cols>
    <col min="1" max="1" width="14.5703125" bestFit="1" customWidth="1"/>
    <col min="2" max="2" width="15.57031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.425781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4.140625" bestFit="1" customWidth="1"/>
    <col min="38" max="38" width="14.42578125" style="31" customWidth="1"/>
    <col min="39" max="39" width="12" style="33" bestFit="1" customWidth="1"/>
    <col min="40" max="40" width="13.7109375" bestFit="1" customWidth="1"/>
    <col min="41" max="41" width="15.42578125" style="31" bestFit="1" customWidth="1"/>
    <col min="42" max="42" width="12.28515625" style="33" bestFit="1" customWidth="1"/>
    <col min="43" max="43" width="11.7109375" bestFit="1" customWidth="1"/>
    <col min="44" max="44" width="15.42578125" style="31" bestFit="1" customWidth="1"/>
    <col min="45" max="45" width="10.28515625" style="33" bestFit="1" customWidth="1"/>
    <col min="46" max="46" width="11.7109375" bestFit="1" customWidth="1"/>
    <col min="47" max="47" width="14.42578125" style="31" customWidth="1"/>
    <col min="48" max="48" width="10.28515625" style="33" customWidth="1"/>
    <col min="49" max="49" width="10.7109375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4.42578125" bestFit="1" customWidth="1"/>
    <col min="135" max="135" width="17.7109375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8" bestFit="1" customWidth="1"/>
    <col min="142" max="142" width="15.42578125" hidden="1" customWidth="1"/>
    <col min="143" max="143" width="14.42578125" bestFit="1" customWidth="1"/>
    <col min="144" max="144" width="18" bestFit="1" customWidth="1"/>
    <col min="145" max="145" width="42.85546875" bestFit="1" customWidth="1"/>
    <col min="146" max="146" width="22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EB40</f>
        <v>391600000</v>
      </c>
      <c r="EI2" s="31">
        <f>EG40</f>
        <v>0</v>
      </c>
      <c r="EM2" s="31"/>
      <c r="EN2" s="31">
        <f>EK40</f>
        <v>391600000</v>
      </c>
      <c r="EO2" s="183">
        <v>-1116111.1100000001</v>
      </c>
      <c r="EP2" s="24">
        <f>EN2+EO2</f>
        <v>390483888.88999999</v>
      </c>
      <c r="EQ2" s="24">
        <f>EE2+EO2</f>
        <v>390483888.88999999</v>
      </c>
    </row>
    <row r="3" spans="1:147" ht="16.5" thickTop="1" x14ac:dyDescent="0.25">
      <c r="A3" s="32" t="s">
        <v>281</v>
      </c>
      <c r="E3" s="34" t="s">
        <v>50</v>
      </c>
      <c r="F3" s="35"/>
      <c r="G3" s="36"/>
      <c r="EB3" t="s">
        <v>51</v>
      </c>
      <c r="ED3" s="31"/>
      <c r="EE3" s="31">
        <f>AVERAGE(EB11:EB40)</f>
        <v>170204166.66666666</v>
      </c>
      <c r="EI3" s="31">
        <f>AVERAGE(EG11:EG40)</f>
        <v>0</v>
      </c>
      <c r="EM3" s="31"/>
      <c r="EN3" s="31">
        <f>AVERAGE(EK11:EK40)</f>
        <v>170204166.66666666</v>
      </c>
    </row>
    <row r="4" spans="1:147" x14ac:dyDescent="0.25">
      <c r="E4" s="37" t="s">
        <v>49</v>
      </c>
      <c r="F4" s="31"/>
      <c r="G4" s="38">
        <f>EQ2</f>
        <v>390483888.88999999</v>
      </c>
      <c r="AI4" s="39" t="s">
        <v>52</v>
      </c>
      <c r="EB4" t="s">
        <v>53</v>
      </c>
      <c r="ED4" s="33"/>
      <c r="EE4" s="33">
        <f>IF(EE3=0,0,360*(AVERAGE(ED11:ED40)/EE3))</f>
        <v>5.5527971308967194E-2</v>
      </c>
      <c r="EI4" s="33">
        <f>IF(EI3=0,0,360*(AVERAGE(EH11:EH40)/EI3))</f>
        <v>0</v>
      </c>
      <c r="EM4" s="33"/>
      <c r="EN4" s="33">
        <f>IF(EN3=0,0,360*(AVERAGE(EM11:EM40)/EN3))</f>
        <v>5.5527971308967194E-2</v>
      </c>
      <c r="EO4" s="40" t="s">
        <v>264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170204166.66666666</v>
      </c>
      <c r="AI5" s="42" t="s">
        <v>44</v>
      </c>
      <c r="EB5" t="s">
        <v>55</v>
      </c>
      <c r="ED5" s="31"/>
      <c r="EE5" s="31">
        <f>MAX(EB11:EB40)</f>
        <v>391600000</v>
      </c>
      <c r="EI5" s="31">
        <f>MAX(EG11:EG40)</f>
        <v>0</v>
      </c>
      <c r="EM5" s="31"/>
      <c r="EN5" s="31">
        <f>MAX(EK11:EK40)</f>
        <v>391600000</v>
      </c>
      <c r="EO5" t="s">
        <v>265</v>
      </c>
    </row>
    <row r="6" spans="1:147" x14ac:dyDescent="0.25">
      <c r="E6" s="37" t="s">
        <v>53</v>
      </c>
      <c r="F6" s="31"/>
      <c r="G6" s="43">
        <f>EE4</f>
        <v>5.5527971308967194E-2</v>
      </c>
    </row>
    <row r="7" spans="1:147" ht="16.5" thickBot="1" x14ac:dyDescent="0.3">
      <c r="E7" s="44" t="s">
        <v>55</v>
      </c>
      <c r="F7" s="45"/>
      <c r="G7" s="46">
        <f>EE5</f>
        <v>391600000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45444</v>
      </c>
      <c r="B11" s="31">
        <v>0</v>
      </c>
      <c r="C11" s="33">
        <v>5.5414019999999994E-2</v>
      </c>
      <c r="D11" s="31">
        <f>(B11*C11)/360</f>
        <v>0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/>
      <c r="AJ11" s="59"/>
      <c r="AK11" s="31">
        <f>(AI11*AJ11)/360</f>
        <v>0</v>
      </c>
      <c r="AL11" s="58">
        <v>54725000</v>
      </c>
      <c r="AM11" s="59">
        <v>5.4899999999999997E-2</v>
      </c>
      <c r="AN11" s="31">
        <f>(AL11*AM11)/360</f>
        <v>8345.5625</v>
      </c>
      <c r="AO11" s="58"/>
      <c r="AP11" s="59"/>
      <c r="AQ11" s="31">
        <f>(AO11*AP11)/360</f>
        <v>0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54725000</v>
      </c>
      <c r="EC11" s="60">
        <f>EB11-EK11+EL11</f>
        <v>0</v>
      </c>
      <c r="ED11" s="31">
        <f>D11+G11+J11+M11+P11+S11+V11+Y11+AB11+AE11+AH11+AK11+AN11+AQ11+AT11+AW11+AZ11+BC11+BF11+BI11+DW11+DT11+DQ11+DN11+DK11+DH11+DE11+DB11+CY11+CV11+CS11+CP11+CM11+CJ11+CG11+CD11+CA11+BX11+BU11+BR11+BO11+BL11</f>
        <v>8345.5625</v>
      </c>
      <c r="EE11" s="33">
        <f>IF(EB11&lt;&gt;0,((ED11/EB11)*360),0)</f>
        <v>5.4899999999999997E-2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54725000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8345.5625</v>
      </c>
      <c r="EN11" s="33">
        <f>IF(EK11&lt;&gt;0,((EM11/EK11)*360),0)</f>
        <v>5.4899999999999997E-2</v>
      </c>
      <c r="EP11" s="31"/>
    </row>
    <row r="12" spans="1:147" x14ac:dyDescent="0.25">
      <c r="A12" s="20">
        <f>1+A11</f>
        <v>45445</v>
      </c>
      <c r="B12" s="31">
        <v>0</v>
      </c>
      <c r="C12" s="33">
        <v>5.5414019999999994E-2</v>
      </c>
      <c r="D12" s="31">
        <f t="shared" ref="D12:D40" si="0">(B12*C12)/360</f>
        <v>0</v>
      </c>
      <c r="G12" s="31">
        <f t="shared" ref="G12:G40" si="1">(E12*F12)/360</f>
        <v>0</v>
      </c>
      <c r="J12" s="31">
        <f t="shared" ref="J12:J40" si="2">(H12*I12)/360</f>
        <v>0</v>
      </c>
      <c r="M12" s="31">
        <f t="shared" ref="M12:M40" si="3">(K12*L12)/360</f>
        <v>0</v>
      </c>
      <c r="P12" s="31">
        <f t="shared" ref="P12:P40" si="4">(N12*O12)/360</f>
        <v>0</v>
      </c>
      <c r="S12" s="31">
        <f t="shared" ref="S12:S40" si="5">(Q12*R12)/360</f>
        <v>0</v>
      </c>
      <c r="V12" s="31">
        <f t="shared" ref="V12:V40" si="6">(T12*U12)/360</f>
        <v>0</v>
      </c>
      <c r="Y12" s="31">
        <f t="shared" ref="Y12:Y40" si="7">(W12*X12)/360</f>
        <v>0</v>
      </c>
      <c r="AB12" s="31">
        <f t="shared" ref="AB12:AB40" si="8">(Z12*AA12)/360</f>
        <v>0</v>
      </c>
      <c r="AE12" s="31">
        <v>0</v>
      </c>
      <c r="AH12" s="31">
        <v>0</v>
      </c>
      <c r="AI12" s="58"/>
      <c r="AJ12" s="59"/>
      <c r="AK12" s="31">
        <f t="shared" ref="AK12:AK40" si="9">(AI12*AJ12)/360</f>
        <v>0</v>
      </c>
      <c r="AL12" s="58">
        <v>54725000</v>
      </c>
      <c r="AM12" s="59">
        <v>5.4899999999999997E-2</v>
      </c>
      <c r="AN12" s="31">
        <f t="shared" ref="AN12:AN40" si="10">(AL12*AM12)/360</f>
        <v>8345.5625</v>
      </c>
      <c r="AO12" s="58"/>
      <c r="AP12" s="59"/>
      <c r="AQ12" s="31">
        <f t="shared" ref="AQ12:AQ40" si="11">(AO12*AP12)/360</f>
        <v>0</v>
      </c>
      <c r="AR12" s="58"/>
      <c r="AS12" s="59"/>
      <c r="AT12" s="31">
        <f t="shared" ref="AT12:AT40" si="12">(AR12*AS12)/360</f>
        <v>0</v>
      </c>
      <c r="AW12" s="31">
        <f t="shared" ref="AW12:AW40" si="13">(AU12*AV12)/360</f>
        <v>0</v>
      </c>
      <c r="AZ12" s="31">
        <f t="shared" ref="AZ12:AZ40" si="14">(AX12*AY12)/360</f>
        <v>0</v>
      </c>
      <c r="BC12" s="31">
        <f t="shared" ref="BC12:BC40" si="15">(BA12*BB12)/360</f>
        <v>0</v>
      </c>
      <c r="BF12" s="31">
        <f t="shared" ref="BF12:BF40" si="16">(BD12*BE12)/360</f>
        <v>0</v>
      </c>
      <c r="BI12" s="31">
        <f t="shared" ref="BI12:BI40" si="17">(BG12*BH12)/360</f>
        <v>0</v>
      </c>
      <c r="BL12" s="31">
        <f t="shared" ref="BL12:BL40" si="18">(BJ12*BK12)/360</f>
        <v>0</v>
      </c>
      <c r="BO12" s="31">
        <f t="shared" ref="BO12:BO40" si="19">(BM12*BN12)/360</f>
        <v>0</v>
      </c>
      <c r="BR12" s="31">
        <f t="shared" ref="BR12:BR40" si="20">(BP12*BQ12)/360</f>
        <v>0</v>
      </c>
      <c r="BU12" s="31">
        <f t="shared" ref="BU12:BU40" si="21">(BS12*BT12)/360</f>
        <v>0</v>
      </c>
      <c r="BX12" s="31">
        <f t="shared" ref="BX12:BX40" si="22">(BV12*BW12)/360</f>
        <v>0</v>
      </c>
      <c r="CA12" s="31">
        <f t="shared" ref="CA12:CA40" si="23">(BY12*BZ12)/360</f>
        <v>0</v>
      </c>
      <c r="CD12" s="31">
        <f t="shared" ref="CD12:CD40" si="24">(CB12*CC12)/360</f>
        <v>0</v>
      </c>
      <c r="CG12" s="31">
        <f t="shared" ref="CG12:CG40" si="25">(CE12*CF12)/360</f>
        <v>0</v>
      </c>
      <c r="CJ12" s="31">
        <f t="shared" ref="CJ12:CJ40" si="26">(CH12*CI12)/360</f>
        <v>0</v>
      </c>
      <c r="CM12" s="31">
        <f t="shared" ref="CM12:CM40" si="27">(CK12*CL12)/360</f>
        <v>0</v>
      </c>
      <c r="CP12" s="31">
        <f t="shared" ref="CP12:CP40" si="28">(CN12*CO12)/360</f>
        <v>0</v>
      </c>
      <c r="CS12" s="31">
        <f t="shared" ref="CS12:CS40" si="29">(CQ12*CR12)/360</f>
        <v>0</v>
      </c>
      <c r="CV12" s="31">
        <f t="shared" ref="CV12:CV40" si="30">(CT12*CU12)/360</f>
        <v>0</v>
      </c>
      <c r="CY12" s="31">
        <f t="shared" ref="CY12:CY40" si="31">(CW12*CX12)/360</f>
        <v>0</v>
      </c>
      <c r="DB12" s="31">
        <f t="shared" ref="DB12:DB40" si="32">(CZ12*DA12)/360</f>
        <v>0</v>
      </c>
      <c r="DE12" s="31">
        <f t="shared" ref="DE12:DE40" si="33">(DC12*DD12)/360</f>
        <v>0</v>
      </c>
      <c r="DH12" s="31">
        <f t="shared" ref="DH12:DH40" si="34">(DF12*DG12)/360</f>
        <v>0</v>
      </c>
      <c r="DK12" s="31">
        <f t="shared" ref="DK12:DK40" si="35">(DI12*DJ12)/360</f>
        <v>0</v>
      </c>
      <c r="DN12" s="31">
        <f t="shared" ref="DN12:DN40" si="36">(DL12*DM12)/360</f>
        <v>0</v>
      </c>
      <c r="DQ12" s="31">
        <f t="shared" ref="DQ12:DQ40" si="37">(DO12*DP12)/360</f>
        <v>0</v>
      </c>
      <c r="DT12" s="31">
        <f t="shared" ref="DT12:DT40" si="38">(DR12*DS12)/360</f>
        <v>0</v>
      </c>
      <c r="DW12" s="31">
        <f t="shared" ref="DW12:DW40" si="39">(DU12*DV12)/360</f>
        <v>0</v>
      </c>
      <c r="DZ12" s="31"/>
      <c r="EA12" s="31"/>
      <c r="EB12" s="60">
        <f t="shared" ref="EB12:EB40" si="40">B12+E12+H12+K12+N12+Q12+T12+W12+Z12+AC12+AF12+AL12+AO12+AR12+AU12+AX12+BA12+BD12+BG12+DU12+AI12+DR12+DO12+DL12+DI12+DF12+DC12+CZ12+CW12+CT12+CQ12+CN12+CK12+CH12+CE12+CB12+BY12+BV12+BS12+BP12+BM12+BJ12</f>
        <v>54725000</v>
      </c>
      <c r="EC12" s="60">
        <f t="shared" ref="EC12:EC40" si="41">EB12-EK12+EL12</f>
        <v>0</v>
      </c>
      <c r="ED12" s="31">
        <f t="shared" ref="ED12:ED40" si="42">D12+G12+J12+M12+P12+S12+V12+Y12+AB12+AE12+AH12+AK12+AN12+AQ12+AT12+AW12+AZ12+BC12+BF12+BI12+DW12+DT12+DQ12+DN12+DK12+DH12+DE12+DB12+CY12+CV12+CS12+CP12+CM12+CJ12+CG12+CD12+CA12+BX12+BU12+BR12+BO12+BL12</f>
        <v>8345.5625</v>
      </c>
      <c r="EE12" s="33">
        <f t="shared" ref="EE12:EE40" si="43">IF(EB12&lt;&gt;0,((ED12/EB12)*360),0)</f>
        <v>5.4899999999999997E-2</v>
      </c>
      <c r="EG12" s="60">
        <f t="shared" ref="EG12:EG40" si="44">Q12+T12+W12+Z12+AC12+AF12</f>
        <v>0</v>
      </c>
      <c r="EH12" s="31">
        <f t="shared" ref="EH12:EH40" si="45">S12+V12+Y12+AB12+AE12+AH12</f>
        <v>0</v>
      </c>
      <c r="EI12" s="33">
        <f t="shared" ref="EI12:EI40" si="46">IF(EG12&lt;&gt;0,((EH12/EG12)*360),0)</f>
        <v>0</v>
      </c>
      <c r="EJ12" s="33"/>
      <c r="EK12" s="60">
        <f t="shared" ref="EK12:EK40" si="47">DR12+DL12+DI12+DF12+DC12+CZ12+CW12+CT12+CQ12+CN12+CK12+CH12+CE12+CB12+BY12+BV12+BS12+BP12+BM12+BJ12+BG12+BD12+BA12+AX12+AU12+AR12+AO12+AL12+AI12+DO12</f>
        <v>54725000</v>
      </c>
      <c r="EL12" s="60">
        <f t="shared" ref="EL12:EL40" si="48">DX12</f>
        <v>0</v>
      </c>
      <c r="EM12" s="60">
        <f t="shared" ref="EM12:EM40" si="49">DT12+DQ12+DN12+DK12+DH12+DE12+DB12+CY12+CV12+CS12+CP12+CM12+CJ12+CG12+CD12+CA12+BX12+BU12+BR12+BO12+BL12+BI12+BF12+BC12+AZ12+AW12+AT12+AQ12+AN12+AK12</f>
        <v>8345.5625</v>
      </c>
      <c r="EN12" s="33">
        <f t="shared" ref="EN12:EN40" si="50">IF(EK12&lt;&gt;0,((EM12/EK12)*360),0)</f>
        <v>5.4899999999999997E-2</v>
      </c>
      <c r="EP12" s="31"/>
    </row>
    <row r="13" spans="1:147" x14ac:dyDescent="0.25">
      <c r="A13" s="20">
        <f t="shared" ref="A13:A40" si="51">1+A12</f>
        <v>45446</v>
      </c>
      <c r="B13" s="31">
        <v>0</v>
      </c>
      <c r="C13" s="33">
        <v>5.538241E-2</v>
      </c>
      <c r="D13" s="31">
        <f t="shared" si="0"/>
        <v>0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/>
      <c r="AJ13" s="59"/>
      <c r="AK13" s="31">
        <f t="shared" si="9"/>
        <v>0</v>
      </c>
      <c r="AL13" s="58">
        <v>56800000</v>
      </c>
      <c r="AM13" s="59">
        <v>5.4899999999999997E-2</v>
      </c>
      <c r="AN13" s="31">
        <f t="shared" si="10"/>
        <v>8662</v>
      </c>
      <c r="AO13" s="58"/>
      <c r="AP13" s="59"/>
      <c r="AQ13" s="31">
        <f t="shared" si="11"/>
        <v>0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56800000</v>
      </c>
      <c r="EC13" s="60">
        <f t="shared" si="41"/>
        <v>0</v>
      </c>
      <c r="ED13" s="31">
        <f t="shared" si="42"/>
        <v>8662</v>
      </c>
      <c r="EE13" s="33">
        <f t="shared" si="43"/>
        <v>5.4899999999999997E-2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56800000</v>
      </c>
      <c r="EL13" s="60">
        <f t="shared" si="48"/>
        <v>0</v>
      </c>
      <c r="EM13" s="60">
        <f t="shared" si="49"/>
        <v>8662</v>
      </c>
      <c r="EN13" s="33">
        <f t="shared" si="50"/>
        <v>5.4899999999999997E-2</v>
      </c>
      <c r="EP13" s="31"/>
    </row>
    <row r="14" spans="1:147" x14ac:dyDescent="0.25">
      <c r="A14" s="20">
        <f t="shared" si="51"/>
        <v>45447</v>
      </c>
      <c r="B14" s="31">
        <v>0</v>
      </c>
      <c r="C14" s="33">
        <v>5.5657370000000005E-2</v>
      </c>
      <c r="D14" s="31">
        <f t="shared" si="0"/>
        <v>0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/>
      <c r="AJ14" s="59"/>
      <c r="AK14" s="31">
        <f t="shared" si="9"/>
        <v>0</v>
      </c>
      <c r="AL14" s="58">
        <v>96675000</v>
      </c>
      <c r="AM14" s="59">
        <v>5.4899999999999997E-2</v>
      </c>
      <c r="AN14" s="31">
        <f t="shared" si="10"/>
        <v>14742.9375</v>
      </c>
      <c r="AO14" s="58"/>
      <c r="AP14" s="59"/>
      <c r="AQ14" s="31">
        <f t="shared" si="11"/>
        <v>0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96675000</v>
      </c>
      <c r="EC14" s="60">
        <f t="shared" si="41"/>
        <v>0</v>
      </c>
      <c r="ED14" s="31">
        <f t="shared" si="42"/>
        <v>14742.9375</v>
      </c>
      <c r="EE14" s="33">
        <f t="shared" si="43"/>
        <v>5.4899999999999997E-2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96675000</v>
      </c>
      <c r="EL14" s="60">
        <f t="shared" si="48"/>
        <v>0</v>
      </c>
      <c r="EM14" s="60">
        <f t="shared" si="49"/>
        <v>14742.9375</v>
      </c>
      <c r="EN14" s="33">
        <f t="shared" si="50"/>
        <v>5.4899999999999997E-2</v>
      </c>
      <c r="EP14" s="31"/>
    </row>
    <row r="15" spans="1:147" x14ac:dyDescent="0.25">
      <c r="A15" s="20">
        <f t="shared" si="51"/>
        <v>45448</v>
      </c>
      <c r="B15" s="31">
        <v>0</v>
      </c>
      <c r="C15" s="33">
        <v>5.5779579999999995E-2</v>
      </c>
      <c r="D15" s="31">
        <f t="shared" si="0"/>
        <v>0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/>
      <c r="AJ15" s="59"/>
      <c r="AK15" s="31">
        <f t="shared" si="9"/>
        <v>0</v>
      </c>
      <c r="AL15" s="58">
        <v>101100000</v>
      </c>
      <c r="AM15" s="59">
        <v>5.4899999999999997E-2</v>
      </c>
      <c r="AN15" s="31">
        <f t="shared" si="10"/>
        <v>15417.75</v>
      </c>
      <c r="AO15" s="58"/>
      <c r="AP15" s="59"/>
      <c r="AQ15" s="31">
        <f t="shared" si="11"/>
        <v>0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101100000</v>
      </c>
      <c r="EC15" s="60">
        <f t="shared" si="41"/>
        <v>0</v>
      </c>
      <c r="ED15" s="31">
        <f t="shared" si="42"/>
        <v>15417.75</v>
      </c>
      <c r="EE15" s="33">
        <f t="shared" si="43"/>
        <v>5.4899999999999997E-2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101100000</v>
      </c>
      <c r="EL15" s="60">
        <f t="shared" si="48"/>
        <v>0</v>
      </c>
      <c r="EM15" s="60">
        <f t="shared" si="49"/>
        <v>15417.75</v>
      </c>
      <c r="EN15" s="33">
        <f t="shared" si="50"/>
        <v>5.4899999999999997E-2</v>
      </c>
      <c r="EP15" s="31"/>
    </row>
    <row r="16" spans="1:147" x14ac:dyDescent="0.25">
      <c r="A16" s="20">
        <f t="shared" si="51"/>
        <v>45449</v>
      </c>
      <c r="B16" s="31">
        <v>0</v>
      </c>
      <c r="C16" s="33">
        <v>5.5801939999999994E-2</v>
      </c>
      <c r="D16" s="31">
        <f t="shared" si="0"/>
        <v>0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/>
      <c r="AJ16" s="59"/>
      <c r="AK16" s="31">
        <f t="shared" si="9"/>
        <v>0</v>
      </c>
      <c r="AL16" s="58">
        <v>100300000</v>
      </c>
      <c r="AM16" s="59">
        <v>5.4899999999999997E-2</v>
      </c>
      <c r="AN16" s="31">
        <f t="shared" si="10"/>
        <v>15295.75</v>
      </c>
      <c r="AO16" s="58"/>
      <c r="AP16" s="59"/>
      <c r="AQ16" s="31">
        <f t="shared" si="11"/>
        <v>0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100300000</v>
      </c>
      <c r="EC16" s="60">
        <f t="shared" si="41"/>
        <v>0</v>
      </c>
      <c r="ED16" s="31">
        <f t="shared" si="42"/>
        <v>15295.75</v>
      </c>
      <c r="EE16" s="33">
        <f t="shared" si="43"/>
        <v>5.4899999999999997E-2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100300000</v>
      </c>
      <c r="EL16" s="60">
        <f t="shared" si="48"/>
        <v>0</v>
      </c>
      <c r="EM16" s="60">
        <f t="shared" si="49"/>
        <v>15295.75</v>
      </c>
      <c r="EN16" s="33">
        <f t="shared" si="50"/>
        <v>5.4899999999999997E-2</v>
      </c>
      <c r="EP16" s="31"/>
    </row>
    <row r="17" spans="1:146" x14ac:dyDescent="0.25">
      <c r="A17" s="20">
        <f t="shared" si="51"/>
        <v>45450</v>
      </c>
      <c r="B17" s="31">
        <v>0</v>
      </c>
      <c r="C17" s="33">
        <v>5.5846319999999998E-2</v>
      </c>
      <c r="D17" s="31">
        <f t="shared" si="0"/>
        <v>0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35000000</v>
      </c>
      <c r="AJ17" s="59">
        <v>5.6000000000000001E-2</v>
      </c>
      <c r="AK17" s="31">
        <f t="shared" si="9"/>
        <v>5444.4444444444443</v>
      </c>
      <c r="AL17" s="58">
        <v>77150000</v>
      </c>
      <c r="AM17" s="59">
        <v>5.4899999999999997E-2</v>
      </c>
      <c r="AN17" s="31">
        <f t="shared" si="10"/>
        <v>11765.375</v>
      </c>
      <c r="AO17" s="58"/>
      <c r="AP17" s="59"/>
      <c r="AQ17" s="31">
        <f t="shared" si="11"/>
        <v>0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112150000</v>
      </c>
      <c r="EC17" s="60">
        <f t="shared" si="41"/>
        <v>0</v>
      </c>
      <c r="ED17" s="31">
        <f t="shared" si="42"/>
        <v>17209.819444444445</v>
      </c>
      <c r="EE17" s="33">
        <f t="shared" si="43"/>
        <v>5.5243290236290682E-2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112150000</v>
      </c>
      <c r="EL17" s="60">
        <f t="shared" si="48"/>
        <v>0</v>
      </c>
      <c r="EM17" s="60">
        <f t="shared" si="49"/>
        <v>17209.819444444445</v>
      </c>
      <c r="EN17" s="33">
        <f t="shared" si="50"/>
        <v>5.5243290236290682E-2</v>
      </c>
      <c r="EP17" s="31"/>
    </row>
    <row r="18" spans="1:146" x14ac:dyDescent="0.25">
      <c r="A18" s="20">
        <f t="shared" si="51"/>
        <v>45451</v>
      </c>
      <c r="B18" s="31">
        <v>0</v>
      </c>
      <c r="C18" s="33">
        <v>5.5846319999999998E-2</v>
      </c>
      <c r="D18" s="31">
        <f t="shared" si="0"/>
        <v>0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35000000</v>
      </c>
      <c r="AJ18" s="59">
        <v>5.6000000000000001E-2</v>
      </c>
      <c r="AK18" s="31">
        <f t="shared" si="9"/>
        <v>5444.4444444444443</v>
      </c>
      <c r="AL18" s="58">
        <v>77150000</v>
      </c>
      <c r="AM18" s="59">
        <v>5.4899999999999997E-2</v>
      </c>
      <c r="AN18" s="31">
        <f t="shared" si="10"/>
        <v>11765.375</v>
      </c>
      <c r="AO18" s="58"/>
      <c r="AP18" s="59"/>
      <c r="AQ18" s="31">
        <f t="shared" si="11"/>
        <v>0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112150000</v>
      </c>
      <c r="EC18" s="60">
        <f t="shared" si="41"/>
        <v>0</v>
      </c>
      <c r="ED18" s="31">
        <f t="shared" si="42"/>
        <v>17209.819444444445</v>
      </c>
      <c r="EE18" s="33">
        <f t="shared" si="43"/>
        <v>5.5243290236290682E-2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112150000</v>
      </c>
      <c r="EL18" s="60">
        <f t="shared" si="48"/>
        <v>0</v>
      </c>
      <c r="EM18" s="60">
        <f t="shared" si="49"/>
        <v>17209.819444444445</v>
      </c>
      <c r="EN18" s="33">
        <f t="shared" si="50"/>
        <v>5.5243290236290682E-2</v>
      </c>
      <c r="EP18" s="31"/>
    </row>
    <row r="19" spans="1:146" x14ac:dyDescent="0.25">
      <c r="A19" s="20">
        <f t="shared" si="51"/>
        <v>45452</v>
      </c>
      <c r="B19" s="31">
        <v>0</v>
      </c>
      <c r="C19" s="33">
        <v>5.5846319999999998E-2</v>
      </c>
      <c r="D19" s="31">
        <f t="shared" si="0"/>
        <v>0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>
        <v>35000000</v>
      </c>
      <c r="AJ19" s="59">
        <v>5.6000000000000001E-2</v>
      </c>
      <c r="AK19" s="31">
        <f t="shared" si="9"/>
        <v>5444.4444444444443</v>
      </c>
      <c r="AL19" s="58">
        <v>77150000</v>
      </c>
      <c r="AM19" s="59">
        <v>5.4899999999999997E-2</v>
      </c>
      <c r="AN19" s="31">
        <f t="shared" si="10"/>
        <v>11765.375</v>
      </c>
      <c r="AO19" s="58"/>
      <c r="AP19" s="59"/>
      <c r="AQ19" s="31">
        <f t="shared" si="11"/>
        <v>0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112150000</v>
      </c>
      <c r="EC19" s="60">
        <f t="shared" si="41"/>
        <v>0</v>
      </c>
      <c r="ED19" s="31">
        <f t="shared" si="42"/>
        <v>17209.819444444445</v>
      </c>
      <c r="EE19" s="33">
        <f t="shared" si="43"/>
        <v>5.5243290236290682E-2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112150000</v>
      </c>
      <c r="EL19" s="60">
        <f t="shared" si="48"/>
        <v>0</v>
      </c>
      <c r="EM19" s="60">
        <f t="shared" si="49"/>
        <v>17209.819444444445</v>
      </c>
      <c r="EN19" s="33">
        <f t="shared" si="50"/>
        <v>5.5243290236290682E-2</v>
      </c>
      <c r="EP19" s="31"/>
    </row>
    <row r="20" spans="1:146" x14ac:dyDescent="0.25">
      <c r="A20" s="20">
        <f t="shared" si="51"/>
        <v>45453</v>
      </c>
      <c r="B20" s="31">
        <v>0</v>
      </c>
      <c r="C20" s="33">
        <v>5.5885129999999998E-2</v>
      </c>
      <c r="D20" s="31">
        <f t="shared" si="0"/>
        <v>0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>
        <v>35000000</v>
      </c>
      <c r="AJ20" s="59">
        <v>5.6000000000000001E-2</v>
      </c>
      <c r="AK20" s="31">
        <f t="shared" si="9"/>
        <v>5444.4444444444443</v>
      </c>
      <c r="AL20" s="58">
        <v>79150000</v>
      </c>
      <c r="AM20" s="59">
        <v>5.4899999999999997E-2</v>
      </c>
      <c r="AN20" s="31">
        <f t="shared" si="10"/>
        <v>12070.375</v>
      </c>
      <c r="AO20" s="58"/>
      <c r="AP20" s="59"/>
      <c r="AQ20" s="31">
        <f t="shared" si="11"/>
        <v>0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114150000</v>
      </c>
      <c r="EC20" s="60">
        <f t="shared" si="41"/>
        <v>0</v>
      </c>
      <c r="ED20" s="31">
        <f t="shared" si="42"/>
        <v>17514.819444444445</v>
      </c>
      <c r="EE20" s="33">
        <f t="shared" si="43"/>
        <v>5.5237275514673681E-2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114150000</v>
      </c>
      <c r="EL20" s="60">
        <f t="shared" si="48"/>
        <v>0</v>
      </c>
      <c r="EM20" s="60">
        <f t="shared" si="49"/>
        <v>17514.819444444445</v>
      </c>
      <c r="EN20" s="33">
        <f t="shared" si="50"/>
        <v>5.5237275514673681E-2</v>
      </c>
      <c r="EP20" s="31"/>
    </row>
    <row r="21" spans="1:146" x14ac:dyDescent="0.25">
      <c r="A21" s="20">
        <f t="shared" si="51"/>
        <v>45454</v>
      </c>
      <c r="B21" s="31">
        <v>0</v>
      </c>
      <c r="C21" s="33">
        <v>5.5914760000000001E-2</v>
      </c>
      <c r="D21" s="31">
        <f t="shared" si="0"/>
        <v>0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35000000</v>
      </c>
      <c r="AJ21" s="59">
        <v>5.6000000000000001E-2</v>
      </c>
      <c r="AK21" s="31">
        <f t="shared" si="9"/>
        <v>5444.4444444444443</v>
      </c>
      <c r="AL21" s="58">
        <v>67950000</v>
      </c>
      <c r="AM21" s="59">
        <v>5.4899999999999997E-2</v>
      </c>
      <c r="AN21" s="31">
        <f t="shared" si="10"/>
        <v>10362.375</v>
      </c>
      <c r="AO21" s="58"/>
      <c r="AP21" s="59"/>
      <c r="AQ21" s="31">
        <f t="shared" si="11"/>
        <v>0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102950000</v>
      </c>
      <c r="EC21" s="60">
        <f t="shared" si="41"/>
        <v>0</v>
      </c>
      <c r="ED21" s="31">
        <f t="shared" si="42"/>
        <v>15806.819444444445</v>
      </c>
      <c r="EE21" s="33">
        <f t="shared" si="43"/>
        <v>5.5273967945604664E-2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102950000</v>
      </c>
      <c r="EL21" s="60">
        <f t="shared" si="48"/>
        <v>0</v>
      </c>
      <c r="EM21" s="60">
        <f t="shared" si="49"/>
        <v>15806.819444444445</v>
      </c>
      <c r="EN21" s="33">
        <f t="shared" si="50"/>
        <v>5.5273967945604664E-2</v>
      </c>
      <c r="EP21" s="31"/>
    </row>
    <row r="22" spans="1:146" x14ac:dyDescent="0.25">
      <c r="A22" s="20">
        <f t="shared" si="51"/>
        <v>45455</v>
      </c>
      <c r="B22" s="31">
        <v>0</v>
      </c>
      <c r="C22" s="33">
        <v>5.5963619999999999E-2</v>
      </c>
      <c r="D22" s="31">
        <f t="shared" si="0"/>
        <v>0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35000000</v>
      </c>
      <c r="AJ22" s="59">
        <v>5.6000000000000001E-2</v>
      </c>
      <c r="AK22" s="31">
        <f t="shared" si="9"/>
        <v>5444.4444444444443</v>
      </c>
      <c r="AL22" s="58">
        <v>63250000</v>
      </c>
      <c r="AM22" s="59">
        <v>5.4899999999999997E-2</v>
      </c>
      <c r="AN22" s="31">
        <f t="shared" si="10"/>
        <v>9645.625</v>
      </c>
      <c r="AO22" s="58"/>
      <c r="AP22" s="59"/>
      <c r="AQ22" s="31">
        <f t="shared" si="11"/>
        <v>0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98250000</v>
      </c>
      <c r="EC22" s="60">
        <f t="shared" si="41"/>
        <v>0</v>
      </c>
      <c r="ED22" s="31">
        <f t="shared" si="42"/>
        <v>15090.069444444445</v>
      </c>
      <c r="EE22" s="33">
        <f t="shared" si="43"/>
        <v>5.5291857506361328E-2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98250000</v>
      </c>
      <c r="EL22" s="60">
        <f t="shared" si="48"/>
        <v>0</v>
      </c>
      <c r="EM22" s="60">
        <f t="shared" si="49"/>
        <v>15090.069444444445</v>
      </c>
      <c r="EN22" s="33">
        <f t="shared" si="50"/>
        <v>5.5291857506361328E-2</v>
      </c>
      <c r="EP22" s="31"/>
    </row>
    <row r="23" spans="1:146" x14ac:dyDescent="0.25">
      <c r="A23" s="20">
        <f t="shared" si="51"/>
        <v>45456</v>
      </c>
      <c r="B23" s="31">
        <v>0</v>
      </c>
      <c r="C23" s="33">
        <v>5.5924019999999998E-2</v>
      </c>
      <c r="D23" s="31">
        <f t="shared" si="0"/>
        <v>0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35000000</v>
      </c>
      <c r="AJ23" s="59">
        <v>5.6000000000000001E-2</v>
      </c>
      <c r="AK23" s="31">
        <f t="shared" si="9"/>
        <v>5444.4444444444443</v>
      </c>
      <c r="AL23" s="58">
        <v>69875000</v>
      </c>
      <c r="AM23" s="59">
        <v>5.4899999999999997E-2</v>
      </c>
      <c r="AN23" s="31">
        <f t="shared" si="10"/>
        <v>10655.9375</v>
      </c>
      <c r="AO23" s="58"/>
      <c r="AP23" s="59"/>
      <c r="AQ23" s="31">
        <f t="shared" si="11"/>
        <v>0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104875000</v>
      </c>
      <c r="EC23" s="60">
        <f t="shared" si="41"/>
        <v>0</v>
      </c>
      <c r="ED23" s="31">
        <f t="shared" si="42"/>
        <v>16100.381944444445</v>
      </c>
      <c r="EE23" s="33">
        <f t="shared" si="43"/>
        <v>5.5267103694874857E-2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104875000</v>
      </c>
      <c r="EL23" s="60">
        <f t="shared" si="48"/>
        <v>0</v>
      </c>
      <c r="EM23" s="60">
        <f t="shared" si="49"/>
        <v>16100.381944444445</v>
      </c>
      <c r="EN23" s="33">
        <f t="shared" si="50"/>
        <v>5.5267103694874857E-2</v>
      </c>
      <c r="EP23" s="31"/>
    </row>
    <row r="24" spans="1:146" x14ac:dyDescent="0.25">
      <c r="A24" s="20">
        <f t="shared" si="51"/>
        <v>45457</v>
      </c>
      <c r="B24" s="31">
        <v>0</v>
      </c>
      <c r="C24" s="33">
        <v>5.5358340000000006E-2</v>
      </c>
      <c r="D24" s="31">
        <f t="shared" si="0"/>
        <v>0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85000000</v>
      </c>
      <c r="AJ24" s="59">
        <v>5.6000000000000001E-2</v>
      </c>
      <c r="AK24" s="31">
        <f t="shared" si="9"/>
        <v>13222.222222222223</v>
      </c>
      <c r="AL24" s="58">
        <v>61500000</v>
      </c>
      <c r="AM24" s="59">
        <v>5.4899999999999997E-2</v>
      </c>
      <c r="AN24" s="31">
        <f t="shared" si="10"/>
        <v>9378.75</v>
      </c>
      <c r="AO24" s="58"/>
      <c r="AP24" s="59"/>
      <c r="AQ24" s="31">
        <f t="shared" si="11"/>
        <v>0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146500000</v>
      </c>
      <c r="EC24" s="60">
        <f t="shared" si="41"/>
        <v>0</v>
      </c>
      <c r="ED24" s="31">
        <f t="shared" si="42"/>
        <v>22600.972222222223</v>
      </c>
      <c r="EE24" s="33">
        <f t="shared" si="43"/>
        <v>5.5538225255972698E-2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146500000</v>
      </c>
      <c r="EL24" s="60">
        <f t="shared" si="48"/>
        <v>0</v>
      </c>
      <c r="EM24" s="60">
        <f t="shared" si="49"/>
        <v>22600.972222222223</v>
      </c>
      <c r="EN24" s="33">
        <f t="shared" si="50"/>
        <v>5.5538225255972698E-2</v>
      </c>
      <c r="EP24" s="31"/>
    </row>
    <row r="25" spans="1:146" x14ac:dyDescent="0.25">
      <c r="A25" s="20">
        <f t="shared" si="51"/>
        <v>45458</v>
      </c>
      <c r="B25" s="31">
        <v>0</v>
      </c>
      <c r="C25" s="33">
        <v>5.5358340000000006E-2</v>
      </c>
      <c r="D25" s="31">
        <f t="shared" si="0"/>
        <v>0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85000000</v>
      </c>
      <c r="AJ25" s="59">
        <v>5.6000000000000001E-2</v>
      </c>
      <c r="AK25" s="31">
        <f t="shared" si="9"/>
        <v>13222.222222222223</v>
      </c>
      <c r="AL25" s="58">
        <v>61500000</v>
      </c>
      <c r="AM25" s="59">
        <v>5.4899999999999997E-2</v>
      </c>
      <c r="AN25" s="31">
        <f t="shared" si="10"/>
        <v>9378.75</v>
      </c>
      <c r="AO25" s="58"/>
      <c r="AP25" s="59"/>
      <c r="AQ25" s="31">
        <f t="shared" si="11"/>
        <v>0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146500000</v>
      </c>
      <c r="EC25" s="60">
        <f t="shared" si="41"/>
        <v>0</v>
      </c>
      <c r="ED25" s="31">
        <f t="shared" si="42"/>
        <v>22600.972222222223</v>
      </c>
      <c r="EE25" s="33">
        <f t="shared" si="43"/>
        <v>5.5538225255972698E-2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146500000</v>
      </c>
      <c r="EL25" s="60">
        <f t="shared" si="48"/>
        <v>0</v>
      </c>
      <c r="EM25" s="60">
        <f t="shared" si="49"/>
        <v>22600.972222222223</v>
      </c>
      <c r="EN25" s="33">
        <f t="shared" si="50"/>
        <v>5.5538225255972698E-2</v>
      </c>
      <c r="EP25" s="31"/>
    </row>
    <row r="26" spans="1:146" x14ac:dyDescent="0.25">
      <c r="A26" s="20">
        <f t="shared" si="51"/>
        <v>45459</v>
      </c>
      <c r="B26" s="31">
        <v>0</v>
      </c>
      <c r="C26" s="33">
        <v>5.5358340000000006E-2</v>
      </c>
      <c r="D26" s="31">
        <f t="shared" si="0"/>
        <v>0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85000000</v>
      </c>
      <c r="AJ26" s="59">
        <v>5.6000000000000001E-2</v>
      </c>
      <c r="AK26" s="31">
        <f t="shared" si="9"/>
        <v>13222.222222222223</v>
      </c>
      <c r="AL26" s="58">
        <v>61500000</v>
      </c>
      <c r="AM26" s="59">
        <v>5.4899999999999997E-2</v>
      </c>
      <c r="AN26" s="31">
        <f t="shared" si="10"/>
        <v>9378.75</v>
      </c>
      <c r="AO26" s="58"/>
      <c r="AP26" s="59"/>
      <c r="AQ26" s="31">
        <f t="shared" si="11"/>
        <v>0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146500000</v>
      </c>
      <c r="EC26" s="60">
        <f t="shared" si="41"/>
        <v>0</v>
      </c>
      <c r="ED26" s="31">
        <f t="shared" si="42"/>
        <v>22600.972222222223</v>
      </c>
      <c r="EE26" s="33">
        <f t="shared" si="43"/>
        <v>5.5538225255972698E-2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146500000</v>
      </c>
      <c r="EL26" s="60">
        <f t="shared" si="48"/>
        <v>0</v>
      </c>
      <c r="EM26" s="60">
        <f t="shared" si="49"/>
        <v>22600.972222222223</v>
      </c>
      <c r="EN26" s="33">
        <f t="shared" si="50"/>
        <v>5.5538225255972698E-2</v>
      </c>
      <c r="EP26" s="31"/>
    </row>
    <row r="27" spans="1:146" x14ac:dyDescent="0.25">
      <c r="A27" s="20">
        <f t="shared" si="51"/>
        <v>45460</v>
      </c>
      <c r="B27" s="31">
        <v>0</v>
      </c>
      <c r="C27" s="33">
        <v>5.5023460000000003E-2</v>
      </c>
      <c r="D27" s="31">
        <f t="shared" si="0"/>
        <v>0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85000000</v>
      </c>
      <c r="AJ27" s="59">
        <v>5.6000000000000001E-2</v>
      </c>
      <c r="AK27" s="31">
        <f t="shared" si="9"/>
        <v>13222.222222222223</v>
      </c>
      <c r="AL27" s="58">
        <v>50175000</v>
      </c>
      <c r="AM27" s="59">
        <v>5.4899999999999997E-2</v>
      </c>
      <c r="AN27" s="31">
        <f t="shared" si="10"/>
        <v>7651.6875</v>
      </c>
      <c r="AO27" s="58"/>
      <c r="AP27" s="59"/>
      <c r="AQ27" s="31">
        <f t="shared" si="11"/>
        <v>0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135175000</v>
      </c>
      <c r="EC27" s="60">
        <f t="shared" si="41"/>
        <v>0</v>
      </c>
      <c r="ED27" s="31">
        <f t="shared" si="42"/>
        <v>20873.909722222223</v>
      </c>
      <c r="EE27" s="33">
        <f t="shared" si="43"/>
        <v>5.559169594969484E-2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135175000</v>
      </c>
      <c r="EL27" s="60">
        <f t="shared" si="48"/>
        <v>0</v>
      </c>
      <c r="EM27" s="60">
        <f t="shared" si="49"/>
        <v>20873.909722222223</v>
      </c>
      <c r="EN27" s="33">
        <f t="shared" si="50"/>
        <v>5.559169594969484E-2</v>
      </c>
      <c r="EP27" s="31"/>
    </row>
    <row r="28" spans="1:146" x14ac:dyDescent="0.25">
      <c r="A28" s="20">
        <f t="shared" si="51"/>
        <v>45461</v>
      </c>
      <c r="B28" s="31">
        <v>0</v>
      </c>
      <c r="C28" s="33">
        <v>5.505765E-2</v>
      </c>
      <c r="D28" s="31">
        <f t="shared" si="0"/>
        <v>0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85000000</v>
      </c>
      <c r="AJ28" s="59">
        <v>5.6000000000000001E-2</v>
      </c>
      <c r="AK28" s="31">
        <f t="shared" si="9"/>
        <v>13222.222222222223</v>
      </c>
      <c r="AL28" s="58">
        <v>32200000</v>
      </c>
      <c r="AM28" s="59">
        <v>5.4899999999999997E-2</v>
      </c>
      <c r="AN28" s="31">
        <f t="shared" si="10"/>
        <v>4910.5</v>
      </c>
      <c r="AO28" s="58"/>
      <c r="AP28" s="59"/>
      <c r="AQ28" s="31">
        <f t="shared" si="11"/>
        <v>0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117200000</v>
      </c>
      <c r="EC28" s="60">
        <f t="shared" si="41"/>
        <v>0</v>
      </c>
      <c r="ED28" s="31">
        <f t="shared" si="42"/>
        <v>18132.722222222223</v>
      </c>
      <c r="EE28" s="33">
        <f t="shared" si="43"/>
        <v>5.5697781569965875E-2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117200000</v>
      </c>
      <c r="EL28" s="60">
        <f t="shared" si="48"/>
        <v>0</v>
      </c>
      <c r="EM28" s="60">
        <f t="shared" si="49"/>
        <v>18132.722222222223</v>
      </c>
      <c r="EN28" s="33">
        <f t="shared" si="50"/>
        <v>5.5697781569965875E-2</v>
      </c>
      <c r="EP28" s="31"/>
    </row>
    <row r="29" spans="1:146" x14ac:dyDescent="0.25">
      <c r="A29" s="20">
        <f t="shared" si="51"/>
        <v>45462</v>
      </c>
      <c r="B29" s="31">
        <v>0</v>
      </c>
      <c r="C29" s="33">
        <v>5.505765E-2</v>
      </c>
      <c r="D29" s="31">
        <f t="shared" si="0"/>
        <v>0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85000000</v>
      </c>
      <c r="AJ29" s="59">
        <v>5.6000000000000001E-2</v>
      </c>
      <c r="AK29" s="31">
        <f t="shared" si="9"/>
        <v>13222.222222222223</v>
      </c>
      <c r="AL29" s="58">
        <v>32200000</v>
      </c>
      <c r="AM29" s="59">
        <v>5.4899999999999997E-2</v>
      </c>
      <c r="AN29" s="31">
        <f t="shared" si="10"/>
        <v>4910.5</v>
      </c>
      <c r="AO29" s="58"/>
      <c r="AP29" s="59"/>
      <c r="AQ29" s="31">
        <f t="shared" si="11"/>
        <v>0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117200000</v>
      </c>
      <c r="EC29" s="60">
        <f t="shared" si="41"/>
        <v>0</v>
      </c>
      <c r="ED29" s="31">
        <f t="shared" si="42"/>
        <v>18132.722222222223</v>
      </c>
      <c r="EE29" s="33">
        <f t="shared" si="43"/>
        <v>5.5697781569965875E-2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117200000</v>
      </c>
      <c r="EL29" s="60">
        <f t="shared" si="48"/>
        <v>0</v>
      </c>
      <c r="EM29" s="60">
        <f t="shared" si="49"/>
        <v>18132.722222222223</v>
      </c>
      <c r="EN29" s="33">
        <f t="shared" si="50"/>
        <v>5.5697781569965875E-2</v>
      </c>
      <c r="EP29" s="31"/>
    </row>
    <row r="30" spans="1:146" x14ac:dyDescent="0.25">
      <c r="A30" s="20">
        <f t="shared" si="51"/>
        <v>45463</v>
      </c>
      <c r="B30" s="31">
        <v>0</v>
      </c>
      <c r="C30" s="33">
        <v>5.5069199999999999E-2</v>
      </c>
      <c r="D30" s="31">
        <f t="shared" si="0"/>
        <v>0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85000000</v>
      </c>
      <c r="AJ30" s="59">
        <v>5.6000000000000001E-2</v>
      </c>
      <c r="AK30" s="31">
        <f t="shared" si="9"/>
        <v>13222.222222222223</v>
      </c>
      <c r="AL30" s="58">
        <v>31075000</v>
      </c>
      <c r="AM30" s="59">
        <v>5.4899999999999997E-2</v>
      </c>
      <c r="AN30" s="31">
        <f t="shared" si="10"/>
        <v>4738.9375</v>
      </c>
      <c r="AO30" s="58"/>
      <c r="AP30" s="59"/>
      <c r="AQ30" s="31">
        <f t="shared" si="11"/>
        <v>0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116075000</v>
      </c>
      <c r="EC30" s="60">
        <f t="shared" si="41"/>
        <v>0</v>
      </c>
      <c r="ED30" s="31">
        <f t="shared" si="42"/>
        <v>17961.159722222223</v>
      </c>
      <c r="EE30" s="33">
        <f t="shared" si="43"/>
        <v>5.5705513676502262E-2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116075000</v>
      </c>
      <c r="EL30" s="60">
        <f t="shared" si="48"/>
        <v>0</v>
      </c>
      <c r="EM30" s="60">
        <f t="shared" si="49"/>
        <v>17961.159722222223</v>
      </c>
      <c r="EN30" s="33">
        <f t="shared" si="50"/>
        <v>5.5705513676502262E-2</v>
      </c>
      <c r="EP30" s="31"/>
    </row>
    <row r="31" spans="1:146" x14ac:dyDescent="0.25">
      <c r="A31" s="20">
        <f t="shared" si="51"/>
        <v>45464</v>
      </c>
      <c r="B31" s="31">
        <v>0</v>
      </c>
      <c r="C31" s="33">
        <v>5.5098809999999998E-2</v>
      </c>
      <c r="D31" s="31">
        <f t="shared" si="0"/>
        <v>0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85000000</v>
      </c>
      <c r="AJ31" s="59">
        <v>5.6000000000000001E-2</v>
      </c>
      <c r="AK31" s="31">
        <f t="shared" si="9"/>
        <v>13222.222222222223</v>
      </c>
      <c r="AL31" s="58">
        <v>40400000</v>
      </c>
      <c r="AM31" s="59">
        <v>5.4899999999999997E-2</v>
      </c>
      <c r="AN31" s="31">
        <f t="shared" si="10"/>
        <v>6161</v>
      </c>
      <c r="AO31" s="58"/>
      <c r="AP31" s="59"/>
      <c r="AQ31" s="31">
        <f t="shared" si="11"/>
        <v>0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125400000</v>
      </c>
      <c r="EC31" s="60">
        <f t="shared" si="41"/>
        <v>0</v>
      </c>
      <c r="ED31" s="31">
        <f t="shared" si="42"/>
        <v>19383.222222222223</v>
      </c>
      <c r="EE31" s="33">
        <f t="shared" si="43"/>
        <v>5.564561403508772E-2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125400000</v>
      </c>
      <c r="EL31" s="60">
        <f t="shared" si="48"/>
        <v>0</v>
      </c>
      <c r="EM31" s="60">
        <f t="shared" si="49"/>
        <v>19383.222222222223</v>
      </c>
      <c r="EN31" s="33">
        <f t="shared" si="50"/>
        <v>5.564561403508772E-2</v>
      </c>
      <c r="EP31" s="31"/>
    </row>
    <row r="32" spans="1:146" x14ac:dyDescent="0.25">
      <c r="A32" s="20">
        <f t="shared" si="51"/>
        <v>45465</v>
      </c>
      <c r="B32" s="31">
        <v>0</v>
      </c>
      <c r="C32" s="33">
        <v>5.5098809999999998E-2</v>
      </c>
      <c r="D32" s="31">
        <f t="shared" si="0"/>
        <v>0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85000000</v>
      </c>
      <c r="AJ32" s="59">
        <v>5.6000000000000001E-2</v>
      </c>
      <c r="AK32" s="31">
        <f t="shared" si="9"/>
        <v>13222.222222222223</v>
      </c>
      <c r="AL32" s="58">
        <v>40400000</v>
      </c>
      <c r="AM32" s="59">
        <v>5.4899999999999997E-2</v>
      </c>
      <c r="AN32" s="31">
        <f t="shared" si="10"/>
        <v>6161</v>
      </c>
      <c r="AO32" s="58"/>
      <c r="AP32" s="59"/>
      <c r="AQ32" s="31">
        <f t="shared" si="11"/>
        <v>0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125400000</v>
      </c>
      <c r="EC32" s="60">
        <f t="shared" si="41"/>
        <v>0</v>
      </c>
      <c r="ED32" s="31">
        <f t="shared" si="42"/>
        <v>19383.222222222223</v>
      </c>
      <c r="EE32" s="33">
        <f t="shared" si="43"/>
        <v>5.564561403508772E-2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125400000</v>
      </c>
      <c r="EL32" s="60">
        <f t="shared" si="48"/>
        <v>0</v>
      </c>
      <c r="EM32" s="60">
        <f t="shared" si="49"/>
        <v>19383.222222222223</v>
      </c>
      <c r="EN32" s="33">
        <f t="shared" si="50"/>
        <v>5.564561403508772E-2</v>
      </c>
      <c r="EP32" s="31"/>
    </row>
    <row r="33" spans="1:146" x14ac:dyDescent="0.25">
      <c r="A33" s="20">
        <f t="shared" si="51"/>
        <v>45466</v>
      </c>
      <c r="B33" s="31">
        <v>0</v>
      </c>
      <c r="C33" s="33">
        <v>5.5098809999999998E-2</v>
      </c>
      <c r="D33" s="31">
        <f t="shared" si="0"/>
        <v>0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85000000</v>
      </c>
      <c r="AJ33" s="59">
        <v>5.6000000000000001E-2</v>
      </c>
      <c r="AK33" s="31">
        <f t="shared" si="9"/>
        <v>13222.222222222223</v>
      </c>
      <c r="AL33" s="58">
        <v>40400000</v>
      </c>
      <c r="AM33" s="59">
        <v>5.4899999999999997E-2</v>
      </c>
      <c r="AN33" s="31">
        <f t="shared" si="10"/>
        <v>6161</v>
      </c>
      <c r="AO33" s="58"/>
      <c r="AP33" s="59"/>
      <c r="AQ33" s="31">
        <f t="shared" si="11"/>
        <v>0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125400000</v>
      </c>
      <c r="EC33" s="60">
        <f t="shared" si="41"/>
        <v>0</v>
      </c>
      <c r="ED33" s="31">
        <f t="shared" si="42"/>
        <v>19383.222222222223</v>
      </c>
      <c r="EE33" s="33">
        <f t="shared" si="43"/>
        <v>5.564561403508772E-2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125400000</v>
      </c>
      <c r="EL33" s="60">
        <f t="shared" si="48"/>
        <v>0</v>
      </c>
      <c r="EM33" s="60">
        <f t="shared" si="49"/>
        <v>19383.222222222223</v>
      </c>
      <c r="EN33" s="33">
        <f t="shared" si="50"/>
        <v>5.564561403508772E-2</v>
      </c>
      <c r="EP33" s="31"/>
    </row>
    <row r="34" spans="1:146" x14ac:dyDescent="0.25">
      <c r="A34" s="20">
        <f t="shared" si="51"/>
        <v>45467</v>
      </c>
      <c r="B34" s="31">
        <v>0</v>
      </c>
      <c r="C34" s="33">
        <v>5.5199999999999999E-2</v>
      </c>
      <c r="D34" s="31">
        <f t="shared" si="0"/>
        <v>0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85000000</v>
      </c>
      <c r="AJ34" s="59">
        <v>5.6000000000000001E-2</v>
      </c>
      <c r="AK34" s="31">
        <f t="shared" si="9"/>
        <v>13222.222222222223</v>
      </c>
      <c r="AL34" s="58">
        <v>170075000</v>
      </c>
      <c r="AM34" s="59">
        <v>5.4899999999999997E-2</v>
      </c>
      <c r="AN34" s="31">
        <f t="shared" si="10"/>
        <v>25936.4375</v>
      </c>
      <c r="AO34" s="58"/>
      <c r="AP34" s="59"/>
      <c r="AQ34" s="31">
        <f t="shared" si="11"/>
        <v>0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255075000</v>
      </c>
      <c r="EC34" s="60">
        <f t="shared" si="41"/>
        <v>0</v>
      </c>
      <c r="ED34" s="31">
        <f t="shared" si="42"/>
        <v>39158.659722222219</v>
      </c>
      <c r="EE34" s="33">
        <f t="shared" si="43"/>
        <v>5.5266558855238651E-2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255075000</v>
      </c>
      <c r="EL34" s="60">
        <f t="shared" si="48"/>
        <v>0</v>
      </c>
      <c r="EM34" s="60">
        <f t="shared" si="49"/>
        <v>39158.659722222219</v>
      </c>
      <c r="EN34" s="33">
        <f t="shared" si="50"/>
        <v>5.5266558855238651E-2</v>
      </c>
      <c r="EP34" s="31"/>
    </row>
    <row r="35" spans="1:146" x14ac:dyDescent="0.25">
      <c r="A35" s="20">
        <f t="shared" si="51"/>
        <v>45468</v>
      </c>
      <c r="B35" s="31">
        <v>0</v>
      </c>
      <c r="C35" s="33">
        <v>5.4900000000000004E-2</v>
      </c>
      <c r="D35" s="31">
        <f t="shared" si="0"/>
        <v>0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85000000</v>
      </c>
      <c r="AJ35" s="59">
        <v>5.6000000000000001E-2</v>
      </c>
      <c r="AK35" s="31">
        <f t="shared" si="9"/>
        <v>13222.222222222223</v>
      </c>
      <c r="AL35" s="58">
        <v>304800000</v>
      </c>
      <c r="AM35" s="59">
        <v>5.4899999999999997E-2</v>
      </c>
      <c r="AN35" s="31">
        <f t="shared" si="10"/>
        <v>46482</v>
      </c>
      <c r="AO35" s="58"/>
      <c r="AP35" s="59"/>
      <c r="AQ35" s="31">
        <f t="shared" si="11"/>
        <v>0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389800000</v>
      </c>
      <c r="EC35" s="60">
        <f t="shared" si="41"/>
        <v>0</v>
      </c>
      <c r="ED35" s="31">
        <f t="shared" si="42"/>
        <v>59704.222222222219</v>
      </c>
      <c r="EE35" s="33">
        <f t="shared" si="43"/>
        <v>5.513986659825551E-2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389800000</v>
      </c>
      <c r="EL35" s="60">
        <f t="shared" si="48"/>
        <v>0</v>
      </c>
      <c r="EM35" s="60">
        <f t="shared" si="49"/>
        <v>59704.222222222219</v>
      </c>
      <c r="EN35" s="33">
        <f t="shared" si="50"/>
        <v>5.513986659825551E-2</v>
      </c>
      <c r="EP35" s="31"/>
    </row>
    <row r="36" spans="1:146" x14ac:dyDescent="0.25">
      <c r="A36" s="20">
        <f t="shared" si="51"/>
        <v>45469</v>
      </c>
      <c r="B36" s="31">
        <v>0</v>
      </c>
      <c r="C36" s="33">
        <v>5.4900000000000004E-2</v>
      </c>
      <c r="D36" s="31">
        <f t="shared" si="0"/>
        <v>0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330000000</v>
      </c>
      <c r="AJ36" s="59">
        <v>5.6000000000000001E-2</v>
      </c>
      <c r="AK36" s="31">
        <f t="shared" si="9"/>
        <v>51333.333333333336</v>
      </c>
      <c r="AL36" s="58">
        <v>49975000</v>
      </c>
      <c r="AM36" s="59">
        <v>5.4899999999999997E-2</v>
      </c>
      <c r="AN36" s="31">
        <f t="shared" si="10"/>
        <v>7621.1875</v>
      </c>
      <c r="AO36" s="58"/>
      <c r="AP36" s="59"/>
      <c r="AQ36" s="31">
        <f t="shared" si="11"/>
        <v>0</v>
      </c>
      <c r="AR36" s="58"/>
      <c r="AS36" s="59"/>
      <c r="AT36" s="31">
        <f t="shared" si="12"/>
        <v>0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379975000</v>
      </c>
      <c r="EC36" s="60">
        <f t="shared" si="41"/>
        <v>0</v>
      </c>
      <c r="ED36" s="31">
        <f t="shared" si="42"/>
        <v>58954.520833333336</v>
      </c>
      <c r="EE36" s="33">
        <f t="shared" si="43"/>
        <v>5.5855326008290018E-2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379975000</v>
      </c>
      <c r="EL36" s="60">
        <f t="shared" si="48"/>
        <v>0</v>
      </c>
      <c r="EM36" s="60">
        <f t="shared" si="49"/>
        <v>58954.520833333336</v>
      </c>
      <c r="EN36" s="33">
        <f t="shared" si="50"/>
        <v>5.5855326008290018E-2</v>
      </c>
      <c r="EP36" s="31"/>
    </row>
    <row r="37" spans="1:146" x14ac:dyDescent="0.25">
      <c r="A37" s="20">
        <f t="shared" si="51"/>
        <v>45470</v>
      </c>
      <c r="B37" s="31">
        <v>0</v>
      </c>
      <c r="C37" s="33">
        <v>5.5999999999999994E-2</v>
      </c>
      <c r="D37" s="31">
        <f t="shared" si="0"/>
        <v>0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>
        <v>330000000</v>
      </c>
      <c r="AJ37" s="59">
        <v>5.6000000000000001E-2</v>
      </c>
      <c r="AK37" s="31">
        <f t="shared" si="9"/>
        <v>51333.333333333336</v>
      </c>
      <c r="AL37" s="58">
        <v>54125000</v>
      </c>
      <c r="AM37" s="59">
        <v>5.4899999999999997E-2</v>
      </c>
      <c r="AN37" s="31">
        <f t="shared" si="10"/>
        <v>8254.0625</v>
      </c>
      <c r="AO37" s="58"/>
      <c r="AP37" s="59"/>
      <c r="AQ37" s="31">
        <f t="shared" si="11"/>
        <v>0</v>
      </c>
      <c r="AR37" s="58"/>
      <c r="AS37" s="59"/>
      <c r="AT37" s="31">
        <f t="shared" si="12"/>
        <v>0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384125000</v>
      </c>
      <c r="EC37" s="60">
        <f t="shared" si="41"/>
        <v>0</v>
      </c>
      <c r="ED37" s="31">
        <f t="shared" si="42"/>
        <v>59587.395833333336</v>
      </c>
      <c r="EE37" s="33">
        <f t="shared" si="43"/>
        <v>5.5845004881223563E-2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384125000</v>
      </c>
      <c r="EL37" s="60">
        <f t="shared" si="48"/>
        <v>0</v>
      </c>
      <c r="EM37" s="60">
        <f t="shared" si="49"/>
        <v>59587.395833333336</v>
      </c>
      <c r="EN37" s="33">
        <f t="shared" si="50"/>
        <v>5.5845004881223563E-2</v>
      </c>
      <c r="EP37" s="31"/>
    </row>
    <row r="38" spans="1:146" x14ac:dyDescent="0.25">
      <c r="A38" s="20">
        <f t="shared" si="51"/>
        <v>45471</v>
      </c>
      <c r="B38" s="31">
        <v>0</v>
      </c>
      <c r="C38" s="33">
        <v>5.4611980000000004E-2</v>
      </c>
      <c r="D38" s="31">
        <f t="shared" si="0"/>
        <v>0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v>330000000</v>
      </c>
      <c r="AJ38" s="59">
        <v>5.6000000000000001E-2</v>
      </c>
      <c r="AK38" s="31">
        <f t="shared" si="9"/>
        <v>51333.333333333336</v>
      </c>
      <c r="AL38" s="58">
        <v>61600000</v>
      </c>
      <c r="AM38" s="59">
        <v>5.4899999999999997E-2</v>
      </c>
      <c r="AN38" s="31">
        <f t="shared" si="10"/>
        <v>9394</v>
      </c>
      <c r="AO38" s="58"/>
      <c r="AP38" s="59"/>
      <c r="AQ38" s="31">
        <f t="shared" si="11"/>
        <v>0</v>
      </c>
      <c r="AR38" s="58"/>
      <c r="AS38" s="59"/>
      <c r="AT38" s="31">
        <f t="shared" si="12"/>
        <v>0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391600000</v>
      </c>
      <c r="EC38" s="60">
        <f t="shared" si="41"/>
        <v>0</v>
      </c>
      <c r="ED38" s="31">
        <f t="shared" si="42"/>
        <v>60727.333333333336</v>
      </c>
      <c r="EE38" s="33">
        <f t="shared" si="43"/>
        <v>5.5826966292134836E-2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391600000</v>
      </c>
      <c r="EL38" s="60">
        <f t="shared" si="48"/>
        <v>0</v>
      </c>
      <c r="EM38" s="60">
        <f t="shared" si="49"/>
        <v>60727.333333333336</v>
      </c>
      <c r="EN38" s="33">
        <f t="shared" si="50"/>
        <v>5.5826966292134836E-2</v>
      </c>
      <c r="EP38" s="31"/>
    </row>
    <row r="39" spans="1:146" x14ac:dyDescent="0.25">
      <c r="A39" s="20">
        <f t="shared" si="51"/>
        <v>45472</v>
      </c>
      <c r="B39" s="31">
        <v>0</v>
      </c>
      <c r="C39" s="33">
        <v>5.4611980000000004E-2</v>
      </c>
      <c r="D39" s="31">
        <f t="shared" si="0"/>
        <v>0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v>330000000</v>
      </c>
      <c r="AJ39" s="59">
        <v>5.6000000000000001E-2</v>
      </c>
      <c r="AK39" s="31">
        <f t="shared" si="9"/>
        <v>51333.333333333336</v>
      </c>
      <c r="AL39" s="58">
        <v>61600000</v>
      </c>
      <c r="AM39" s="59">
        <v>5.4899999999999997E-2</v>
      </c>
      <c r="AN39" s="31">
        <f t="shared" si="10"/>
        <v>9394</v>
      </c>
      <c r="AO39" s="58"/>
      <c r="AP39" s="59"/>
      <c r="AQ39" s="31">
        <f t="shared" si="11"/>
        <v>0</v>
      </c>
      <c r="AR39" s="58"/>
      <c r="AS39" s="59"/>
      <c r="AT39" s="31">
        <f t="shared" si="12"/>
        <v>0</v>
      </c>
      <c r="AW39" s="31">
        <f t="shared" si="13"/>
        <v>0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391600000</v>
      </c>
      <c r="EC39" s="60">
        <f t="shared" si="41"/>
        <v>0</v>
      </c>
      <c r="ED39" s="31">
        <f t="shared" si="42"/>
        <v>60727.333333333336</v>
      </c>
      <c r="EE39" s="33">
        <f t="shared" si="43"/>
        <v>5.5826966292134836E-2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391600000</v>
      </c>
      <c r="EL39" s="60">
        <f t="shared" si="48"/>
        <v>0</v>
      </c>
      <c r="EM39" s="60">
        <f t="shared" si="49"/>
        <v>60727.333333333336</v>
      </c>
      <c r="EN39" s="33">
        <f t="shared" si="50"/>
        <v>5.5826966292134836E-2</v>
      </c>
      <c r="EP39" s="31"/>
    </row>
    <row r="40" spans="1:146" x14ac:dyDescent="0.25">
      <c r="A40" s="20">
        <f t="shared" si="51"/>
        <v>45473</v>
      </c>
      <c r="B40" s="31">
        <v>0</v>
      </c>
      <c r="C40" s="33">
        <v>5.4611980000000004E-2</v>
      </c>
      <c r="D40" s="31">
        <f t="shared" si="0"/>
        <v>0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>
        <v>330000000</v>
      </c>
      <c r="AJ40" s="59">
        <v>5.6000000000000001E-2</v>
      </c>
      <c r="AK40" s="31">
        <f t="shared" si="9"/>
        <v>51333.333333333336</v>
      </c>
      <c r="AL40" s="58">
        <v>61600000</v>
      </c>
      <c r="AM40" s="59">
        <v>5.4899999999999997E-2</v>
      </c>
      <c r="AN40" s="31">
        <f t="shared" si="10"/>
        <v>9394</v>
      </c>
      <c r="AO40" s="58"/>
      <c r="AP40" s="59"/>
      <c r="AQ40" s="31">
        <f t="shared" si="11"/>
        <v>0</v>
      </c>
      <c r="AR40" s="58"/>
      <c r="AS40" s="59"/>
      <c r="AT40" s="31">
        <f t="shared" si="12"/>
        <v>0</v>
      </c>
      <c r="AW40" s="31">
        <f t="shared" si="13"/>
        <v>0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391600000</v>
      </c>
      <c r="EC40" s="60">
        <f t="shared" si="41"/>
        <v>0</v>
      </c>
      <c r="ED40" s="31">
        <f t="shared" si="42"/>
        <v>60727.333333333336</v>
      </c>
      <c r="EE40" s="33">
        <f t="shared" si="43"/>
        <v>5.5826966292134836E-2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391600000</v>
      </c>
      <c r="EL40" s="60">
        <f t="shared" si="48"/>
        <v>0</v>
      </c>
      <c r="EM40" s="60">
        <f t="shared" si="49"/>
        <v>60727.333333333336</v>
      </c>
      <c r="EN40" s="33">
        <f t="shared" si="50"/>
        <v>5.5826966292134836E-2</v>
      </c>
      <c r="EP40" s="31"/>
    </row>
    <row r="41" spans="1:146" x14ac:dyDescent="0.25">
      <c r="A41" s="61" t="s">
        <v>39</v>
      </c>
      <c r="D41" s="62">
        <f>SUM(D11:D40)</f>
        <v>0</v>
      </c>
      <c r="G41" s="62">
        <f>SUM(G11:G40)</f>
        <v>0</v>
      </c>
      <c r="J41" s="62">
        <f>SUM(J11:J40)</f>
        <v>0</v>
      </c>
      <c r="M41" s="62">
        <f>SUM(M11:M40)</f>
        <v>0</v>
      </c>
      <c r="P41" s="62">
        <f>SUM(P11:P40)</f>
        <v>0</v>
      </c>
      <c r="S41" s="62">
        <f>SUM(S11:S40)</f>
        <v>0</v>
      </c>
      <c r="V41" s="62">
        <f>SUM(V11:V40)</f>
        <v>0</v>
      </c>
      <c r="Y41" s="62">
        <f>SUM(Y11:Y40)</f>
        <v>0</v>
      </c>
      <c r="AB41" s="62">
        <f>SUM(AB11:AB40)</f>
        <v>0</v>
      </c>
      <c r="AE41" s="62">
        <f>SUM(AE11:AE40)</f>
        <v>0</v>
      </c>
      <c r="AH41" s="62">
        <f>SUM(AH11:AH40)</f>
        <v>0</v>
      </c>
      <c r="AK41" s="62">
        <f>SUM(AK11:AK40)</f>
        <v>453444.44444444438</v>
      </c>
      <c r="AN41" s="62">
        <f>SUM(AN11:AN40)</f>
        <v>334146.5625</v>
      </c>
      <c r="AQ41" s="62">
        <f>SUM(AQ11:AQ40)</f>
        <v>0</v>
      </c>
      <c r="AT41" s="62">
        <f>SUM(AT11:AT40)</f>
        <v>0</v>
      </c>
      <c r="AW41" s="62">
        <f>SUM(AW11:AW40)</f>
        <v>0</v>
      </c>
      <c r="AZ41" s="62">
        <f>SUM(AZ11:AZ40)</f>
        <v>0</v>
      </c>
      <c r="BC41" s="62">
        <f>SUM(BC11:BC40)</f>
        <v>0</v>
      </c>
      <c r="BF41" s="62">
        <f>SUM(BF11:BF40)</f>
        <v>0</v>
      </c>
      <c r="BI41" s="62">
        <f>SUM(BI11:BI40)</f>
        <v>0</v>
      </c>
      <c r="BL41" s="62">
        <f>SUM(BL11:BL40)</f>
        <v>0</v>
      </c>
      <c r="BO41" s="62">
        <f>SUM(BO11:BO40)</f>
        <v>0</v>
      </c>
      <c r="BR41" s="62">
        <f>SUM(BR11:BR40)</f>
        <v>0</v>
      </c>
      <c r="BU41" s="62">
        <f>SUM(BU11:BU40)</f>
        <v>0</v>
      </c>
      <c r="BX41" s="62">
        <f>SUM(BX11:BX40)</f>
        <v>0</v>
      </c>
      <c r="CA41" s="62">
        <f>SUM(CA11:CA40)</f>
        <v>0</v>
      </c>
      <c r="CD41" s="62">
        <f>SUM(CD11:CD40)</f>
        <v>0</v>
      </c>
      <c r="CG41" s="62">
        <f>SUM(CG11:CG40)</f>
        <v>0</v>
      </c>
      <c r="CJ41" s="62">
        <f>SUM(CJ11:CJ40)</f>
        <v>0</v>
      </c>
      <c r="CM41" s="62">
        <f>SUM(CM11:CM40)</f>
        <v>0</v>
      </c>
      <c r="CP41" s="62">
        <f>SUM(CP11:CP40)</f>
        <v>0</v>
      </c>
      <c r="CS41" s="62">
        <f>SUM(CS11:CS40)</f>
        <v>0</v>
      </c>
      <c r="CV41" s="62">
        <f>SUM(CV11:CV40)</f>
        <v>0</v>
      </c>
      <c r="CY41" s="62">
        <f>SUM(CY11:CY40)</f>
        <v>0</v>
      </c>
      <c r="DB41" s="62">
        <f>SUM(DB11:DB40)</f>
        <v>0</v>
      </c>
      <c r="DE41" s="62">
        <f>SUM(DE11:DE40)</f>
        <v>0</v>
      </c>
      <c r="DH41" s="62">
        <f>SUM(DH11:DH40)</f>
        <v>0</v>
      </c>
      <c r="DK41" s="62">
        <f>SUM(DK11:DK40)</f>
        <v>0</v>
      </c>
      <c r="DN41" s="62">
        <f>SUM(DN11:DN40)</f>
        <v>0</v>
      </c>
      <c r="DQ41" s="62">
        <f>SUM(DQ11:DQ40)</f>
        <v>0</v>
      </c>
      <c r="DT41" s="62">
        <f>SUM(DT11:DT40)</f>
        <v>0</v>
      </c>
      <c r="DW41" s="62">
        <f>SUM(DW11:DW40)</f>
        <v>0</v>
      </c>
      <c r="DZ41" s="31"/>
      <c r="EA41" s="31"/>
      <c r="EB41" s="31"/>
      <c r="EC41" s="31"/>
      <c r="ED41" s="62">
        <f>SUM(ED11:ED40)</f>
        <v>787591.00694444473</v>
      </c>
      <c r="EE41" s="33"/>
      <c r="EG41" s="31"/>
      <c r="EH41" s="62">
        <f>SUM(EH11:EH40)</f>
        <v>0</v>
      </c>
      <c r="EI41" s="33"/>
      <c r="EJ41" s="33"/>
      <c r="EK41" s="31"/>
      <c r="EL41" s="31"/>
      <c r="EM41" s="62">
        <f>SUM(EM11:EM40)</f>
        <v>787591.00694444473</v>
      </c>
      <c r="EN41" s="33"/>
    </row>
    <row r="43" spans="1:146" x14ac:dyDescent="0.25">
      <c r="EM43" s="63"/>
    </row>
    <row r="45" spans="1:146" x14ac:dyDescent="0.25">
      <c r="EM45" s="31"/>
    </row>
    <row r="47" spans="1:146" x14ac:dyDescent="0.25">
      <c r="EM47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7" max="1048575" man="1"/>
    <brk id="43" max="1048575" man="1"/>
    <brk id="52" max="40" man="1"/>
    <brk id="6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4">
    <pageSetUpPr fitToPage="1"/>
  </sheetPr>
  <dimension ref="A1:EQ48"/>
  <sheetViews>
    <sheetView tabSelected="1" workbookViewId="0"/>
  </sheetViews>
  <sheetFormatPr defaultRowHeight="15" x14ac:dyDescent="0.25"/>
  <cols>
    <col min="1" max="1" width="14.5703125" bestFit="1" customWidth="1"/>
    <col min="2" max="2" width="16.28515625" style="31" bestFit="1" customWidth="1"/>
    <col min="3" max="3" width="15.42578125" style="33" bestFit="1" customWidth="1"/>
    <col min="4" max="4" width="15.42578125" bestFit="1" customWidth="1"/>
    <col min="5" max="5" width="15.5703125" style="31" bestFit="1" customWidth="1"/>
    <col min="6" max="6" width="12.28515625" style="33" bestFit="1" customWidth="1"/>
    <col min="7" max="7" width="18.42578125" bestFit="1" customWidth="1"/>
    <col min="8" max="8" width="15.42578125" style="31" hidden="1" customWidth="1"/>
    <col min="9" max="9" width="10.28515625" style="33" hidden="1" customWidth="1"/>
    <col min="10" max="10" width="13.42578125" hidden="1" customWidth="1"/>
    <col min="11" max="11" width="14.42578125" style="31" hidden="1" customWidth="1"/>
    <col min="12" max="12" width="10.28515625" style="33" hidden="1" customWidth="1"/>
    <col min="13" max="13" width="11.7109375" hidden="1" customWidth="1"/>
    <col min="14" max="14" width="14.42578125" style="31" hidden="1" customWidth="1"/>
    <col min="15" max="15" width="10.28515625" style="33" hidden="1" customWidth="1"/>
    <col min="16" max="16" width="11.7109375" hidden="1" customWidth="1"/>
    <col min="17" max="17" width="15.42578125" style="31" hidden="1" customWidth="1"/>
    <col min="18" max="18" width="10.28515625" style="33" hidden="1" customWidth="1"/>
    <col min="19" max="19" width="11.7109375" hidden="1" customWidth="1"/>
    <col min="20" max="20" width="15.42578125" style="31" hidden="1" customWidth="1"/>
    <col min="21" max="21" width="10.28515625" style="33" hidden="1" customWidth="1"/>
    <col min="22" max="22" width="11.7109375" hidden="1" customWidth="1"/>
    <col min="23" max="23" width="15.42578125" style="31" hidden="1" customWidth="1"/>
    <col min="24" max="24" width="10.28515625" style="33" hidden="1" customWidth="1"/>
    <col min="25" max="25" width="11.7109375" hidden="1" customWidth="1"/>
    <col min="26" max="26" width="15.42578125" style="31" hidden="1" customWidth="1"/>
    <col min="27" max="27" width="10.28515625" style="33" hidden="1" customWidth="1"/>
    <col min="28" max="28" width="11.7109375" hidden="1" customWidth="1"/>
    <col min="29" max="29" width="15.42578125" style="31" hidden="1" customWidth="1"/>
    <col min="30" max="30" width="10.28515625" style="33" hidden="1" customWidth="1"/>
    <col min="31" max="31" width="11.7109375" hidden="1" customWidth="1"/>
    <col min="32" max="32" width="14.42578125" style="31" hidden="1" customWidth="1"/>
    <col min="33" max="33" width="10.28515625" style="33" hidden="1" customWidth="1"/>
    <col min="34" max="34" width="10.7109375" hidden="1" customWidth="1"/>
    <col min="35" max="35" width="14.42578125" style="31" customWidth="1"/>
    <col min="36" max="36" width="12" style="33" bestFit="1" customWidth="1"/>
    <col min="37" max="37" width="14.140625" bestFit="1" customWidth="1"/>
    <col min="38" max="38" width="14.42578125" style="31" customWidth="1"/>
    <col min="39" max="39" width="12" style="33" bestFit="1" customWidth="1"/>
    <col min="40" max="40" width="13.42578125" bestFit="1" customWidth="1"/>
    <col min="41" max="41" width="15.42578125" style="31" bestFit="1" customWidth="1"/>
    <col min="42" max="42" width="12.28515625" style="33" bestFit="1" customWidth="1"/>
    <col min="43" max="43" width="14.140625" bestFit="1" customWidth="1"/>
    <col min="44" max="44" width="15.42578125" style="31" bestFit="1" customWidth="1"/>
    <col min="45" max="45" width="12" style="33" bestFit="1" customWidth="1"/>
    <col min="46" max="46" width="13.28515625" bestFit="1" customWidth="1"/>
    <col min="47" max="47" width="19.7109375" style="31" customWidth="1"/>
    <col min="48" max="48" width="12" style="33" bestFit="1" customWidth="1"/>
    <col min="49" max="49" width="13" bestFit="1" customWidth="1"/>
    <col min="50" max="50" width="14.42578125" style="31" customWidth="1"/>
    <col min="51" max="51" width="10.28515625" style="33" customWidth="1"/>
    <col min="52" max="52" width="10.7109375" customWidth="1"/>
    <col min="53" max="53" width="14.42578125" style="31" customWidth="1"/>
    <col min="54" max="54" width="10.28515625" style="33" customWidth="1"/>
    <col min="55" max="55" width="10.7109375" customWidth="1"/>
    <col min="56" max="56" width="14.42578125" style="31" customWidth="1"/>
    <col min="57" max="57" width="10.28515625" style="33" customWidth="1"/>
    <col min="58" max="58" width="10.7109375" customWidth="1"/>
    <col min="59" max="59" width="14.42578125" style="31" customWidth="1"/>
    <col min="60" max="60" width="10.28515625" style="33" customWidth="1"/>
    <col min="61" max="61" width="10.7109375" customWidth="1"/>
    <col min="62" max="62" width="14.42578125" style="31" customWidth="1"/>
    <col min="63" max="63" width="10.28515625" style="33" customWidth="1"/>
    <col min="64" max="64" width="10.7109375" customWidth="1"/>
    <col min="65" max="65" width="14.42578125" style="31" hidden="1" customWidth="1"/>
    <col min="66" max="66" width="10.28515625" style="33" hidden="1" customWidth="1"/>
    <col min="67" max="67" width="10.7109375" hidden="1" customWidth="1"/>
    <col min="68" max="68" width="14.42578125" style="31" hidden="1" customWidth="1"/>
    <col min="69" max="69" width="10.28515625" style="33" hidden="1" customWidth="1"/>
    <col min="70" max="70" width="10.7109375" hidden="1" customWidth="1"/>
    <col min="71" max="71" width="14.42578125" style="31" hidden="1" customWidth="1"/>
    <col min="72" max="72" width="10.28515625" style="33" hidden="1" customWidth="1"/>
    <col min="73" max="73" width="10.7109375" hidden="1" customWidth="1"/>
    <col min="74" max="74" width="14.42578125" style="31" hidden="1" customWidth="1"/>
    <col min="75" max="75" width="10.28515625" style="33" hidden="1" customWidth="1"/>
    <col min="76" max="76" width="10.7109375" hidden="1" customWidth="1"/>
    <col min="77" max="77" width="14.42578125" style="31" hidden="1" customWidth="1"/>
    <col min="78" max="78" width="10.28515625" style="33" hidden="1" customWidth="1"/>
    <col min="79" max="79" width="10.7109375" hidden="1" customWidth="1"/>
    <col min="80" max="80" width="14.42578125" style="31" hidden="1" customWidth="1"/>
    <col min="81" max="81" width="10.28515625" style="33" hidden="1" customWidth="1"/>
    <col min="82" max="82" width="10.7109375" hidden="1" customWidth="1"/>
    <col min="83" max="83" width="14.42578125" style="31" hidden="1" customWidth="1"/>
    <col min="84" max="84" width="10.28515625" style="33" hidden="1" customWidth="1"/>
    <col min="85" max="85" width="10.7109375" hidden="1" customWidth="1"/>
    <col min="86" max="86" width="14.42578125" style="31" hidden="1" customWidth="1"/>
    <col min="87" max="87" width="10.28515625" style="33" hidden="1" customWidth="1"/>
    <col min="88" max="88" width="10.7109375" hidden="1" customWidth="1"/>
    <col min="89" max="89" width="14.42578125" style="31" hidden="1" customWidth="1"/>
    <col min="90" max="90" width="10.28515625" style="33" hidden="1" customWidth="1"/>
    <col min="91" max="91" width="10.7109375" hidden="1" customWidth="1"/>
    <col min="92" max="92" width="14.42578125" style="31" hidden="1" customWidth="1"/>
    <col min="93" max="93" width="10.28515625" style="33" hidden="1" customWidth="1"/>
    <col min="94" max="94" width="10.7109375" hidden="1" customWidth="1"/>
    <col min="95" max="95" width="14.42578125" style="31" hidden="1" customWidth="1"/>
    <col min="96" max="96" width="10.28515625" style="33" hidden="1" customWidth="1"/>
    <col min="97" max="97" width="10.7109375" hidden="1" customWidth="1"/>
    <col min="98" max="98" width="14.42578125" style="31" hidden="1" customWidth="1"/>
    <col min="99" max="99" width="10.28515625" style="33" hidden="1" customWidth="1"/>
    <col min="100" max="100" width="10.7109375" hidden="1" customWidth="1"/>
    <col min="101" max="101" width="14.42578125" style="31" hidden="1" customWidth="1"/>
    <col min="102" max="102" width="10.28515625" style="33" hidden="1" customWidth="1"/>
    <col min="103" max="103" width="10.7109375" hidden="1" customWidth="1"/>
    <col min="104" max="104" width="14.42578125" style="31" hidden="1" customWidth="1"/>
    <col min="105" max="105" width="10.28515625" style="33" hidden="1" customWidth="1"/>
    <col min="106" max="106" width="10.7109375" hidden="1" customWidth="1"/>
    <col min="107" max="107" width="14.42578125" style="31" hidden="1" customWidth="1"/>
    <col min="108" max="108" width="10.28515625" style="33" hidden="1" customWidth="1"/>
    <col min="109" max="109" width="10.7109375" hidden="1" customWidth="1"/>
    <col min="110" max="110" width="14.42578125" style="31" hidden="1" customWidth="1"/>
    <col min="111" max="111" width="10.28515625" style="33" hidden="1" customWidth="1"/>
    <col min="112" max="112" width="10.7109375" hidden="1" customWidth="1"/>
    <col min="113" max="113" width="14.42578125" style="31" hidden="1" customWidth="1"/>
    <col min="114" max="114" width="10.28515625" style="33" hidden="1" customWidth="1"/>
    <col min="115" max="115" width="10.7109375" hidden="1" customWidth="1"/>
    <col min="116" max="116" width="14.42578125" style="31" hidden="1" customWidth="1"/>
    <col min="117" max="117" width="10.28515625" style="33" hidden="1" customWidth="1"/>
    <col min="118" max="118" width="10.7109375" hidden="1" customWidth="1"/>
    <col min="119" max="119" width="14.42578125" style="31" hidden="1" customWidth="1"/>
    <col min="120" max="120" width="10.28515625" style="33" hidden="1" customWidth="1"/>
    <col min="121" max="121" width="10.7109375" hidden="1" customWidth="1"/>
    <col min="122" max="122" width="14.42578125" style="31" hidden="1" customWidth="1"/>
    <col min="123" max="123" width="10.28515625" style="33" hidden="1" customWidth="1"/>
    <col min="124" max="124" width="10.7109375" hidden="1" customWidth="1"/>
    <col min="125" max="125" width="14.42578125" style="31" hidden="1" customWidth="1"/>
    <col min="126" max="126" width="10.28515625" style="33" hidden="1" customWidth="1"/>
    <col min="127" max="127" width="10.7109375" hidden="1" customWidth="1"/>
    <col min="128" max="128" width="14.42578125" style="31" hidden="1" customWidth="1"/>
    <col min="129" max="129" width="10.28515625" style="33" hidden="1" customWidth="1"/>
    <col min="130" max="130" width="10.7109375" hidden="1" customWidth="1"/>
    <col min="131" max="131" width="2.7109375" customWidth="1"/>
    <col min="132" max="132" width="25.140625" bestFit="1" customWidth="1"/>
    <col min="133" max="133" width="15.42578125" hidden="1" customWidth="1"/>
    <col min="134" max="134" width="15.42578125" bestFit="1" customWidth="1"/>
    <col min="135" max="135" width="22" bestFit="1" customWidth="1"/>
    <col min="136" max="136" width="2.7109375" customWidth="1"/>
    <col min="137" max="137" width="15.42578125" hidden="1" customWidth="1"/>
    <col min="138" max="138" width="14.42578125" hidden="1" customWidth="1"/>
    <col min="139" max="139" width="12.42578125" hidden="1" customWidth="1"/>
    <col min="140" max="140" width="2.7109375" hidden="1" customWidth="1"/>
    <col min="141" max="141" width="17.7109375" bestFit="1" customWidth="1"/>
    <col min="142" max="142" width="15.42578125" hidden="1" customWidth="1"/>
    <col min="143" max="143" width="14.42578125" bestFit="1" customWidth="1"/>
    <col min="144" max="144" width="18.42578125" bestFit="1" customWidth="1"/>
    <col min="145" max="145" width="42.85546875" bestFit="1" customWidth="1"/>
    <col min="146" max="146" width="22" bestFit="1" customWidth="1"/>
    <col min="147" max="147" width="29.7109375" bestFit="1" customWidth="1"/>
  </cols>
  <sheetData>
    <row r="1" spans="1:147" s="26" customFormat="1" ht="15.75" x14ac:dyDescent="0.25">
      <c r="A1" s="23" t="s">
        <v>0</v>
      </c>
      <c r="B1" s="24"/>
      <c r="C1" s="25"/>
      <c r="E1" s="24"/>
      <c r="F1" s="25"/>
      <c r="H1" s="24"/>
      <c r="I1" s="25"/>
      <c r="K1" s="24"/>
      <c r="L1" s="25"/>
      <c r="N1" s="24"/>
      <c r="O1" s="25"/>
      <c r="Q1" s="24"/>
      <c r="R1" s="25"/>
      <c r="T1" s="24"/>
      <c r="U1" s="25"/>
      <c r="W1" s="24"/>
      <c r="X1" s="25"/>
      <c r="Z1" s="24"/>
      <c r="AA1" s="25"/>
      <c r="AC1" s="24"/>
      <c r="AD1" s="25"/>
      <c r="AF1" s="24"/>
      <c r="AG1" s="25"/>
      <c r="AI1" s="24"/>
      <c r="AJ1" s="25"/>
      <c r="AL1" s="24"/>
      <c r="AM1" s="25"/>
      <c r="AO1" s="24"/>
      <c r="AP1" s="25"/>
      <c r="AR1" s="24"/>
      <c r="AS1" s="25"/>
      <c r="AU1" s="24"/>
      <c r="AV1" s="25"/>
      <c r="AX1" s="24"/>
      <c r="AY1" s="25"/>
      <c r="BA1" s="24"/>
      <c r="BB1" s="25"/>
      <c r="BD1" s="24"/>
      <c r="BE1" s="25"/>
      <c r="BG1" s="24"/>
      <c r="BH1" s="25"/>
      <c r="BJ1" s="24"/>
      <c r="BK1" s="25"/>
      <c r="BM1" s="24"/>
      <c r="BN1" s="25"/>
      <c r="BP1" s="24"/>
      <c r="BQ1" s="25"/>
      <c r="BS1" s="24"/>
      <c r="BT1" s="25"/>
      <c r="BV1" s="24"/>
      <c r="BW1" s="25"/>
      <c r="BY1" s="24"/>
      <c r="BZ1" s="25"/>
      <c r="CB1" s="24"/>
      <c r="CC1" s="25"/>
      <c r="CE1" s="24"/>
      <c r="CF1" s="25"/>
      <c r="CH1" s="24"/>
      <c r="CI1" s="25"/>
      <c r="CK1" s="24"/>
      <c r="CL1" s="25"/>
      <c r="CN1" s="24"/>
      <c r="CO1" s="25"/>
      <c r="CQ1" s="24"/>
      <c r="CR1" s="25"/>
      <c r="CT1" s="24"/>
      <c r="CU1" s="25"/>
      <c r="CW1" s="24"/>
      <c r="CX1" s="25"/>
      <c r="CZ1" s="24"/>
      <c r="DA1" s="25"/>
      <c r="DC1" s="24"/>
      <c r="DD1" s="25"/>
      <c r="DF1" s="24"/>
      <c r="DG1" s="25"/>
      <c r="DI1" s="24"/>
      <c r="DJ1" s="25"/>
      <c r="DL1" s="24"/>
      <c r="DM1" s="25"/>
      <c r="DO1" s="24"/>
      <c r="DP1" s="25"/>
      <c r="DR1" s="24"/>
      <c r="DS1" s="25"/>
      <c r="DU1" s="24"/>
      <c r="DV1" s="25"/>
      <c r="DX1" s="24"/>
      <c r="DY1" s="25"/>
      <c r="DZ1" s="27"/>
      <c r="ED1" s="28"/>
      <c r="EE1" s="29" t="s">
        <v>42</v>
      </c>
      <c r="EI1" s="28" t="s">
        <v>43</v>
      </c>
      <c r="EM1" s="28"/>
      <c r="EN1" s="28" t="s">
        <v>44</v>
      </c>
      <c r="EO1" s="23" t="s">
        <v>45</v>
      </c>
      <c r="EP1" s="23" t="s">
        <v>46</v>
      </c>
      <c r="EQ1" s="23" t="s">
        <v>47</v>
      </c>
    </row>
    <row r="2" spans="1:147" s="26" customFormat="1" ht="16.5" thickBot="1" x14ac:dyDescent="0.3">
      <c r="A2" s="23" t="s">
        <v>48</v>
      </c>
      <c r="B2" s="24"/>
      <c r="C2" s="25"/>
      <c r="E2" s="30"/>
      <c r="F2" s="25"/>
      <c r="G2" s="28"/>
      <c r="H2" s="24"/>
      <c r="I2" s="25"/>
      <c r="K2" s="24"/>
      <c r="L2" s="25"/>
      <c r="N2" s="24"/>
      <c r="O2" s="25"/>
      <c r="Q2" s="24"/>
      <c r="R2" s="25"/>
      <c r="T2" s="24"/>
      <c r="U2" s="25"/>
      <c r="W2" s="24"/>
      <c r="X2" s="25"/>
      <c r="Z2" s="24"/>
      <c r="AA2" s="25"/>
      <c r="AC2" s="24"/>
      <c r="AD2" s="25"/>
      <c r="AF2" s="24"/>
      <c r="AG2" s="25"/>
      <c r="AI2" s="24"/>
      <c r="AJ2" s="25"/>
      <c r="AL2" s="24"/>
      <c r="AM2" s="25"/>
      <c r="AO2" s="24"/>
      <c r="AP2" s="25"/>
      <c r="AR2" s="24"/>
      <c r="AS2" s="25"/>
      <c r="AU2" s="24"/>
      <c r="AV2" s="25"/>
      <c r="AX2" s="24"/>
      <c r="AY2" s="25"/>
      <c r="BA2" s="24"/>
      <c r="BB2" s="25"/>
      <c r="BD2" s="24"/>
      <c r="BE2" s="25"/>
      <c r="BG2" s="24"/>
      <c r="BH2" s="25"/>
      <c r="BJ2" s="24"/>
      <c r="BK2" s="25"/>
      <c r="BM2" s="24"/>
      <c r="BN2" s="25"/>
      <c r="BP2" s="24"/>
      <c r="BQ2" s="25"/>
      <c r="BS2" s="24"/>
      <c r="BT2" s="25"/>
      <c r="BV2" s="24"/>
      <c r="BW2" s="25"/>
      <c r="BY2" s="24"/>
      <c r="BZ2" s="25"/>
      <c r="CB2" s="24"/>
      <c r="CC2" s="25"/>
      <c r="CE2" s="24"/>
      <c r="CF2" s="25"/>
      <c r="CH2" s="24"/>
      <c r="CI2" s="25"/>
      <c r="CK2" s="24"/>
      <c r="CL2" s="25"/>
      <c r="CN2" s="24"/>
      <c r="CO2" s="25"/>
      <c r="CQ2" s="24"/>
      <c r="CR2" s="25"/>
      <c r="CT2" s="24"/>
      <c r="CU2" s="25"/>
      <c r="CW2" s="24"/>
      <c r="CX2" s="25"/>
      <c r="CZ2" s="24"/>
      <c r="DA2" s="25"/>
      <c r="DC2" s="24"/>
      <c r="DD2" s="25"/>
      <c r="DF2" s="24"/>
      <c r="DG2" s="25"/>
      <c r="DI2" s="24"/>
      <c r="DJ2" s="25"/>
      <c r="DL2" s="24"/>
      <c r="DM2" s="25"/>
      <c r="DO2" s="24"/>
      <c r="DP2" s="25"/>
      <c r="DR2" s="24"/>
      <c r="DS2" s="25"/>
      <c r="DU2" s="24"/>
      <c r="DV2" s="25"/>
      <c r="DX2" s="24"/>
      <c r="DY2" s="25"/>
      <c r="EB2" t="s">
        <v>49</v>
      </c>
      <c r="EC2"/>
      <c r="ED2" s="31"/>
      <c r="EE2" s="31">
        <f>EB41</f>
        <v>395600000</v>
      </c>
      <c r="EI2" s="31">
        <f>EG40</f>
        <v>0</v>
      </c>
      <c r="EM2" s="31"/>
      <c r="EN2" s="31">
        <f>EK41</f>
        <v>395600000</v>
      </c>
      <c r="EO2" s="183">
        <v>-1004951.11</v>
      </c>
      <c r="EP2" s="24">
        <f>EN2+EO2</f>
        <v>394595048.88999999</v>
      </c>
      <c r="EQ2" s="24">
        <f>EE2+EO2</f>
        <v>394595048.88999999</v>
      </c>
    </row>
    <row r="3" spans="1:147" ht="16.5" thickTop="1" x14ac:dyDescent="0.25">
      <c r="A3" s="32" t="s">
        <v>280</v>
      </c>
      <c r="E3" s="34" t="s">
        <v>50</v>
      </c>
      <c r="F3" s="35"/>
      <c r="G3" s="36"/>
      <c r="EB3" t="s">
        <v>51</v>
      </c>
      <c r="ED3" s="31"/>
      <c r="EE3" s="31">
        <f>AVERAGE(EB11:EB41)</f>
        <v>393094383.87096775</v>
      </c>
      <c r="EI3" s="31">
        <f>AVERAGE(EG11:EG40)</f>
        <v>0</v>
      </c>
      <c r="EM3" s="31"/>
      <c r="EN3" s="31">
        <f>AVERAGE(EK11:EK41)</f>
        <v>391615322.58064514</v>
      </c>
    </row>
    <row r="4" spans="1:147" x14ac:dyDescent="0.25">
      <c r="E4" s="37" t="s">
        <v>49</v>
      </c>
      <c r="F4" s="31"/>
      <c r="G4" s="38">
        <f>EQ2</f>
        <v>394595048.88999999</v>
      </c>
      <c r="AI4" s="39" t="s">
        <v>52</v>
      </c>
      <c r="EB4" t="s">
        <v>53</v>
      </c>
      <c r="ED4" s="33"/>
      <c r="EE4" s="33">
        <f>IF(EE3=0,0,360*(AVERAGE(ED11:ED41)/EE3))</f>
        <v>5.5814072795670931E-2</v>
      </c>
      <c r="EI4" s="33">
        <f>IF(EI3=0,0,360*(AVERAGE(EH11:EH40)/EI3))</f>
        <v>0</v>
      </c>
      <c r="EM4" s="33"/>
      <c r="EN4" s="33">
        <f>IF(EN3=0,0,360*(AVERAGE(EM11:EM41)/EN3))</f>
        <v>5.5824617434406289E-2</v>
      </c>
      <c r="EO4" s="40" t="s">
        <v>264</v>
      </c>
      <c r="EQ4" s="41" t="s">
        <v>52</v>
      </c>
    </row>
    <row r="5" spans="1:147" ht="15.75" x14ac:dyDescent="0.25">
      <c r="E5" s="37" t="s">
        <v>51</v>
      </c>
      <c r="F5" s="31"/>
      <c r="G5" s="38">
        <f>EE3</f>
        <v>393094383.87096775</v>
      </c>
      <c r="AI5" s="42" t="s">
        <v>44</v>
      </c>
      <c r="EB5" t="s">
        <v>55</v>
      </c>
      <c r="ED5" s="31"/>
      <c r="EE5" s="31">
        <f>MAX(EB11:EB41)</f>
        <v>419775000</v>
      </c>
      <c r="EI5" s="31">
        <f>MAX(EG11:EG40)</f>
        <v>0</v>
      </c>
      <c r="EM5" s="31"/>
      <c r="EN5" s="31">
        <f>MAX(EK11:EK41)</f>
        <v>419775000</v>
      </c>
      <c r="EO5" t="s">
        <v>265</v>
      </c>
    </row>
    <row r="6" spans="1:147" x14ac:dyDescent="0.25">
      <c r="E6" s="37" t="s">
        <v>53</v>
      </c>
      <c r="F6" s="31"/>
      <c r="G6" s="43">
        <f>EE4</f>
        <v>5.5814072795670931E-2</v>
      </c>
    </row>
    <row r="7" spans="1:147" ht="16.5" thickBot="1" x14ac:dyDescent="0.3">
      <c r="E7" s="44" t="s">
        <v>55</v>
      </c>
      <c r="F7" s="45"/>
      <c r="G7" s="46">
        <f>EE5</f>
        <v>419775000</v>
      </c>
      <c r="AI7" s="42" t="s">
        <v>44</v>
      </c>
      <c r="EB7" s="47" t="s">
        <v>56</v>
      </c>
      <c r="EC7" s="47"/>
      <c r="ED7" s="48"/>
      <c r="EE7" s="48"/>
      <c r="EG7" s="47" t="s">
        <v>57</v>
      </c>
      <c r="EH7" s="48"/>
      <c r="EI7" s="48"/>
      <c r="EJ7" s="49"/>
      <c r="EK7" s="47" t="s">
        <v>58</v>
      </c>
      <c r="EL7" s="47"/>
      <c r="EM7" s="48"/>
      <c r="EN7" s="48"/>
    </row>
    <row r="8" spans="1:147" ht="15.75" thickTop="1" x14ac:dyDescent="0.25">
      <c r="AI8" s="27" t="s">
        <v>59</v>
      </c>
      <c r="AL8" s="27" t="s">
        <v>59</v>
      </c>
      <c r="AO8" s="27" t="s">
        <v>59</v>
      </c>
      <c r="AR8" s="27" t="s">
        <v>59</v>
      </c>
      <c r="AU8" s="27" t="s">
        <v>59</v>
      </c>
      <c r="AX8" s="27" t="s">
        <v>59</v>
      </c>
      <c r="BA8" s="27" t="s">
        <v>59</v>
      </c>
      <c r="BD8" s="27" t="s">
        <v>59</v>
      </c>
      <c r="BG8" s="27" t="s">
        <v>59</v>
      </c>
      <c r="BJ8" s="27" t="s">
        <v>59</v>
      </c>
      <c r="BM8" s="27" t="s">
        <v>59</v>
      </c>
      <c r="BP8" s="27" t="s">
        <v>59</v>
      </c>
      <c r="BS8" s="27" t="s">
        <v>59</v>
      </c>
      <c r="BV8" s="27" t="s">
        <v>59</v>
      </c>
      <c r="BY8" s="27" t="s">
        <v>59</v>
      </c>
      <c r="CB8" s="27" t="s">
        <v>59</v>
      </c>
      <c r="CE8" s="27" t="s">
        <v>59</v>
      </c>
      <c r="CH8" s="27" t="s">
        <v>59</v>
      </c>
      <c r="CK8" s="27" t="s">
        <v>59</v>
      </c>
      <c r="CN8" s="27" t="s">
        <v>59</v>
      </c>
      <c r="CQ8" s="27" t="s">
        <v>59</v>
      </c>
      <c r="CT8" s="27" t="s">
        <v>59</v>
      </c>
      <c r="CW8" s="27" t="s">
        <v>59</v>
      </c>
      <c r="CZ8" s="27" t="s">
        <v>59</v>
      </c>
      <c r="DC8" s="27" t="s">
        <v>59</v>
      </c>
      <c r="DF8" s="27" t="s">
        <v>59</v>
      </c>
      <c r="DI8" s="27" t="s">
        <v>59</v>
      </c>
      <c r="DL8" s="27" t="s">
        <v>59</v>
      </c>
      <c r="DO8" s="27" t="s">
        <v>59</v>
      </c>
      <c r="DR8" s="27" t="s">
        <v>59</v>
      </c>
      <c r="EB8" s="10"/>
      <c r="EC8" s="10"/>
      <c r="ED8" s="10"/>
      <c r="EE8" s="10" t="s">
        <v>60</v>
      </c>
      <c r="EG8" s="10"/>
      <c r="EH8" s="50" t="s">
        <v>43</v>
      </c>
      <c r="EI8" s="10" t="s">
        <v>60</v>
      </c>
      <c r="EJ8" s="10"/>
      <c r="EK8" s="41" t="s">
        <v>61</v>
      </c>
      <c r="EL8" s="41" t="s">
        <v>62</v>
      </c>
      <c r="EM8" s="50" t="s">
        <v>63</v>
      </c>
      <c r="EN8" s="10" t="s">
        <v>60</v>
      </c>
    </row>
    <row r="9" spans="1:147" x14ac:dyDescent="0.25">
      <c r="B9" s="51" t="s">
        <v>64</v>
      </c>
      <c r="C9" s="52"/>
      <c r="D9" s="48"/>
      <c r="E9" s="51" t="s">
        <v>65</v>
      </c>
      <c r="F9" s="52"/>
      <c r="G9" s="48"/>
      <c r="H9" s="51" t="s">
        <v>66</v>
      </c>
      <c r="I9" s="52"/>
      <c r="J9" s="48"/>
      <c r="K9" s="51" t="s">
        <v>67</v>
      </c>
      <c r="L9" s="52"/>
      <c r="M9" s="48"/>
      <c r="N9" s="51" t="s">
        <v>68</v>
      </c>
      <c r="O9" s="52"/>
      <c r="P9" s="48"/>
      <c r="Q9" s="51" t="s">
        <v>69</v>
      </c>
      <c r="R9" s="52"/>
      <c r="S9" s="48"/>
      <c r="T9" s="51" t="s">
        <v>70</v>
      </c>
      <c r="U9" s="52"/>
      <c r="V9" s="48"/>
      <c r="W9" s="51" t="s">
        <v>71</v>
      </c>
      <c r="X9" s="52"/>
      <c r="Y9" s="48"/>
      <c r="Z9" s="51" t="s">
        <v>72</v>
      </c>
      <c r="AA9" s="52"/>
      <c r="AB9" s="48"/>
      <c r="AC9" s="53" t="s">
        <v>73</v>
      </c>
      <c r="AD9" s="52"/>
      <c r="AE9" s="48"/>
      <c r="AF9" s="53" t="s">
        <v>74</v>
      </c>
      <c r="AG9" s="52"/>
      <c r="AH9" s="48"/>
      <c r="AI9" s="51" t="s">
        <v>75</v>
      </c>
      <c r="AJ9" s="52"/>
      <c r="AK9" s="48"/>
      <c r="AL9" s="51" t="s">
        <v>76</v>
      </c>
      <c r="AM9" s="52"/>
      <c r="AN9" s="48"/>
      <c r="AO9" s="51" t="s">
        <v>77</v>
      </c>
      <c r="AP9" s="52"/>
      <c r="AQ9" s="48"/>
      <c r="AR9" s="51" t="s">
        <v>78</v>
      </c>
      <c r="AS9" s="52"/>
      <c r="AT9" s="48"/>
      <c r="AU9" s="51" t="s">
        <v>79</v>
      </c>
      <c r="AV9" s="52"/>
      <c r="AW9" s="48"/>
      <c r="AX9" s="51" t="s">
        <v>80</v>
      </c>
      <c r="AY9" s="52"/>
      <c r="AZ9" s="48"/>
      <c r="BA9" s="51" t="s">
        <v>81</v>
      </c>
      <c r="BB9" s="52"/>
      <c r="BC9" s="48"/>
      <c r="BD9" s="51" t="s">
        <v>82</v>
      </c>
      <c r="BE9" s="52"/>
      <c r="BF9" s="48"/>
      <c r="BG9" s="51" t="s">
        <v>83</v>
      </c>
      <c r="BH9" s="52"/>
      <c r="BI9" s="48"/>
      <c r="BJ9" s="51" t="s">
        <v>84</v>
      </c>
      <c r="BK9" s="52"/>
      <c r="BL9" s="48"/>
      <c r="BM9" s="51" t="s">
        <v>85</v>
      </c>
      <c r="BN9" s="52"/>
      <c r="BO9" s="48"/>
      <c r="BP9" s="51" t="s">
        <v>86</v>
      </c>
      <c r="BQ9" s="52"/>
      <c r="BR9" s="48"/>
      <c r="BS9" s="51" t="s">
        <v>87</v>
      </c>
      <c r="BT9" s="52"/>
      <c r="BU9" s="48"/>
      <c r="BV9" s="51" t="s">
        <v>88</v>
      </c>
      <c r="BW9" s="52"/>
      <c r="BX9" s="48"/>
      <c r="BY9" s="51" t="s">
        <v>89</v>
      </c>
      <c r="BZ9" s="52"/>
      <c r="CA9" s="48"/>
      <c r="CB9" s="51" t="s">
        <v>90</v>
      </c>
      <c r="CC9" s="52"/>
      <c r="CD9" s="48"/>
      <c r="CE9" s="51" t="s">
        <v>91</v>
      </c>
      <c r="CF9" s="52"/>
      <c r="CG9" s="48"/>
      <c r="CH9" s="51" t="s">
        <v>92</v>
      </c>
      <c r="CI9" s="52"/>
      <c r="CJ9" s="48"/>
      <c r="CK9" s="51" t="s">
        <v>93</v>
      </c>
      <c r="CL9" s="52"/>
      <c r="CM9" s="48"/>
      <c r="CN9" s="51" t="s">
        <v>94</v>
      </c>
      <c r="CO9" s="52"/>
      <c r="CP9" s="48"/>
      <c r="CQ9" s="51" t="s">
        <v>95</v>
      </c>
      <c r="CR9" s="52"/>
      <c r="CS9" s="48"/>
      <c r="CT9" s="51" t="s">
        <v>96</v>
      </c>
      <c r="CU9" s="52"/>
      <c r="CV9" s="48"/>
      <c r="CW9" s="51" t="s">
        <v>97</v>
      </c>
      <c r="CX9" s="52"/>
      <c r="CY9" s="48"/>
      <c r="CZ9" s="51" t="s">
        <v>98</v>
      </c>
      <c r="DA9" s="52"/>
      <c r="DB9" s="48"/>
      <c r="DC9" s="51" t="s">
        <v>99</v>
      </c>
      <c r="DD9" s="52"/>
      <c r="DE9" s="48"/>
      <c r="DF9" s="51" t="s">
        <v>100</v>
      </c>
      <c r="DG9" s="52"/>
      <c r="DH9" s="48"/>
      <c r="DI9" s="51" t="s">
        <v>101</v>
      </c>
      <c r="DJ9" s="52"/>
      <c r="DK9" s="48"/>
      <c r="DL9" s="51" t="s">
        <v>102</v>
      </c>
      <c r="DM9" s="52"/>
      <c r="DN9" s="48"/>
      <c r="DO9" s="51" t="s">
        <v>103</v>
      </c>
      <c r="DP9" s="52"/>
      <c r="DQ9" s="48"/>
      <c r="DR9" s="51" t="s">
        <v>104</v>
      </c>
      <c r="DS9" s="52"/>
      <c r="DT9" s="48"/>
      <c r="DU9" s="51" t="s">
        <v>105</v>
      </c>
      <c r="DV9" s="52"/>
      <c r="DW9" s="48"/>
      <c r="DX9" s="54" t="s">
        <v>106</v>
      </c>
      <c r="DY9" s="52"/>
      <c r="DZ9" s="48"/>
      <c r="EA9" s="49"/>
      <c r="EB9" s="41" t="s">
        <v>107</v>
      </c>
      <c r="EC9" s="41" t="s">
        <v>108</v>
      </c>
      <c r="ED9" s="10" t="s">
        <v>109</v>
      </c>
      <c r="EE9" s="10" t="s">
        <v>110</v>
      </c>
      <c r="EG9" s="50" t="s">
        <v>111</v>
      </c>
      <c r="EH9" s="10" t="s">
        <v>109</v>
      </c>
      <c r="EI9" s="10" t="s">
        <v>110</v>
      </c>
      <c r="EJ9" s="10"/>
      <c r="EK9" s="50" t="s">
        <v>63</v>
      </c>
      <c r="EL9" s="50" t="s">
        <v>63</v>
      </c>
      <c r="EM9" s="10" t="s">
        <v>109</v>
      </c>
      <c r="EN9" s="10" t="s">
        <v>110</v>
      </c>
    </row>
    <row r="10" spans="1:147" x14ac:dyDescent="0.25">
      <c r="A10" s="10" t="s">
        <v>112</v>
      </c>
      <c r="B10" s="55" t="s">
        <v>113</v>
      </c>
      <c r="C10" s="56" t="s">
        <v>114</v>
      </c>
      <c r="D10" s="57" t="s">
        <v>16</v>
      </c>
      <c r="E10" s="55" t="s">
        <v>113</v>
      </c>
      <c r="F10" s="56" t="s">
        <v>114</v>
      </c>
      <c r="G10" s="57" t="s">
        <v>16</v>
      </c>
      <c r="H10" s="55" t="s">
        <v>113</v>
      </c>
      <c r="I10" s="56" t="s">
        <v>114</v>
      </c>
      <c r="J10" s="57" t="s">
        <v>16</v>
      </c>
      <c r="K10" s="55" t="s">
        <v>113</v>
      </c>
      <c r="L10" s="56" t="s">
        <v>114</v>
      </c>
      <c r="M10" s="57" t="s">
        <v>16</v>
      </c>
      <c r="N10" s="55" t="s">
        <v>113</v>
      </c>
      <c r="O10" s="56" t="s">
        <v>114</v>
      </c>
      <c r="P10" s="57" t="s">
        <v>16</v>
      </c>
      <c r="Q10" s="55" t="s">
        <v>113</v>
      </c>
      <c r="R10" s="56" t="s">
        <v>114</v>
      </c>
      <c r="S10" s="57" t="s">
        <v>16</v>
      </c>
      <c r="T10" s="55" t="s">
        <v>113</v>
      </c>
      <c r="U10" s="56" t="s">
        <v>114</v>
      </c>
      <c r="V10" s="57" t="s">
        <v>16</v>
      </c>
      <c r="W10" s="55" t="s">
        <v>113</v>
      </c>
      <c r="X10" s="56" t="s">
        <v>114</v>
      </c>
      <c r="Y10" s="57" t="s">
        <v>16</v>
      </c>
      <c r="Z10" s="55" t="s">
        <v>113</v>
      </c>
      <c r="AA10" s="56" t="s">
        <v>114</v>
      </c>
      <c r="AB10" s="57" t="s">
        <v>16</v>
      </c>
      <c r="AC10" s="55" t="s">
        <v>113</v>
      </c>
      <c r="AD10" s="56" t="s">
        <v>114</v>
      </c>
      <c r="AE10" s="57" t="s">
        <v>16</v>
      </c>
      <c r="AF10" s="55" t="s">
        <v>113</v>
      </c>
      <c r="AG10" s="56" t="s">
        <v>114</v>
      </c>
      <c r="AH10" s="57" t="s">
        <v>16</v>
      </c>
      <c r="AI10" s="55" t="s">
        <v>113</v>
      </c>
      <c r="AJ10" s="56" t="s">
        <v>114</v>
      </c>
      <c r="AK10" s="57" t="s">
        <v>16</v>
      </c>
      <c r="AL10" s="55" t="s">
        <v>113</v>
      </c>
      <c r="AM10" s="56" t="s">
        <v>114</v>
      </c>
      <c r="AN10" s="57" t="s">
        <v>16</v>
      </c>
      <c r="AO10" s="55" t="s">
        <v>113</v>
      </c>
      <c r="AP10" s="56" t="s">
        <v>114</v>
      </c>
      <c r="AQ10" s="57" t="s">
        <v>16</v>
      </c>
      <c r="AR10" s="55" t="s">
        <v>113</v>
      </c>
      <c r="AS10" s="56" t="s">
        <v>114</v>
      </c>
      <c r="AT10" s="57" t="s">
        <v>16</v>
      </c>
      <c r="AU10" s="55" t="s">
        <v>113</v>
      </c>
      <c r="AV10" s="56" t="s">
        <v>114</v>
      </c>
      <c r="AW10" s="57" t="s">
        <v>16</v>
      </c>
      <c r="AX10" s="55" t="s">
        <v>113</v>
      </c>
      <c r="AY10" s="56" t="s">
        <v>114</v>
      </c>
      <c r="AZ10" s="57" t="s">
        <v>16</v>
      </c>
      <c r="BA10" s="55" t="s">
        <v>113</v>
      </c>
      <c r="BB10" s="56" t="s">
        <v>114</v>
      </c>
      <c r="BC10" s="57" t="s">
        <v>16</v>
      </c>
      <c r="BD10" s="55" t="s">
        <v>113</v>
      </c>
      <c r="BE10" s="56" t="s">
        <v>114</v>
      </c>
      <c r="BF10" s="57" t="s">
        <v>16</v>
      </c>
      <c r="BG10" s="55" t="s">
        <v>113</v>
      </c>
      <c r="BH10" s="56" t="s">
        <v>114</v>
      </c>
      <c r="BI10" s="57" t="s">
        <v>16</v>
      </c>
      <c r="BJ10" s="55" t="s">
        <v>113</v>
      </c>
      <c r="BK10" s="56" t="s">
        <v>114</v>
      </c>
      <c r="BL10" s="57" t="s">
        <v>16</v>
      </c>
      <c r="BM10" s="55" t="s">
        <v>113</v>
      </c>
      <c r="BN10" s="56" t="s">
        <v>114</v>
      </c>
      <c r="BO10" s="57" t="s">
        <v>16</v>
      </c>
      <c r="BP10" s="55" t="s">
        <v>113</v>
      </c>
      <c r="BQ10" s="56" t="s">
        <v>114</v>
      </c>
      <c r="BR10" s="57" t="s">
        <v>16</v>
      </c>
      <c r="BS10" s="55" t="s">
        <v>113</v>
      </c>
      <c r="BT10" s="56" t="s">
        <v>114</v>
      </c>
      <c r="BU10" s="57" t="s">
        <v>16</v>
      </c>
      <c r="BV10" s="55" t="s">
        <v>113</v>
      </c>
      <c r="BW10" s="56" t="s">
        <v>114</v>
      </c>
      <c r="BX10" s="57" t="s">
        <v>16</v>
      </c>
      <c r="BY10" s="55" t="s">
        <v>113</v>
      </c>
      <c r="BZ10" s="56" t="s">
        <v>114</v>
      </c>
      <c r="CA10" s="57" t="s">
        <v>16</v>
      </c>
      <c r="CB10" s="55" t="s">
        <v>113</v>
      </c>
      <c r="CC10" s="56" t="s">
        <v>114</v>
      </c>
      <c r="CD10" s="57" t="s">
        <v>16</v>
      </c>
      <c r="CE10" s="55" t="s">
        <v>113</v>
      </c>
      <c r="CF10" s="56" t="s">
        <v>114</v>
      </c>
      <c r="CG10" s="57" t="s">
        <v>16</v>
      </c>
      <c r="CH10" s="55" t="s">
        <v>113</v>
      </c>
      <c r="CI10" s="56" t="s">
        <v>114</v>
      </c>
      <c r="CJ10" s="57" t="s">
        <v>16</v>
      </c>
      <c r="CK10" s="55" t="s">
        <v>113</v>
      </c>
      <c r="CL10" s="56" t="s">
        <v>114</v>
      </c>
      <c r="CM10" s="57" t="s">
        <v>16</v>
      </c>
      <c r="CN10" s="55" t="s">
        <v>113</v>
      </c>
      <c r="CO10" s="56" t="s">
        <v>114</v>
      </c>
      <c r="CP10" s="57" t="s">
        <v>16</v>
      </c>
      <c r="CQ10" s="55" t="s">
        <v>113</v>
      </c>
      <c r="CR10" s="56" t="s">
        <v>114</v>
      </c>
      <c r="CS10" s="57" t="s">
        <v>16</v>
      </c>
      <c r="CT10" s="55" t="s">
        <v>113</v>
      </c>
      <c r="CU10" s="56" t="s">
        <v>114</v>
      </c>
      <c r="CV10" s="57" t="s">
        <v>16</v>
      </c>
      <c r="CW10" s="55" t="s">
        <v>113</v>
      </c>
      <c r="CX10" s="56" t="s">
        <v>114</v>
      </c>
      <c r="CY10" s="57" t="s">
        <v>16</v>
      </c>
      <c r="CZ10" s="55" t="s">
        <v>113</v>
      </c>
      <c r="DA10" s="56" t="s">
        <v>114</v>
      </c>
      <c r="DB10" s="57" t="s">
        <v>16</v>
      </c>
      <c r="DC10" s="55" t="s">
        <v>113</v>
      </c>
      <c r="DD10" s="56" t="s">
        <v>114</v>
      </c>
      <c r="DE10" s="57" t="s">
        <v>16</v>
      </c>
      <c r="DF10" s="55" t="s">
        <v>113</v>
      </c>
      <c r="DG10" s="56" t="s">
        <v>114</v>
      </c>
      <c r="DH10" s="57" t="s">
        <v>16</v>
      </c>
      <c r="DI10" s="55" t="s">
        <v>113</v>
      </c>
      <c r="DJ10" s="56" t="s">
        <v>114</v>
      </c>
      <c r="DK10" s="57" t="s">
        <v>16</v>
      </c>
      <c r="DL10" s="55" t="s">
        <v>113</v>
      </c>
      <c r="DM10" s="56" t="s">
        <v>114</v>
      </c>
      <c r="DN10" s="57" t="s">
        <v>16</v>
      </c>
      <c r="DO10" s="55" t="s">
        <v>113</v>
      </c>
      <c r="DP10" s="56" t="s">
        <v>114</v>
      </c>
      <c r="DQ10" s="57" t="s">
        <v>16</v>
      </c>
      <c r="DR10" s="55" t="s">
        <v>113</v>
      </c>
      <c r="DS10" s="56" t="s">
        <v>114</v>
      </c>
      <c r="DT10" s="57" t="s">
        <v>16</v>
      </c>
      <c r="DU10" s="55" t="s">
        <v>113</v>
      </c>
      <c r="DV10" s="56" t="s">
        <v>114</v>
      </c>
      <c r="DW10" s="57" t="s">
        <v>16</v>
      </c>
      <c r="DX10" s="55" t="s">
        <v>113</v>
      </c>
      <c r="DY10" s="56"/>
      <c r="DZ10" s="57"/>
      <c r="EA10" s="57"/>
      <c r="EB10" s="57" t="s">
        <v>115</v>
      </c>
      <c r="EC10" s="57" t="s">
        <v>115</v>
      </c>
      <c r="ED10" s="57" t="s">
        <v>16</v>
      </c>
      <c r="EE10" s="57" t="s">
        <v>114</v>
      </c>
      <c r="EG10" s="57" t="s">
        <v>115</v>
      </c>
      <c r="EH10" s="57" t="s">
        <v>16</v>
      </c>
      <c r="EI10" s="57" t="s">
        <v>114</v>
      </c>
      <c r="EJ10" s="57"/>
      <c r="EK10" s="57" t="s">
        <v>115</v>
      </c>
      <c r="EL10" s="57" t="s">
        <v>115</v>
      </c>
      <c r="EM10" s="57" t="s">
        <v>16</v>
      </c>
      <c r="EN10" s="57" t="s">
        <v>114</v>
      </c>
    </row>
    <row r="11" spans="1:147" x14ac:dyDescent="0.25">
      <c r="A11" s="20">
        <v>45474</v>
      </c>
      <c r="B11" s="31">
        <v>0</v>
      </c>
      <c r="C11" s="33">
        <v>5.5113229999999999E-2</v>
      </c>
      <c r="D11" s="31">
        <f>(B11*C11)/360</f>
        <v>0</v>
      </c>
      <c r="G11" s="31">
        <f>(E11*F11)/360</f>
        <v>0</v>
      </c>
      <c r="J11" s="31">
        <f>(H11*I11)/360</f>
        <v>0</v>
      </c>
      <c r="M11" s="31">
        <f>(K11*L11)/360</f>
        <v>0</v>
      </c>
      <c r="P11" s="31">
        <f>(N11*O11)/360</f>
        <v>0</v>
      </c>
      <c r="S11" s="31">
        <f>(Q11*R11)/360</f>
        <v>0</v>
      </c>
      <c r="V11" s="31">
        <f>(T11*U11)/360</f>
        <v>0</v>
      </c>
      <c r="Y11" s="31">
        <f>(W11*X11)/360</f>
        <v>0</v>
      </c>
      <c r="AB11" s="31">
        <f>(Z11*AA11)/360</f>
        <v>0</v>
      </c>
      <c r="AE11" s="31">
        <v>0</v>
      </c>
      <c r="AH11" s="31">
        <v>0</v>
      </c>
      <c r="AI11" s="58">
        <v>68175000</v>
      </c>
      <c r="AJ11" s="59">
        <v>5.4899999999999997E-2</v>
      </c>
      <c r="AK11" s="31">
        <f>(AI11*AJ11)/360</f>
        <v>10396.6875</v>
      </c>
      <c r="AL11" s="58">
        <v>330000000</v>
      </c>
      <c r="AM11" s="59">
        <v>5.6000000000000001E-2</v>
      </c>
      <c r="AN11" s="31">
        <f>(AL11*AM11)/360</f>
        <v>51333.333333333336</v>
      </c>
      <c r="AO11" s="58"/>
      <c r="AP11" s="59"/>
      <c r="AQ11" s="31">
        <f>(AO11*AP11)/360</f>
        <v>0</v>
      </c>
      <c r="AR11" s="58"/>
      <c r="AS11" s="59"/>
      <c r="AT11" s="31">
        <f>(AR11*AS11)/360</f>
        <v>0</v>
      </c>
      <c r="AW11" s="31">
        <f>(AU11*AV11)/360</f>
        <v>0</v>
      </c>
      <c r="AZ11" s="31">
        <f>(AX11*AY11)/360</f>
        <v>0</v>
      </c>
      <c r="BC11" s="31">
        <f>(BA11*BB11)/360</f>
        <v>0</v>
      </c>
      <c r="BF11" s="31">
        <f>(BD11*BE11)/360</f>
        <v>0</v>
      </c>
      <c r="BI11" s="31">
        <f>(BG11*BH11)/360</f>
        <v>0</v>
      </c>
      <c r="BL11" s="31">
        <f>(BJ11*BK11)/360</f>
        <v>0</v>
      </c>
      <c r="BO11" s="31">
        <f>(BM11*BN11)/360</f>
        <v>0</v>
      </c>
      <c r="BR11" s="31">
        <f>(BP11*BQ11)/360</f>
        <v>0</v>
      </c>
      <c r="BU11" s="31">
        <f>(BS11*BT11)/360</f>
        <v>0</v>
      </c>
      <c r="BX11" s="31">
        <f>(BV11*BW11)/360</f>
        <v>0</v>
      </c>
      <c r="CA11" s="31">
        <f>(BY11*BZ11)/360</f>
        <v>0</v>
      </c>
      <c r="CD11" s="31">
        <f>(CB11*CC11)/360</f>
        <v>0</v>
      </c>
      <c r="CG11" s="31">
        <f>(CE11*CF11)/360</f>
        <v>0</v>
      </c>
      <c r="CJ11" s="31">
        <f>(CH11*CI11)/360</f>
        <v>0</v>
      </c>
      <c r="CM11" s="31">
        <f>(CK11*CL11)/360</f>
        <v>0</v>
      </c>
      <c r="CP11" s="31">
        <f>(CN11*CO11)/360</f>
        <v>0</v>
      </c>
      <c r="CS11" s="31">
        <f>(CQ11*CR11)/360</f>
        <v>0</v>
      </c>
      <c r="CV11" s="31">
        <f>(CT11*CU11)/360</f>
        <v>0</v>
      </c>
      <c r="CY11" s="31">
        <f>(CW11*CX11)/360</f>
        <v>0</v>
      </c>
      <c r="DB11" s="31">
        <f>(CZ11*DA11)/360</f>
        <v>0</v>
      </c>
      <c r="DE11" s="31">
        <f>(DC11*DD11)/360</f>
        <v>0</v>
      </c>
      <c r="DH11" s="31">
        <f>(DF11*DG11)/360</f>
        <v>0</v>
      </c>
      <c r="DK11" s="31">
        <f>(DI11*DJ11)/360</f>
        <v>0</v>
      </c>
      <c r="DN11" s="31">
        <f>(DL11*DM11)/360</f>
        <v>0</v>
      </c>
      <c r="DQ11" s="31">
        <f>(DO11*DP11)/360</f>
        <v>0</v>
      </c>
      <c r="DT11" s="31">
        <f>(DR11*DS11)/360</f>
        <v>0</v>
      </c>
      <c r="DW11" s="31">
        <f>(DU11*DV11)/360</f>
        <v>0</v>
      </c>
      <c r="DZ11" s="31"/>
      <c r="EA11" s="31"/>
      <c r="EB11" s="60">
        <f>B11+E11+H11+K11+N11+Q11+T11+W11+Z11+AC11+AF11+AL11+AO11+AR11+AU11+AX11+BA11+BD11+BG11+DU11+AI11+DR11+DO11+DL11+DI11+DF11+DC11+CZ11+CW11+CT11+CQ11+CN11+CK11+CH11+CE11+CB11+BY11+BV11+BS11+BP11+BM11+BJ11</f>
        <v>398175000</v>
      </c>
      <c r="EC11" s="60">
        <f>EB11-EK11+EL11</f>
        <v>0</v>
      </c>
      <c r="ED11" s="31">
        <f>D11+G11+J11+M11+P11+S11+V11+Y11+AB11+AE11+AH11+AK11+AN11+AQ11+AT11+AW11+AZ11+BC11+BF11+BI11+DW11+DT11+DQ11+DN11+DK11+DH11+DE11+DB11+CY11+CV11+CS11+CP11+CM11+CJ11+CG11+CD11+CA11+BX11+BU11+BR11+BO11+BL11</f>
        <v>61730.020833333336</v>
      </c>
      <c r="EE11" s="33">
        <f>IF(EB11&lt;&gt;0,((ED11/EB11)*360),0)</f>
        <v>5.5811659446223391E-2</v>
      </c>
      <c r="EG11" s="60">
        <f>Q11+T11+W11+Z11+AC11+AF11</f>
        <v>0</v>
      </c>
      <c r="EH11" s="31">
        <f>S11+V11+Y11+AB11+AE11+AH11</f>
        <v>0</v>
      </c>
      <c r="EI11" s="33">
        <f>IF(EG11&lt;&gt;0,((EH11/EG11)*360),0)</f>
        <v>0</v>
      </c>
      <c r="EJ11" s="33"/>
      <c r="EK11" s="60">
        <f>DR11+DL11+DI11+DF11+DC11+CZ11+CW11+CT11+CQ11+CN11+CK11+CH11+CE11+CB11+BY11+BV11+BS11+BP11+BM11+BJ11+BG11+BD11+BA11+AX11+AU11+AR11+AO11+AL11+AI11+DO11</f>
        <v>398175000</v>
      </c>
      <c r="EL11" s="60">
        <f>DX11</f>
        <v>0</v>
      </c>
      <c r="EM11" s="60">
        <f>DT11+DQ11+DN11+DK11+DH11+DE11+DB11+CY11+CV11+CS11+CP11+CM11+CJ11+CG11+CD11+CA11+BX11+BU11+BR11+BO11+BL11+BI11+BF11+BC11+AZ11+AW11+AT11+AQ11+AN11+AK11</f>
        <v>61730.020833333336</v>
      </c>
      <c r="EN11" s="33">
        <f>IF(EK11&lt;&gt;0,((EM11/EK11)*360),0)</f>
        <v>5.5811659446223391E-2</v>
      </c>
      <c r="EP11" s="31"/>
    </row>
    <row r="12" spans="1:147" x14ac:dyDescent="0.25">
      <c r="A12" s="20">
        <f>1+A11</f>
        <v>45475</v>
      </c>
      <c r="B12" s="31">
        <v>0</v>
      </c>
      <c r="C12" s="33">
        <v>5.4970169999999999E-2</v>
      </c>
      <c r="D12" s="31">
        <f t="shared" ref="D12:D41" si="0">(B12*C12)/360</f>
        <v>0</v>
      </c>
      <c r="G12" s="31">
        <f t="shared" ref="G12:G41" si="1">(E12*F12)/360</f>
        <v>0</v>
      </c>
      <c r="J12" s="31">
        <f t="shared" ref="J12:J41" si="2">(H12*I12)/360</f>
        <v>0</v>
      </c>
      <c r="M12" s="31">
        <f t="shared" ref="M12:M41" si="3">(K12*L12)/360</f>
        <v>0</v>
      </c>
      <c r="P12" s="31">
        <f t="shared" ref="P12:P41" si="4">(N12*O12)/360</f>
        <v>0</v>
      </c>
      <c r="S12" s="31">
        <f t="shared" ref="S12:S41" si="5">(Q12*R12)/360</f>
        <v>0</v>
      </c>
      <c r="V12" s="31">
        <f t="shared" ref="V12:V41" si="6">(T12*U12)/360</f>
        <v>0</v>
      </c>
      <c r="Y12" s="31">
        <f t="shared" ref="Y12:Y41" si="7">(W12*X12)/360</f>
        <v>0</v>
      </c>
      <c r="AB12" s="31">
        <f t="shared" ref="AB12:AB41" si="8">(Z12*AA12)/360</f>
        <v>0</v>
      </c>
      <c r="AE12" s="31">
        <v>0</v>
      </c>
      <c r="AH12" s="31">
        <v>0</v>
      </c>
      <c r="AI12" s="58">
        <v>89775000</v>
      </c>
      <c r="AJ12" s="59">
        <v>5.4899999999999997E-2</v>
      </c>
      <c r="AK12" s="31">
        <f t="shared" ref="AK12:AK41" si="9">(AI12*AJ12)/360</f>
        <v>13690.6875</v>
      </c>
      <c r="AL12" s="58">
        <v>330000000</v>
      </c>
      <c r="AM12" s="59">
        <v>5.6000000000000001E-2</v>
      </c>
      <c r="AN12" s="31">
        <f t="shared" ref="AN12:AN41" si="10">(AL12*AM12)/360</f>
        <v>51333.333333333336</v>
      </c>
      <c r="AO12" s="58"/>
      <c r="AP12" s="59"/>
      <c r="AQ12" s="31">
        <f t="shared" ref="AQ12:AQ41" si="11">(AO12*AP12)/360</f>
        <v>0</v>
      </c>
      <c r="AR12" s="58"/>
      <c r="AS12" s="59"/>
      <c r="AT12" s="31">
        <f t="shared" ref="AT12:AT41" si="12">(AR12*AS12)/360</f>
        <v>0</v>
      </c>
      <c r="AW12" s="31">
        <f t="shared" ref="AW12:AW41" si="13">(AU12*AV12)/360</f>
        <v>0</v>
      </c>
      <c r="AZ12" s="31">
        <f t="shared" ref="AZ12:AZ41" si="14">(AX12*AY12)/360</f>
        <v>0</v>
      </c>
      <c r="BC12" s="31">
        <f t="shared" ref="BC12:BC41" si="15">(BA12*BB12)/360</f>
        <v>0</v>
      </c>
      <c r="BF12" s="31">
        <f t="shared" ref="BF12:BF41" si="16">(BD12*BE12)/360</f>
        <v>0</v>
      </c>
      <c r="BI12" s="31">
        <f t="shared" ref="BI12:BI41" si="17">(BG12*BH12)/360</f>
        <v>0</v>
      </c>
      <c r="BL12" s="31">
        <f t="shared" ref="BL12:BL41" si="18">(BJ12*BK12)/360</f>
        <v>0</v>
      </c>
      <c r="BO12" s="31">
        <f t="shared" ref="BO12:BO41" si="19">(BM12*BN12)/360</f>
        <v>0</v>
      </c>
      <c r="BR12" s="31">
        <f t="shared" ref="BR12:BR41" si="20">(BP12*BQ12)/360</f>
        <v>0</v>
      </c>
      <c r="BU12" s="31">
        <f t="shared" ref="BU12:BU41" si="21">(BS12*BT12)/360</f>
        <v>0</v>
      </c>
      <c r="BX12" s="31">
        <f t="shared" ref="BX12:BX41" si="22">(BV12*BW12)/360</f>
        <v>0</v>
      </c>
      <c r="CA12" s="31">
        <f t="shared" ref="CA12:CA41" si="23">(BY12*BZ12)/360</f>
        <v>0</v>
      </c>
      <c r="CD12" s="31">
        <f t="shared" ref="CD12:CD41" si="24">(CB12*CC12)/360</f>
        <v>0</v>
      </c>
      <c r="CG12" s="31">
        <f t="shared" ref="CG12:CG41" si="25">(CE12*CF12)/360</f>
        <v>0</v>
      </c>
      <c r="CJ12" s="31">
        <f t="shared" ref="CJ12:CJ41" si="26">(CH12*CI12)/360</f>
        <v>0</v>
      </c>
      <c r="CM12" s="31">
        <f t="shared" ref="CM12:CM41" si="27">(CK12*CL12)/360</f>
        <v>0</v>
      </c>
      <c r="CP12" s="31">
        <f t="shared" ref="CP12:CP41" si="28">(CN12*CO12)/360</f>
        <v>0</v>
      </c>
      <c r="CS12" s="31">
        <f t="shared" ref="CS12:CS41" si="29">(CQ12*CR12)/360</f>
        <v>0</v>
      </c>
      <c r="CV12" s="31">
        <f t="shared" ref="CV12:CV41" si="30">(CT12*CU12)/360</f>
        <v>0</v>
      </c>
      <c r="CY12" s="31">
        <f t="shared" ref="CY12:CY41" si="31">(CW12*CX12)/360</f>
        <v>0</v>
      </c>
      <c r="DB12" s="31">
        <f t="shared" ref="DB12:DB41" si="32">(CZ12*DA12)/360</f>
        <v>0</v>
      </c>
      <c r="DE12" s="31">
        <f t="shared" ref="DE12:DE41" si="33">(DC12*DD12)/360</f>
        <v>0</v>
      </c>
      <c r="DH12" s="31">
        <f t="shared" ref="DH12:DH41" si="34">(DF12*DG12)/360</f>
        <v>0</v>
      </c>
      <c r="DK12" s="31">
        <f t="shared" ref="DK12:DK41" si="35">(DI12*DJ12)/360</f>
        <v>0</v>
      </c>
      <c r="DN12" s="31">
        <f t="shared" ref="DN12:DN41" si="36">(DL12*DM12)/360</f>
        <v>0</v>
      </c>
      <c r="DQ12" s="31">
        <f t="shared" ref="DQ12:DQ41" si="37">(DO12*DP12)/360</f>
        <v>0</v>
      </c>
      <c r="DT12" s="31">
        <f t="shared" ref="DT12:DT41" si="38">(DR12*DS12)/360</f>
        <v>0</v>
      </c>
      <c r="DW12" s="31">
        <f t="shared" ref="DW12:DW41" si="39">(DU12*DV12)/360</f>
        <v>0</v>
      </c>
      <c r="DZ12" s="31"/>
      <c r="EA12" s="31"/>
      <c r="EB12" s="60">
        <f t="shared" ref="EB12:EB41" si="40">B12+E12+H12+K12+N12+Q12+T12+W12+Z12+AC12+AF12+AL12+AO12+AR12+AU12+AX12+BA12+BD12+BG12+DU12+AI12+DR12+DO12+DL12+DI12+DF12+DC12+CZ12+CW12+CT12+CQ12+CN12+CK12+CH12+CE12+CB12+BY12+BV12+BS12+BP12+BM12+BJ12</f>
        <v>419775000</v>
      </c>
      <c r="EC12" s="60">
        <f t="shared" ref="EC12:EC41" si="41">EB12-EK12+EL12</f>
        <v>0</v>
      </c>
      <c r="ED12" s="31">
        <f t="shared" ref="ED12:ED41" si="42">D12+G12+J12+M12+P12+S12+V12+Y12+AB12+AE12+AH12+AK12+AN12+AQ12+AT12+AW12+AZ12+BC12+BF12+BI12+DW12+DT12+DQ12+DN12+DK12+DH12+DE12+DB12+CY12+CV12+CS12+CP12+CM12+CJ12+CG12+CD12+CA12+BX12+BU12+BR12+BO12+BL12</f>
        <v>65024.020833333336</v>
      </c>
      <c r="EE12" s="33">
        <f t="shared" ref="EE12:EE41" si="43">IF(EB12&lt;&gt;0,((ED12/EB12)*360),0)</f>
        <v>5.5764748972663924E-2</v>
      </c>
      <c r="EG12" s="60">
        <f t="shared" ref="EG12:EG41" si="44">Q12+T12+W12+Z12+AC12+AF12</f>
        <v>0</v>
      </c>
      <c r="EH12" s="31">
        <f t="shared" ref="EH12:EH41" si="45">S12+V12+Y12+AB12+AE12+AH12</f>
        <v>0</v>
      </c>
      <c r="EI12" s="33">
        <f t="shared" ref="EI12:EI41" si="46">IF(EG12&lt;&gt;0,((EH12/EG12)*360),0)</f>
        <v>0</v>
      </c>
      <c r="EJ12" s="33"/>
      <c r="EK12" s="60">
        <f t="shared" ref="EK12:EK41" si="47">DR12+DL12+DI12+DF12+DC12+CZ12+CW12+CT12+CQ12+CN12+CK12+CH12+CE12+CB12+BY12+BV12+BS12+BP12+BM12+BJ12+BG12+BD12+BA12+AX12+AU12+AR12+AO12+AL12+AI12+DO12</f>
        <v>419775000</v>
      </c>
      <c r="EL12" s="60">
        <f t="shared" ref="EL12:EL41" si="48">DX12</f>
        <v>0</v>
      </c>
      <c r="EM12" s="60">
        <f t="shared" ref="EM12:EM41" si="49">DT12+DQ12+DN12+DK12+DH12+DE12+DB12+CY12+CV12+CS12+CP12+CM12+CJ12+CG12+CD12+CA12+BX12+BU12+BR12+BO12+BL12+BI12+BF12+BC12+AZ12+AW12+AT12+AQ12+AN12+AK12</f>
        <v>65024.020833333336</v>
      </c>
      <c r="EN12" s="33">
        <f t="shared" ref="EN12:EN41" si="50">IF(EK12&lt;&gt;0,((EM12/EK12)*360),0)</f>
        <v>5.5764748972663924E-2</v>
      </c>
      <c r="EP12" s="31"/>
    </row>
    <row r="13" spans="1:147" x14ac:dyDescent="0.25">
      <c r="A13" s="20">
        <f t="shared" ref="A13:A41" si="51">1+A12</f>
        <v>45476</v>
      </c>
      <c r="B13" s="31">
        <v>0</v>
      </c>
      <c r="C13" s="33">
        <v>5.478719E-2</v>
      </c>
      <c r="D13" s="31">
        <f t="shared" si="0"/>
        <v>0</v>
      </c>
      <c r="G13" s="31">
        <f t="shared" si="1"/>
        <v>0</v>
      </c>
      <c r="J13" s="31">
        <f t="shared" si="2"/>
        <v>0</v>
      </c>
      <c r="M13" s="31">
        <f t="shared" si="3"/>
        <v>0</v>
      </c>
      <c r="P13" s="31">
        <f t="shared" si="4"/>
        <v>0</v>
      </c>
      <c r="S13" s="31">
        <f t="shared" si="5"/>
        <v>0</v>
      </c>
      <c r="V13" s="31">
        <f t="shared" si="6"/>
        <v>0</v>
      </c>
      <c r="Y13" s="31">
        <f t="shared" si="7"/>
        <v>0</v>
      </c>
      <c r="AB13" s="31">
        <f t="shared" si="8"/>
        <v>0</v>
      </c>
      <c r="AE13" s="31">
        <v>0</v>
      </c>
      <c r="AH13" s="31">
        <v>0</v>
      </c>
      <c r="AI13" s="58">
        <v>55250000</v>
      </c>
      <c r="AJ13" s="59">
        <v>5.4899999999999997E-2</v>
      </c>
      <c r="AK13" s="31">
        <f t="shared" si="9"/>
        <v>8425.625</v>
      </c>
      <c r="AL13" s="58">
        <v>330000000</v>
      </c>
      <c r="AM13" s="59">
        <v>5.6000000000000001E-2</v>
      </c>
      <c r="AN13" s="31">
        <f t="shared" si="10"/>
        <v>51333.333333333336</v>
      </c>
      <c r="AO13" s="58"/>
      <c r="AP13" s="59"/>
      <c r="AQ13" s="31">
        <f t="shared" si="11"/>
        <v>0</v>
      </c>
      <c r="AR13" s="58"/>
      <c r="AS13" s="59"/>
      <c r="AT13" s="31">
        <f t="shared" si="12"/>
        <v>0</v>
      </c>
      <c r="AW13" s="31">
        <f t="shared" si="13"/>
        <v>0</v>
      </c>
      <c r="AZ13" s="31">
        <f t="shared" si="14"/>
        <v>0</v>
      </c>
      <c r="BC13" s="31">
        <f t="shared" si="15"/>
        <v>0</v>
      </c>
      <c r="BF13" s="31">
        <f t="shared" si="16"/>
        <v>0</v>
      </c>
      <c r="BI13" s="31">
        <f t="shared" si="17"/>
        <v>0</v>
      </c>
      <c r="BL13" s="31">
        <f t="shared" si="18"/>
        <v>0</v>
      </c>
      <c r="BO13" s="31">
        <f t="shared" si="19"/>
        <v>0</v>
      </c>
      <c r="BR13" s="31">
        <f t="shared" si="20"/>
        <v>0</v>
      </c>
      <c r="BU13" s="31">
        <f t="shared" si="21"/>
        <v>0</v>
      </c>
      <c r="BX13" s="31">
        <f t="shared" si="22"/>
        <v>0</v>
      </c>
      <c r="CA13" s="31">
        <f t="shared" si="23"/>
        <v>0</v>
      </c>
      <c r="CD13" s="31">
        <f t="shared" si="24"/>
        <v>0</v>
      </c>
      <c r="CG13" s="31">
        <f t="shared" si="25"/>
        <v>0</v>
      </c>
      <c r="CJ13" s="31">
        <f t="shared" si="26"/>
        <v>0</v>
      </c>
      <c r="CM13" s="31">
        <f t="shared" si="27"/>
        <v>0</v>
      </c>
      <c r="CP13" s="31">
        <f t="shared" si="28"/>
        <v>0</v>
      </c>
      <c r="CS13" s="31">
        <f t="shared" si="29"/>
        <v>0</v>
      </c>
      <c r="CV13" s="31">
        <f t="shared" si="30"/>
        <v>0</v>
      </c>
      <c r="CY13" s="31">
        <f t="shared" si="31"/>
        <v>0</v>
      </c>
      <c r="DB13" s="31">
        <f t="shared" si="32"/>
        <v>0</v>
      </c>
      <c r="DE13" s="31">
        <f t="shared" si="33"/>
        <v>0</v>
      </c>
      <c r="DH13" s="31">
        <f t="shared" si="34"/>
        <v>0</v>
      </c>
      <c r="DK13" s="31">
        <f t="shared" si="35"/>
        <v>0</v>
      </c>
      <c r="DN13" s="31">
        <f t="shared" si="36"/>
        <v>0</v>
      </c>
      <c r="DQ13" s="31">
        <f t="shared" si="37"/>
        <v>0</v>
      </c>
      <c r="DT13" s="31">
        <f t="shared" si="38"/>
        <v>0</v>
      </c>
      <c r="DW13" s="31">
        <f t="shared" si="39"/>
        <v>0</v>
      </c>
      <c r="DZ13" s="31"/>
      <c r="EA13" s="31"/>
      <c r="EB13" s="60">
        <f t="shared" si="40"/>
        <v>385250000</v>
      </c>
      <c r="EC13" s="60">
        <f t="shared" si="41"/>
        <v>0</v>
      </c>
      <c r="ED13" s="31">
        <f t="shared" si="42"/>
        <v>59758.958333333336</v>
      </c>
      <c r="EE13" s="33">
        <f t="shared" si="43"/>
        <v>5.584224529526282E-2</v>
      </c>
      <c r="EG13" s="60">
        <f t="shared" si="44"/>
        <v>0</v>
      </c>
      <c r="EH13" s="31">
        <f t="shared" si="45"/>
        <v>0</v>
      </c>
      <c r="EI13" s="33">
        <f t="shared" si="46"/>
        <v>0</v>
      </c>
      <c r="EJ13" s="33"/>
      <c r="EK13" s="60">
        <f t="shared" si="47"/>
        <v>385250000</v>
      </c>
      <c r="EL13" s="60">
        <f t="shared" si="48"/>
        <v>0</v>
      </c>
      <c r="EM13" s="60">
        <f t="shared" si="49"/>
        <v>59758.958333333336</v>
      </c>
      <c r="EN13" s="33">
        <f t="shared" si="50"/>
        <v>5.584224529526282E-2</v>
      </c>
      <c r="EP13" s="31"/>
    </row>
    <row r="14" spans="1:147" x14ac:dyDescent="0.25">
      <c r="A14" s="20">
        <f t="shared" si="51"/>
        <v>45477</v>
      </c>
      <c r="B14" s="31">
        <v>0</v>
      </c>
      <c r="C14" s="33">
        <v>5.478719E-2</v>
      </c>
      <c r="D14" s="31">
        <f t="shared" si="0"/>
        <v>0</v>
      </c>
      <c r="G14" s="31">
        <f t="shared" si="1"/>
        <v>0</v>
      </c>
      <c r="J14" s="31">
        <f t="shared" si="2"/>
        <v>0</v>
      </c>
      <c r="M14" s="31">
        <f t="shared" si="3"/>
        <v>0</v>
      </c>
      <c r="P14" s="31">
        <f t="shared" si="4"/>
        <v>0</v>
      </c>
      <c r="S14" s="31">
        <f t="shared" si="5"/>
        <v>0</v>
      </c>
      <c r="V14" s="31">
        <f t="shared" si="6"/>
        <v>0</v>
      </c>
      <c r="Y14" s="31">
        <f t="shared" si="7"/>
        <v>0</v>
      </c>
      <c r="AB14" s="31">
        <f t="shared" si="8"/>
        <v>0</v>
      </c>
      <c r="AE14" s="31">
        <v>0</v>
      </c>
      <c r="AH14" s="31">
        <v>0</v>
      </c>
      <c r="AI14" s="58">
        <v>55250000</v>
      </c>
      <c r="AJ14" s="59">
        <v>5.4899999999999997E-2</v>
      </c>
      <c r="AK14" s="31">
        <f t="shared" si="9"/>
        <v>8425.625</v>
      </c>
      <c r="AL14" s="58">
        <v>330000000</v>
      </c>
      <c r="AM14" s="59">
        <v>5.6000000000000001E-2</v>
      </c>
      <c r="AN14" s="31">
        <f t="shared" si="10"/>
        <v>51333.333333333336</v>
      </c>
      <c r="AO14" s="58"/>
      <c r="AP14" s="59"/>
      <c r="AQ14" s="31">
        <f t="shared" si="11"/>
        <v>0</v>
      </c>
      <c r="AR14" s="58"/>
      <c r="AS14" s="59"/>
      <c r="AT14" s="31">
        <f t="shared" si="12"/>
        <v>0</v>
      </c>
      <c r="AW14" s="31">
        <f t="shared" si="13"/>
        <v>0</v>
      </c>
      <c r="AZ14" s="31">
        <f t="shared" si="14"/>
        <v>0</v>
      </c>
      <c r="BC14" s="31">
        <f t="shared" si="15"/>
        <v>0</v>
      </c>
      <c r="BF14" s="31">
        <f t="shared" si="16"/>
        <v>0</v>
      </c>
      <c r="BI14" s="31">
        <f t="shared" si="17"/>
        <v>0</v>
      </c>
      <c r="BL14" s="31">
        <f t="shared" si="18"/>
        <v>0</v>
      </c>
      <c r="BO14" s="31">
        <f t="shared" si="19"/>
        <v>0</v>
      </c>
      <c r="BR14" s="31">
        <f t="shared" si="20"/>
        <v>0</v>
      </c>
      <c r="BU14" s="31">
        <f t="shared" si="21"/>
        <v>0</v>
      </c>
      <c r="BX14" s="31">
        <f t="shared" si="22"/>
        <v>0</v>
      </c>
      <c r="CA14" s="31">
        <f t="shared" si="23"/>
        <v>0</v>
      </c>
      <c r="CD14" s="31">
        <f t="shared" si="24"/>
        <v>0</v>
      </c>
      <c r="CG14" s="31">
        <f t="shared" si="25"/>
        <v>0</v>
      </c>
      <c r="CJ14" s="31">
        <f t="shared" si="26"/>
        <v>0</v>
      </c>
      <c r="CM14" s="31">
        <f t="shared" si="27"/>
        <v>0</v>
      </c>
      <c r="CP14" s="31">
        <f t="shared" si="28"/>
        <v>0</v>
      </c>
      <c r="CS14" s="31">
        <f t="shared" si="29"/>
        <v>0</v>
      </c>
      <c r="CV14" s="31">
        <f t="shared" si="30"/>
        <v>0</v>
      </c>
      <c r="CY14" s="31">
        <f t="shared" si="31"/>
        <v>0</v>
      </c>
      <c r="DB14" s="31">
        <f t="shared" si="32"/>
        <v>0</v>
      </c>
      <c r="DE14" s="31">
        <f t="shared" si="33"/>
        <v>0</v>
      </c>
      <c r="DH14" s="31">
        <f t="shared" si="34"/>
        <v>0</v>
      </c>
      <c r="DK14" s="31">
        <f t="shared" si="35"/>
        <v>0</v>
      </c>
      <c r="DN14" s="31">
        <f t="shared" si="36"/>
        <v>0</v>
      </c>
      <c r="DQ14" s="31">
        <f t="shared" si="37"/>
        <v>0</v>
      </c>
      <c r="DT14" s="31">
        <f t="shared" si="38"/>
        <v>0</v>
      </c>
      <c r="DW14" s="31">
        <f t="shared" si="39"/>
        <v>0</v>
      </c>
      <c r="DZ14" s="31"/>
      <c r="EA14" s="31"/>
      <c r="EB14" s="60">
        <f t="shared" si="40"/>
        <v>385250000</v>
      </c>
      <c r="EC14" s="60">
        <f t="shared" si="41"/>
        <v>0</v>
      </c>
      <c r="ED14" s="31">
        <f t="shared" si="42"/>
        <v>59758.958333333336</v>
      </c>
      <c r="EE14" s="33">
        <f t="shared" si="43"/>
        <v>5.584224529526282E-2</v>
      </c>
      <c r="EG14" s="60">
        <f t="shared" si="44"/>
        <v>0</v>
      </c>
      <c r="EH14" s="31">
        <f t="shared" si="45"/>
        <v>0</v>
      </c>
      <c r="EI14" s="33">
        <f t="shared" si="46"/>
        <v>0</v>
      </c>
      <c r="EJ14" s="33"/>
      <c r="EK14" s="60">
        <f t="shared" si="47"/>
        <v>385250000</v>
      </c>
      <c r="EL14" s="60">
        <f t="shared" si="48"/>
        <v>0</v>
      </c>
      <c r="EM14" s="60">
        <f t="shared" si="49"/>
        <v>59758.958333333336</v>
      </c>
      <c r="EN14" s="33">
        <f t="shared" si="50"/>
        <v>5.584224529526282E-2</v>
      </c>
      <c r="EP14" s="31"/>
    </row>
    <row r="15" spans="1:147" x14ac:dyDescent="0.25">
      <c r="A15" s="20">
        <f t="shared" si="51"/>
        <v>45478</v>
      </c>
      <c r="B15" s="31">
        <v>0</v>
      </c>
      <c r="C15" s="33">
        <v>5.5025069999999995E-2</v>
      </c>
      <c r="D15" s="31">
        <f t="shared" si="0"/>
        <v>0</v>
      </c>
      <c r="G15" s="31">
        <f t="shared" si="1"/>
        <v>0</v>
      </c>
      <c r="J15" s="31">
        <f t="shared" si="2"/>
        <v>0</v>
      </c>
      <c r="M15" s="31">
        <f t="shared" si="3"/>
        <v>0</v>
      </c>
      <c r="P15" s="31">
        <f t="shared" si="4"/>
        <v>0</v>
      </c>
      <c r="S15" s="31">
        <f t="shared" si="5"/>
        <v>0</v>
      </c>
      <c r="V15" s="31">
        <f t="shared" si="6"/>
        <v>0</v>
      </c>
      <c r="Y15" s="31">
        <f t="shared" si="7"/>
        <v>0</v>
      </c>
      <c r="AB15" s="31">
        <f t="shared" si="8"/>
        <v>0</v>
      </c>
      <c r="AE15" s="31">
        <v>0</v>
      </c>
      <c r="AH15" s="31">
        <v>0</v>
      </c>
      <c r="AI15" s="58">
        <v>73925000</v>
      </c>
      <c r="AJ15" s="59">
        <v>5.4899999999999997E-2</v>
      </c>
      <c r="AK15" s="31">
        <f t="shared" si="9"/>
        <v>11273.5625</v>
      </c>
      <c r="AL15" s="58">
        <v>330000000</v>
      </c>
      <c r="AM15" s="59">
        <v>5.6000000000000001E-2</v>
      </c>
      <c r="AN15" s="31">
        <f t="shared" si="10"/>
        <v>51333.333333333336</v>
      </c>
      <c r="AO15" s="58"/>
      <c r="AP15" s="59"/>
      <c r="AQ15" s="31">
        <f t="shared" si="11"/>
        <v>0</v>
      </c>
      <c r="AR15" s="58"/>
      <c r="AS15" s="59"/>
      <c r="AT15" s="31">
        <f t="shared" si="12"/>
        <v>0</v>
      </c>
      <c r="AW15" s="31">
        <f t="shared" si="13"/>
        <v>0</v>
      </c>
      <c r="AZ15" s="31">
        <f t="shared" si="14"/>
        <v>0</v>
      </c>
      <c r="BC15" s="31">
        <f t="shared" si="15"/>
        <v>0</v>
      </c>
      <c r="BF15" s="31">
        <f t="shared" si="16"/>
        <v>0</v>
      </c>
      <c r="BI15" s="31">
        <f t="shared" si="17"/>
        <v>0</v>
      </c>
      <c r="BL15" s="31">
        <f t="shared" si="18"/>
        <v>0</v>
      </c>
      <c r="BO15" s="31">
        <f t="shared" si="19"/>
        <v>0</v>
      </c>
      <c r="BR15" s="31">
        <f t="shared" si="20"/>
        <v>0</v>
      </c>
      <c r="BU15" s="31">
        <f t="shared" si="21"/>
        <v>0</v>
      </c>
      <c r="BX15" s="31">
        <f t="shared" si="22"/>
        <v>0</v>
      </c>
      <c r="CA15" s="31">
        <f t="shared" si="23"/>
        <v>0</v>
      </c>
      <c r="CD15" s="31">
        <f t="shared" si="24"/>
        <v>0</v>
      </c>
      <c r="CG15" s="31">
        <f t="shared" si="25"/>
        <v>0</v>
      </c>
      <c r="CJ15" s="31">
        <f t="shared" si="26"/>
        <v>0</v>
      </c>
      <c r="CM15" s="31">
        <f t="shared" si="27"/>
        <v>0</v>
      </c>
      <c r="CP15" s="31">
        <f t="shared" si="28"/>
        <v>0</v>
      </c>
      <c r="CS15" s="31">
        <f t="shared" si="29"/>
        <v>0</v>
      </c>
      <c r="CV15" s="31">
        <f t="shared" si="30"/>
        <v>0</v>
      </c>
      <c r="CY15" s="31">
        <f t="shared" si="31"/>
        <v>0</v>
      </c>
      <c r="DB15" s="31">
        <f t="shared" si="32"/>
        <v>0</v>
      </c>
      <c r="DE15" s="31">
        <f t="shared" si="33"/>
        <v>0</v>
      </c>
      <c r="DH15" s="31">
        <f t="shared" si="34"/>
        <v>0</v>
      </c>
      <c r="DK15" s="31">
        <f t="shared" si="35"/>
        <v>0</v>
      </c>
      <c r="DN15" s="31">
        <f t="shared" si="36"/>
        <v>0</v>
      </c>
      <c r="DQ15" s="31">
        <f t="shared" si="37"/>
        <v>0</v>
      </c>
      <c r="DT15" s="31">
        <f t="shared" si="38"/>
        <v>0</v>
      </c>
      <c r="DW15" s="31">
        <f t="shared" si="39"/>
        <v>0</v>
      </c>
      <c r="DZ15" s="31"/>
      <c r="EA15" s="31"/>
      <c r="EB15" s="60">
        <f t="shared" si="40"/>
        <v>403925000</v>
      </c>
      <c r="EC15" s="60">
        <f t="shared" si="41"/>
        <v>0</v>
      </c>
      <c r="ED15" s="31">
        <f t="shared" si="42"/>
        <v>62606.895833333336</v>
      </c>
      <c r="EE15" s="33">
        <f t="shared" si="43"/>
        <v>5.5798681685956551E-2</v>
      </c>
      <c r="EG15" s="60">
        <f t="shared" si="44"/>
        <v>0</v>
      </c>
      <c r="EH15" s="31">
        <f t="shared" si="45"/>
        <v>0</v>
      </c>
      <c r="EI15" s="33">
        <f t="shared" si="46"/>
        <v>0</v>
      </c>
      <c r="EJ15" s="33"/>
      <c r="EK15" s="60">
        <f t="shared" si="47"/>
        <v>403925000</v>
      </c>
      <c r="EL15" s="60">
        <f t="shared" si="48"/>
        <v>0</v>
      </c>
      <c r="EM15" s="60">
        <f t="shared" si="49"/>
        <v>62606.895833333336</v>
      </c>
      <c r="EN15" s="33">
        <f t="shared" si="50"/>
        <v>5.5798681685956551E-2</v>
      </c>
      <c r="EP15" s="31"/>
    </row>
    <row r="16" spans="1:147" x14ac:dyDescent="0.25">
      <c r="A16" s="20">
        <f t="shared" si="51"/>
        <v>45479</v>
      </c>
      <c r="B16" s="31">
        <v>0</v>
      </c>
      <c r="C16" s="33">
        <v>5.5025069999999995E-2</v>
      </c>
      <c r="D16" s="31">
        <f t="shared" si="0"/>
        <v>0</v>
      </c>
      <c r="G16" s="31">
        <f t="shared" si="1"/>
        <v>0</v>
      </c>
      <c r="J16" s="31">
        <f t="shared" si="2"/>
        <v>0</v>
      </c>
      <c r="M16" s="31">
        <f t="shared" si="3"/>
        <v>0</v>
      </c>
      <c r="P16" s="31">
        <f t="shared" si="4"/>
        <v>0</v>
      </c>
      <c r="S16" s="31">
        <f t="shared" si="5"/>
        <v>0</v>
      </c>
      <c r="V16" s="31">
        <f t="shared" si="6"/>
        <v>0</v>
      </c>
      <c r="Y16" s="31">
        <f t="shared" si="7"/>
        <v>0</v>
      </c>
      <c r="AB16" s="31">
        <f t="shared" si="8"/>
        <v>0</v>
      </c>
      <c r="AE16" s="31">
        <v>0</v>
      </c>
      <c r="AH16" s="31">
        <v>0</v>
      </c>
      <c r="AI16" s="58">
        <v>73925000</v>
      </c>
      <c r="AJ16" s="59">
        <v>5.4899999999999997E-2</v>
      </c>
      <c r="AK16" s="31">
        <f t="shared" si="9"/>
        <v>11273.5625</v>
      </c>
      <c r="AL16" s="58">
        <v>330000000</v>
      </c>
      <c r="AM16" s="59">
        <v>5.6000000000000001E-2</v>
      </c>
      <c r="AN16" s="31">
        <f t="shared" si="10"/>
        <v>51333.333333333336</v>
      </c>
      <c r="AO16" s="58"/>
      <c r="AP16" s="59"/>
      <c r="AQ16" s="31">
        <f t="shared" si="11"/>
        <v>0</v>
      </c>
      <c r="AR16" s="58"/>
      <c r="AS16" s="59"/>
      <c r="AT16" s="31">
        <f t="shared" si="12"/>
        <v>0</v>
      </c>
      <c r="AW16" s="31">
        <f t="shared" si="13"/>
        <v>0</v>
      </c>
      <c r="AZ16" s="31">
        <f t="shared" si="14"/>
        <v>0</v>
      </c>
      <c r="BC16" s="31">
        <f t="shared" si="15"/>
        <v>0</v>
      </c>
      <c r="BF16" s="31">
        <f t="shared" si="16"/>
        <v>0</v>
      </c>
      <c r="BI16" s="31">
        <f t="shared" si="17"/>
        <v>0</v>
      </c>
      <c r="BL16" s="31">
        <f t="shared" si="18"/>
        <v>0</v>
      </c>
      <c r="BO16" s="31">
        <f t="shared" si="19"/>
        <v>0</v>
      </c>
      <c r="BR16" s="31">
        <f t="shared" si="20"/>
        <v>0</v>
      </c>
      <c r="BU16" s="31">
        <f t="shared" si="21"/>
        <v>0</v>
      </c>
      <c r="BX16" s="31">
        <f t="shared" si="22"/>
        <v>0</v>
      </c>
      <c r="CA16" s="31">
        <f t="shared" si="23"/>
        <v>0</v>
      </c>
      <c r="CD16" s="31">
        <f t="shared" si="24"/>
        <v>0</v>
      </c>
      <c r="CG16" s="31">
        <f t="shared" si="25"/>
        <v>0</v>
      </c>
      <c r="CJ16" s="31">
        <f t="shared" si="26"/>
        <v>0</v>
      </c>
      <c r="CM16" s="31">
        <f t="shared" si="27"/>
        <v>0</v>
      </c>
      <c r="CP16" s="31">
        <f t="shared" si="28"/>
        <v>0</v>
      </c>
      <c r="CS16" s="31">
        <f t="shared" si="29"/>
        <v>0</v>
      </c>
      <c r="CV16" s="31">
        <f t="shared" si="30"/>
        <v>0</v>
      </c>
      <c r="CY16" s="31">
        <f t="shared" si="31"/>
        <v>0</v>
      </c>
      <c r="DB16" s="31">
        <f t="shared" si="32"/>
        <v>0</v>
      </c>
      <c r="DE16" s="31">
        <f t="shared" si="33"/>
        <v>0</v>
      </c>
      <c r="DH16" s="31">
        <f t="shared" si="34"/>
        <v>0</v>
      </c>
      <c r="DK16" s="31">
        <f t="shared" si="35"/>
        <v>0</v>
      </c>
      <c r="DN16" s="31">
        <f t="shared" si="36"/>
        <v>0</v>
      </c>
      <c r="DQ16" s="31">
        <f t="shared" si="37"/>
        <v>0</v>
      </c>
      <c r="DT16" s="31">
        <f t="shared" si="38"/>
        <v>0</v>
      </c>
      <c r="DW16" s="31">
        <f t="shared" si="39"/>
        <v>0</v>
      </c>
      <c r="DZ16" s="31"/>
      <c r="EA16" s="31"/>
      <c r="EB16" s="60">
        <f t="shared" si="40"/>
        <v>403925000</v>
      </c>
      <c r="EC16" s="60">
        <f t="shared" si="41"/>
        <v>0</v>
      </c>
      <c r="ED16" s="31">
        <f t="shared" si="42"/>
        <v>62606.895833333336</v>
      </c>
      <c r="EE16" s="33">
        <f t="shared" si="43"/>
        <v>5.5798681685956551E-2</v>
      </c>
      <c r="EG16" s="60">
        <f t="shared" si="44"/>
        <v>0</v>
      </c>
      <c r="EH16" s="31">
        <f t="shared" si="45"/>
        <v>0</v>
      </c>
      <c r="EI16" s="33">
        <f t="shared" si="46"/>
        <v>0</v>
      </c>
      <c r="EJ16" s="33"/>
      <c r="EK16" s="60">
        <f t="shared" si="47"/>
        <v>403925000</v>
      </c>
      <c r="EL16" s="60">
        <f t="shared" si="48"/>
        <v>0</v>
      </c>
      <c r="EM16" s="60">
        <f t="shared" si="49"/>
        <v>62606.895833333336</v>
      </c>
      <c r="EN16" s="33">
        <f t="shared" si="50"/>
        <v>5.5798681685956551E-2</v>
      </c>
      <c r="EP16" s="31"/>
    </row>
    <row r="17" spans="1:146" x14ac:dyDescent="0.25">
      <c r="A17" s="20">
        <f t="shared" si="51"/>
        <v>45480</v>
      </c>
      <c r="B17" s="31">
        <v>0</v>
      </c>
      <c r="C17" s="33">
        <v>5.5025069999999995E-2</v>
      </c>
      <c r="D17" s="31">
        <f t="shared" si="0"/>
        <v>0</v>
      </c>
      <c r="G17" s="31">
        <f t="shared" si="1"/>
        <v>0</v>
      </c>
      <c r="J17" s="31">
        <f t="shared" si="2"/>
        <v>0</v>
      </c>
      <c r="M17" s="31">
        <f t="shared" si="3"/>
        <v>0</v>
      </c>
      <c r="P17" s="31">
        <f t="shared" si="4"/>
        <v>0</v>
      </c>
      <c r="S17" s="31">
        <f t="shared" si="5"/>
        <v>0</v>
      </c>
      <c r="V17" s="31">
        <f t="shared" si="6"/>
        <v>0</v>
      </c>
      <c r="Y17" s="31">
        <f t="shared" si="7"/>
        <v>0</v>
      </c>
      <c r="AB17" s="31">
        <f t="shared" si="8"/>
        <v>0</v>
      </c>
      <c r="AE17" s="31">
        <v>0</v>
      </c>
      <c r="AH17" s="31">
        <v>0</v>
      </c>
      <c r="AI17" s="58">
        <v>73925000</v>
      </c>
      <c r="AJ17" s="59">
        <v>5.4899999999999997E-2</v>
      </c>
      <c r="AK17" s="31">
        <f t="shared" si="9"/>
        <v>11273.5625</v>
      </c>
      <c r="AL17" s="58">
        <v>330000000</v>
      </c>
      <c r="AM17" s="59">
        <v>5.6000000000000001E-2</v>
      </c>
      <c r="AN17" s="31">
        <f t="shared" si="10"/>
        <v>51333.333333333336</v>
      </c>
      <c r="AO17" s="58"/>
      <c r="AP17" s="59"/>
      <c r="AQ17" s="31">
        <f t="shared" si="11"/>
        <v>0</v>
      </c>
      <c r="AR17" s="58"/>
      <c r="AS17" s="59"/>
      <c r="AT17" s="31">
        <f t="shared" si="12"/>
        <v>0</v>
      </c>
      <c r="AW17" s="31">
        <f t="shared" si="13"/>
        <v>0</v>
      </c>
      <c r="AZ17" s="31">
        <f t="shared" si="14"/>
        <v>0</v>
      </c>
      <c r="BC17" s="31">
        <f t="shared" si="15"/>
        <v>0</v>
      </c>
      <c r="BF17" s="31">
        <f t="shared" si="16"/>
        <v>0</v>
      </c>
      <c r="BI17" s="31">
        <f t="shared" si="17"/>
        <v>0</v>
      </c>
      <c r="BL17" s="31">
        <f t="shared" si="18"/>
        <v>0</v>
      </c>
      <c r="BO17" s="31">
        <f t="shared" si="19"/>
        <v>0</v>
      </c>
      <c r="BR17" s="31">
        <f t="shared" si="20"/>
        <v>0</v>
      </c>
      <c r="BU17" s="31">
        <f t="shared" si="21"/>
        <v>0</v>
      </c>
      <c r="BX17" s="31">
        <f t="shared" si="22"/>
        <v>0</v>
      </c>
      <c r="CA17" s="31">
        <f t="shared" si="23"/>
        <v>0</v>
      </c>
      <c r="CD17" s="31">
        <f t="shared" si="24"/>
        <v>0</v>
      </c>
      <c r="CG17" s="31">
        <f t="shared" si="25"/>
        <v>0</v>
      </c>
      <c r="CJ17" s="31">
        <f t="shared" si="26"/>
        <v>0</v>
      </c>
      <c r="CM17" s="31">
        <f t="shared" si="27"/>
        <v>0</v>
      </c>
      <c r="CP17" s="31">
        <f t="shared" si="28"/>
        <v>0</v>
      </c>
      <c r="CS17" s="31">
        <f t="shared" si="29"/>
        <v>0</v>
      </c>
      <c r="CV17" s="31">
        <f t="shared" si="30"/>
        <v>0</v>
      </c>
      <c r="CY17" s="31">
        <f t="shared" si="31"/>
        <v>0</v>
      </c>
      <c r="DB17" s="31">
        <f t="shared" si="32"/>
        <v>0</v>
      </c>
      <c r="DE17" s="31">
        <f t="shared" si="33"/>
        <v>0</v>
      </c>
      <c r="DH17" s="31">
        <f t="shared" si="34"/>
        <v>0</v>
      </c>
      <c r="DK17" s="31">
        <f t="shared" si="35"/>
        <v>0</v>
      </c>
      <c r="DN17" s="31">
        <f t="shared" si="36"/>
        <v>0</v>
      </c>
      <c r="DQ17" s="31">
        <f t="shared" si="37"/>
        <v>0</v>
      </c>
      <c r="DT17" s="31">
        <f t="shared" si="38"/>
        <v>0</v>
      </c>
      <c r="DW17" s="31">
        <f t="shared" si="39"/>
        <v>0</v>
      </c>
      <c r="DZ17" s="31"/>
      <c r="EA17" s="31"/>
      <c r="EB17" s="60">
        <f t="shared" si="40"/>
        <v>403925000</v>
      </c>
      <c r="EC17" s="60">
        <f t="shared" si="41"/>
        <v>0</v>
      </c>
      <c r="ED17" s="31">
        <f t="shared" si="42"/>
        <v>62606.895833333336</v>
      </c>
      <c r="EE17" s="33">
        <f t="shared" si="43"/>
        <v>5.5798681685956551E-2</v>
      </c>
      <c r="EG17" s="60">
        <f t="shared" si="44"/>
        <v>0</v>
      </c>
      <c r="EH17" s="31">
        <f t="shared" si="45"/>
        <v>0</v>
      </c>
      <c r="EI17" s="33">
        <f t="shared" si="46"/>
        <v>0</v>
      </c>
      <c r="EJ17" s="33"/>
      <c r="EK17" s="60">
        <f t="shared" si="47"/>
        <v>403925000</v>
      </c>
      <c r="EL17" s="60">
        <f t="shared" si="48"/>
        <v>0</v>
      </c>
      <c r="EM17" s="60">
        <f t="shared" si="49"/>
        <v>62606.895833333336</v>
      </c>
      <c r="EN17" s="33">
        <f t="shared" si="50"/>
        <v>5.5798681685956551E-2</v>
      </c>
      <c r="EP17" s="31"/>
    </row>
    <row r="18" spans="1:146" x14ac:dyDescent="0.25">
      <c r="A18" s="20">
        <f t="shared" si="51"/>
        <v>45481</v>
      </c>
      <c r="B18" s="31">
        <v>0</v>
      </c>
      <c r="C18" s="33">
        <v>5.5000840000000002E-2</v>
      </c>
      <c r="D18" s="31">
        <f t="shared" si="0"/>
        <v>0</v>
      </c>
      <c r="G18" s="31">
        <f t="shared" si="1"/>
        <v>0</v>
      </c>
      <c r="J18" s="31">
        <f t="shared" si="2"/>
        <v>0</v>
      </c>
      <c r="M18" s="31">
        <f t="shared" si="3"/>
        <v>0</v>
      </c>
      <c r="P18" s="31">
        <f t="shared" si="4"/>
        <v>0</v>
      </c>
      <c r="S18" s="31">
        <f t="shared" si="5"/>
        <v>0</v>
      </c>
      <c r="V18" s="31">
        <f t="shared" si="6"/>
        <v>0</v>
      </c>
      <c r="Y18" s="31">
        <f t="shared" si="7"/>
        <v>0</v>
      </c>
      <c r="AB18" s="31">
        <f t="shared" si="8"/>
        <v>0</v>
      </c>
      <c r="AE18" s="31">
        <v>0</v>
      </c>
      <c r="AH18" s="31">
        <v>0</v>
      </c>
      <c r="AI18" s="58">
        <v>110700000</v>
      </c>
      <c r="AJ18" s="59">
        <v>5.4899999999999997E-2</v>
      </c>
      <c r="AK18" s="31">
        <f t="shared" si="9"/>
        <v>16881.75</v>
      </c>
      <c r="AL18" s="58">
        <v>295000000</v>
      </c>
      <c r="AM18" s="59">
        <v>5.6000000000000001E-2</v>
      </c>
      <c r="AN18" s="31">
        <f t="shared" si="10"/>
        <v>45888.888888888891</v>
      </c>
      <c r="AO18" s="58"/>
      <c r="AP18" s="59"/>
      <c r="AQ18" s="31">
        <f t="shared" si="11"/>
        <v>0</v>
      </c>
      <c r="AR18" s="58"/>
      <c r="AS18" s="59"/>
      <c r="AT18" s="31">
        <f t="shared" si="12"/>
        <v>0</v>
      </c>
      <c r="AW18" s="31">
        <f t="shared" si="13"/>
        <v>0</v>
      </c>
      <c r="AZ18" s="31">
        <f t="shared" si="14"/>
        <v>0</v>
      </c>
      <c r="BC18" s="31">
        <f t="shared" si="15"/>
        <v>0</v>
      </c>
      <c r="BF18" s="31">
        <f t="shared" si="16"/>
        <v>0</v>
      </c>
      <c r="BI18" s="31">
        <f t="shared" si="17"/>
        <v>0</v>
      </c>
      <c r="BL18" s="31">
        <f t="shared" si="18"/>
        <v>0</v>
      </c>
      <c r="BO18" s="31">
        <f t="shared" si="19"/>
        <v>0</v>
      </c>
      <c r="BR18" s="31">
        <f t="shared" si="20"/>
        <v>0</v>
      </c>
      <c r="BU18" s="31">
        <f t="shared" si="21"/>
        <v>0</v>
      </c>
      <c r="BX18" s="31">
        <f t="shared" si="22"/>
        <v>0</v>
      </c>
      <c r="CA18" s="31">
        <f t="shared" si="23"/>
        <v>0</v>
      </c>
      <c r="CD18" s="31">
        <f t="shared" si="24"/>
        <v>0</v>
      </c>
      <c r="CG18" s="31">
        <f t="shared" si="25"/>
        <v>0</v>
      </c>
      <c r="CJ18" s="31">
        <f t="shared" si="26"/>
        <v>0</v>
      </c>
      <c r="CM18" s="31">
        <f t="shared" si="27"/>
        <v>0</v>
      </c>
      <c r="CP18" s="31">
        <f t="shared" si="28"/>
        <v>0</v>
      </c>
      <c r="CS18" s="31">
        <f t="shared" si="29"/>
        <v>0</v>
      </c>
      <c r="CV18" s="31">
        <f t="shared" si="30"/>
        <v>0</v>
      </c>
      <c r="CY18" s="31">
        <f t="shared" si="31"/>
        <v>0</v>
      </c>
      <c r="DB18" s="31">
        <f t="shared" si="32"/>
        <v>0</v>
      </c>
      <c r="DE18" s="31">
        <f t="shared" si="33"/>
        <v>0</v>
      </c>
      <c r="DH18" s="31">
        <f t="shared" si="34"/>
        <v>0</v>
      </c>
      <c r="DK18" s="31">
        <f t="shared" si="35"/>
        <v>0</v>
      </c>
      <c r="DN18" s="31">
        <f t="shared" si="36"/>
        <v>0</v>
      </c>
      <c r="DQ18" s="31">
        <f t="shared" si="37"/>
        <v>0</v>
      </c>
      <c r="DT18" s="31">
        <f t="shared" si="38"/>
        <v>0</v>
      </c>
      <c r="DW18" s="31">
        <f t="shared" si="39"/>
        <v>0</v>
      </c>
      <c r="DZ18" s="31"/>
      <c r="EA18" s="31"/>
      <c r="EB18" s="60">
        <f t="shared" si="40"/>
        <v>405700000</v>
      </c>
      <c r="EC18" s="60">
        <f t="shared" si="41"/>
        <v>0</v>
      </c>
      <c r="ED18" s="31">
        <f t="shared" si="42"/>
        <v>62770.638888888891</v>
      </c>
      <c r="EE18" s="33">
        <f t="shared" si="43"/>
        <v>5.5699852107468577E-2</v>
      </c>
      <c r="EG18" s="60">
        <f t="shared" si="44"/>
        <v>0</v>
      </c>
      <c r="EH18" s="31">
        <f t="shared" si="45"/>
        <v>0</v>
      </c>
      <c r="EI18" s="33">
        <f t="shared" si="46"/>
        <v>0</v>
      </c>
      <c r="EJ18" s="33"/>
      <c r="EK18" s="60">
        <f t="shared" si="47"/>
        <v>405700000</v>
      </c>
      <c r="EL18" s="60">
        <f t="shared" si="48"/>
        <v>0</v>
      </c>
      <c r="EM18" s="60">
        <f t="shared" si="49"/>
        <v>62770.638888888891</v>
      </c>
      <c r="EN18" s="33">
        <f t="shared" si="50"/>
        <v>5.5699852107468577E-2</v>
      </c>
      <c r="EP18" s="31"/>
    </row>
    <row r="19" spans="1:146" x14ac:dyDescent="0.25">
      <c r="A19" s="20">
        <f t="shared" si="51"/>
        <v>45482</v>
      </c>
      <c r="B19" s="31">
        <v>0</v>
      </c>
      <c r="C19" s="33">
        <v>5.483582E-2</v>
      </c>
      <c r="D19" s="31">
        <f t="shared" si="0"/>
        <v>0</v>
      </c>
      <c r="G19" s="31">
        <f t="shared" si="1"/>
        <v>0</v>
      </c>
      <c r="J19" s="31">
        <f t="shared" si="2"/>
        <v>0</v>
      </c>
      <c r="M19" s="31">
        <f t="shared" si="3"/>
        <v>0</v>
      </c>
      <c r="P19" s="31">
        <f t="shared" si="4"/>
        <v>0</v>
      </c>
      <c r="S19" s="31">
        <f t="shared" si="5"/>
        <v>0</v>
      </c>
      <c r="V19" s="31">
        <f t="shared" si="6"/>
        <v>0</v>
      </c>
      <c r="Y19" s="31">
        <f t="shared" si="7"/>
        <v>0</v>
      </c>
      <c r="AB19" s="31">
        <f t="shared" si="8"/>
        <v>0</v>
      </c>
      <c r="AE19" s="31">
        <v>0</v>
      </c>
      <c r="AH19" s="31">
        <v>0</v>
      </c>
      <c r="AI19" s="58">
        <v>85000000</v>
      </c>
      <c r="AJ19" s="59">
        <v>5.4899999999999997E-2</v>
      </c>
      <c r="AK19" s="31">
        <f t="shared" si="9"/>
        <v>12962.5</v>
      </c>
      <c r="AL19" s="58">
        <v>295000000</v>
      </c>
      <c r="AM19" s="59">
        <v>5.6000000000000001E-2</v>
      </c>
      <c r="AN19" s="31">
        <f t="shared" si="10"/>
        <v>45888.888888888891</v>
      </c>
      <c r="AO19" s="58">
        <v>28075000</v>
      </c>
      <c r="AP19" s="59">
        <v>5.3900000000000003E-2</v>
      </c>
      <c r="AQ19" s="31">
        <f t="shared" si="11"/>
        <v>4203.4513888888887</v>
      </c>
      <c r="AR19" s="58"/>
      <c r="AS19" s="59"/>
      <c r="AT19" s="31">
        <f t="shared" si="12"/>
        <v>0</v>
      </c>
      <c r="AW19" s="31">
        <f t="shared" si="13"/>
        <v>0</v>
      </c>
      <c r="AZ19" s="31">
        <f t="shared" si="14"/>
        <v>0</v>
      </c>
      <c r="BC19" s="31">
        <f t="shared" si="15"/>
        <v>0</v>
      </c>
      <c r="BF19" s="31">
        <f t="shared" si="16"/>
        <v>0</v>
      </c>
      <c r="BI19" s="31">
        <f t="shared" si="17"/>
        <v>0</v>
      </c>
      <c r="BL19" s="31">
        <f t="shared" si="18"/>
        <v>0</v>
      </c>
      <c r="BO19" s="31">
        <f t="shared" si="19"/>
        <v>0</v>
      </c>
      <c r="BR19" s="31">
        <f t="shared" si="20"/>
        <v>0</v>
      </c>
      <c r="BU19" s="31">
        <f t="shared" si="21"/>
        <v>0</v>
      </c>
      <c r="BX19" s="31">
        <f t="shared" si="22"/>
        <v>0</v>
      </c>
      <c r="CA19" s="31">
        <f t="shared" si="23"/>
        <v>0</v>
      </c>
      <c r="CD19" s="31">
        <f t="shared" si="24"/>
        <v>0</v>
      </c>
      <c r="CG19" s="31">
        <f t="shared" si="25"/>
        <v>0</v>
      </c>
      <c r="CJ19" s="31">
        <f t="shared" si="26"/>
        <v>0</v>
      </c>
      <c r="CM19" s="31">
        <f t="shared" si="27"/>
        <v>0</v>
      </c>
      <c r="CP19" s="31">
        <f t="shared" si="28"/>
        <v>0</v>
      </c>
      <c r="CS19" s="31">
        <f t="shared" si="29"/>
        <v>0</v>
      </c>
      <c r="CV19" s="31">
        <f t="shared" si="30"/>
        <v>0</v>
      </c>
      <c r="CY19" s="31">
        <f t="shared" si="31"/>
        <v>0</v>
      </c>
      <c r="DB19" s="31">
        <f t="shared" si="32"/>
        <v>0</v>
      </c>
      <c r="DE19" s="31">
        <f t="shared" si="33"/>
        <v>0</v>
      </c>
      <c r="DH19" s="31">
        <f t="shared" si="34"/>
        <v>0</v>
      </c>
      <c r="DK19" s="31">
        <f t="shared" si="35"/>
        <v>0</v>
      </c>
      <c r="DN19" s="31">
        <f t="shared" si="36"/>
        <v>0</v>
      </c>
      <c r="DQ19" s="31">
        <f t="shared" si="37"/>
        <v>0</v>
      </c>
      <c r="DT19" s="31">
        <f t="shared" si="38"/>
        <v>0</v>
      </c>
      <c r="DW19" s="31">
        <f t="shared" si="39"/>
        <v>0</v>
      </c>
      <c r="DZ19" s="31"/>
      <c r="EA19" s="31"/>
      <c r="EB19" s="60">
        <f t="shared" si="40"/>
        <v>408075000</v>
      </c>
      <c r="EC19" s="60">
        <f t="shared" si="41"/>
        <v>0</v>
      </c>
      <c r="ED19" s="31">
        <f t="shared" si="42"/>
        <v>63054.840277777781</v>
      </c>
      <c r="EE19" s="33">
        <f t="shared" si="43"/>
        <v>5.5626398333639658E-2</v>
      </c>
      <c r="EG19" s="60">
        <f t="shared" si="44"/>
        <v>0</v>
      </c>
      <c r="EH19" s="31">
        <f t="shared" si="45"/>
        <v>0</v>
      </c>
      <c r="EI19" s="33">
        <f t="shared" si="46"/>
        <v>0</v>
      </c>
      <c r="EJ19" s="33"/>
      <c r="EK19" s="60">
        <f t="shared" si="47"/>
        <v>408075000</v>
      </c>
      <c r="EL19" s="60">
        <f t="shared" si="48"/>
        <v>0</v>
      </c>
      <c r="EM19" s="60">
        <f t="shared" si="49"/>
        <v>63054.840277777781</v>
      </c>
      <c r="EN19" s="33">
        <f t="shared" si="50"/>
        <v>5.5626398333639658E-2</v>
      </c>
      <c r="EP19" s="31"/>
    </row>
    <row r="20" spans="1:146" x14ac:dyDescent="0.25">
      <c r="A20" s="20">
        <f t="shared" si="51"/>
        <v>45483</v>
      </c>
      <c r="B20" s="31">
        <v>0</v>
      </c>
      <c r="C20" s="33">
        <v>5.4593699999999995E-2</v>
      </c>
      <c r="D20" s="31">
        <f t="shared" si="0"/>
        <v>0</v>
      </c>
      <c r="G20" s="31">
        <f t="shared" si="1"/>
        <v>0</v>
      </c>
      <c r="J20" s="31">
        <f t="shared" si="2"/>
        <v>0</v>
      </c>
      <c r="M20" s="31">
        <f t="shared" si="3"/>
        <v>0</v>
      </c>
      <c r="P20" s="31">
        <f t="shared" si="4"/>
        <v>0</v>
      </c>
      <c r="S20" s="31">
        <f t="shared" si="5"/>
        <v>0</v>
      </c>
      <c r="V20" s="31">
        <f t="shared" si="6"/>
        <v>0</v>
      </c>
      <c r="Y20" s="31">
        <f t="shared" si="7"/>
        <v>0</v>
      </c>
      <c r="AB20" s="31">
        <f t="shared" si="8"/>
        <v>0</v>
      </c>
      <c r="AE20" s="31">
        <v>0</v>
      </c>
      <c r="AH20" s="31">
        <v>0</v>
      </c>
      <c r="AI20" s="58">
        <v>40500000</v>
      </c>
      <c r="AJ20" s="59">
        <v>5.4899999999999997E-2</v>
      </c>
      <c r="AK20" s="31">
        <f t="shared" si="9"/>
        <v>6176.25</v>
      </c>
      <c r="AL20" s="58">
        <v>295000000</v>
      </c>
      <c r="AM20" s="59">
        <v>5.6000000000000001E-2</v>
      </c>
      <c r="AN20" s="31">
        <f t="shared" si="10"/>
        <v>45888.888888888891</v>
      </c>
      <c r="AO20" s="58">
        <v>75000000</v>
      </c>
      <c r="AP20" s="59">
        <v>5.6000000000000001E-2</v>
      </c>
      <c r="AQ20" s="31">
        <f t="shared" si="11"/>
        <v>11666.666666666666</v>
      </c>
      <c r="AR20" s="58"/>
      <c r="AS20" s="59"/>
      <c r="AT20" s="31">
        <f t="shared" si="12"/>
        <v>0</v>
      </c>
      <c r="AW20" s="31">
        <f t="shared" si="13"/>
        <v>0</v>
      </c>
      <c r="AZ20" s="31">
        <f t="shared" si="14"/>
        <v>0</v>
      </c>
      <c r="BC20" s="31">
        <f t="shared" si="15"/>
        <v>0</v>
      </c>
      <c r="BF20" s="31">
        <f t="shared" si="16"/>
        <v>0</v>
      </c>
      <c r="BI20" s="31">
        <f t="shared" si="17"/>
        <v>0</v>
      </c>
      <c r="BL20" s="31">
        <f t="shared" si="18"/>
        <v>0</v>
      </c>
      <c r="BO20" s="31">
        <f t="shared" si="19"/>
        <v>0</v>
      </c>
      <c r="BR20" s="31">
        <f t="shared" si="20"/>
        <v>0</v>
      </c>
      <c r="BU20" s="31">
        <f t="shared" si="21"/>
        <v>0</v>
      </c>
      <c r="BX20" s="31">
        <f t="shared" si="22"/>
        <v>0</v>
      </c>
      <c r="CA20" s="31">
        <f t="shared" si="23"/>
        <v>0</v>
      </c>
      <c r="CD20" s="31">
        <f t="shared" si="24"/>
        <v>0</v>
      </c>
      <c r="CG20" s="31">
        <f t="shared" si="25"/>
        <v>0</v>
      </c>
      <c r="CJ20" s="31">
        <f t="shared" si="26"/>
        <v>0</v>
      </c>
      <c r="CM20" s="31">
        <f t="shared" si="27"/>
        <v>0</v>
      </c>
      <c r="CP20" s="31">
        <f t="shared" si="28"/>
        <v>0</v>
      </c>
      <c r="CS20" s="31">
        <f t="shared" si="29"/>
        <v>0</v>
      </c>
      <c r="CV20" s="31">
        <f t="shared" si="30"/>
        <v>0</v>
      </c>
      <c r="CY20" s="31">
        <f t="shared" si="31"/>
        <v>0</v>
      </c>
      <c r="DB20" s="31">
        <f t="shared" si="32"/>
        <v>0</v>
      </c>
      <c r="DE20" s="31">
        <f t="shared" si="33"/>
        <v>0</v>
      </c>
      <c r="DH20" s="31">
        <f t="shared" si="34"/>
        <v>0</v>
      </c>
      <c r="DK20" s="31">
        <f t="shared" si="35"/>
        <v>0</v>
      </c>
      <c r="DN20" s="31">
        <f t="shared" si="36"/>
        <v>0</v>
      </c>
      <c r="DQ20" s="31">
        <f t="shared" si="37"/>
        <v>0</v>
      </c>
      <c r="DT20" s="31">
        <f t="shared" si="38"/>
        <v>0</v>
      </c>
      <c r="DW20" s="31">
        <f t="shared" si="39"/>
        <v>0</v>
      </c>
      <c r="DZ20" s="31"/>
      <c r="EA20" s="31"/>
      <c r="EB20" s="60">
        <f t="shared" si="40"/>
        <v>410500000</v>
      </c>
      <c r="EC20" s="60">
        <f t="shared" si="41"/>
        <v>0</v>
      </c>
      <c r="ED20" s="31">
        <f t="shared" si="42"/>
        <v>63731.805555555555</v>
      </c>
      <c r="EE20" s="33">
        <f t="shared" si="43"/>
        <v>5.5891473812423875E-2</v>
      </c>
      <c r="EG20" s="60">
        <f t="shared" si="44"/>
        <v>0</v>
      </c>
      <c r="EH20" s="31">
        <f t="shared" si="45"/>
        <v>0</v>
      </c>
      <c r="EI20" s="33">
        <f t="shared" si="46"/>
        <v>0</v>
      </c>
      <c r="EJ20" s="33"/>
      <c r="EK20" s="60">
        <f t="shared" si="47"/>
        <v>410500000</v>
      </c>
      <c r="EL20" s="60">
        <f t="shared" si="48"/>
        <v>0</v>
      </c>
      <c r="EM20" s="60">
        <f t="shared" si="49"/>
        <v>63731.805555555555</v>
      </c>
      <c r="EN20" s="33">
        <f t="shared" si="50"/>
        <v>5.5891473812423875E-2</v>
      </c>
      <c r="EP20" s="31"/>
    </row>
    <row r="21" spans="1:146" x14ac:dyDescent="0.25">
      <c r="A21" s="20">
        <f t="shared" si="51"/>
        <v>45484</v>
      </c>
      <c r="B21" s="31">
        <v>0</v>
      </c>
      <c r="C21" s="33">
        <v>5.4695530000000006E-2</v>
      </c>
      <c r="D21" s="31">
        <f t="shared" si="0"/>
        <v>0</v>
      </c>
      <c r="G21" s="31">
        <f t="shared" si="1"/>
        <v>0</v>
      </c>
      <c r="J21" s="31">
        <f t="shared" si="2"/>
        <v>0</v>
      </c>
      <c r="M21" s="31">
        <f t="shared" si="3"/>
        <v>0</v>
      </c>
      <c r="P21" s="31">
        <f t="shared" si="4"/>
        <v>0</v>
      </c>
      <c r="S21" s="31">
        <f t="shared" si="5"/>
        <v>0</v>
      </c>
      <c r="V21" s="31">
        <f t="shared" si="6"/>
        <v>0</v>
      </c>
      <c r="Y21" s="31">
        <f t="shared" si="7"/>
        <v>0</v>
      </c>
      <c r="AB21" s="31">
        <f t="shared" si="8"/>
        <v>0</v>
      </c>
      <c r="AE21" s="31">
        <v>0</v>
      </c>
      <c r="AH21" s="31">
        <v>0</v>
      </c>
      <c r="AI21" s="58">
        <v>26450000</v>
      </c>
      <c r="AJ21" s="59">
        <v>5.4899999999999997E-2</v>
      </c>
      <c r="AK21" s="31">
        <f t="shared" si="9"/>
        <v>4033.625</v>
      </c>
      <c r="AL21" s="58">
        <v>295000000</v>
      </c>
      <c r="AM21" s="59">
        <v>5.6000000000000001E-2</v>
      </c>
      <c r="AN21" s="31">
        <f t="shared" si="10"/>
        <v>45888.888888888891</v>
      </c>
      <c r="AO21" s="58">
        <v>75000000</v>
      </c>
      <c r="AP21" s="59">
        <v>5.6000000000000001E-2</v>
      </c>
      <c r="AQ21" s="31">
        <f t="shared" si="11"/>
        <v>11666.666666666666</v>
      </c>
      <c r="AR21" s="58"/>
      <c r="AS21" s="59"/>
      <c r="AT21" s="31">
        <f t="shared" si="12"/>
        <v>0</v>
      </c>
      <c r="AW21" s="31">
        <f t="shared" si="13"/>
        <v>0</v>
      </c>
      <c r="AZ21" s="31">
        <f t="shared" si="14"/>
        <v>0</v>
      </c>
      <c r="BC21" s="31">
        <f t="shared" si="15"/>
        <v>0</v>
      </c>
      <c r="BF21" s="31">
        <f t="shared" si="16"/>
        <v>0</v>
      </c>
      <c r="BI21" s="31">
        <f t="shared" si="17"/>
        <v>0</v>
      </c>
      <c r="BL21" s="31">
        <f t="shared" si="18"/>
        <v>0</v>
      </c>
      <c r="BO21" s="31">
        <f t="shared" si="19"/>
        <v>0</v>
      </c>
      <c r="BR21" s="31">
        <f t="shared" si="20"/>
        <v>0</v>
      </c>
      <c r="BU21" s="31">
        <f t="shared" si="21"/>
        <v>0</v>
      </c>
      <c r="BX21" s="31">
        <f t="shared" si="22"/>
        <v>0</v>
      </c>
      <c r="CA21" s="31">
        <f t="shared" si="23"/>
        <v>0</v>
      </c>
      <c r="CD21" s="31">
        <f t="shared" si="24"/>
        <v>0</v>
      </c>
      <c r="CG21" s="31">
        <f t="shared" si="25"/>
        <v>0</v>
      </c>
      <c r="CJ21" s="31">
        <f t="shared" si="26"/>
        <v>0</v>
      </c>
      <c r="CM21" s="31">
        <f t="shared" si="27"/>
        <v>0</v>
      </c>
      <c r="CP21" s="31">
        <f t="shared" si="28"/>
        <v>0</v>
      </c>
      <c r="CS21" s="31">
        <f t="shared" si="29"/>
        <v>0</v>
      </c>
      <c r="CV21" s="31">
        <f t="shared" si="30"/>
        <v>0</v>
      </c>
      <c r="CY21" s="31">
        <f t="shared" si="31"/>
        <v>0</v>
      </c>
      <c r="DB21" s="31">
        <f t="shared" si="32"/>
        <v>0</v>
      </c>
      <c r="DE21" s="31">
        <f t="shared" si="33"/>
        <v>0</v>
      </c>
      <c r="DH21" s="31">
        <f t="shared" si="34"/>
        <v>0</v>
      </c>
      <c r="DK21" s="31">
        <f t="shared" si="35"/>
        <v>0</v>
      </c>
      <c r="DN21" s="31">
        <f t="shared" si="36"/>
        <v>0</v>
      </c>
      <c r="DQ21" s="31">
        <f t="shared" si="37"/>
        <v>0</v>
      </c>
      <c r="DT21" s="31">
        <f t="shared" si="38"/>
        <v>0</v>
      </c>
      <c r="DW21" s="31">
        <f t="shared" si="39"/>
        <v>0</v>
      </c>
      <c r="DZ21" s="31"/>
      <c r="EA21" s="31"/>
      <c r="EB21" s="60">
        <f t="shared" si="40"/>
        <v>396450000</v>
      </c>
      <c r="EC21" s="60">
        <f t="shared" si="41"/>
        <v>0</v>
      </c>
      <c r="ED21" s="31">
        <f t="shared" si="42"/>
        <v>61589.180555555555</v>
      </c>
      <c r="EE21" s="33">
        <f t="shared" si="43"/>
        <v>5.5926611174170769E-2</v>
      </c>
      <c r="EG21" s="60">
        <f t="shared" si="44"/>
        <v>0</v>
      </c>
      <c r="EH21" s="31">
        <f t="shared" si="45"/>
        <v>0</v>
      </c>
      <c r="EI21" s="33">
        <f t="shared" si="46"/>
        <v>0</v>
      </c>
      <c r="EJ21" s="33"/>
      <c r="EK21" s="60">
        <f t="shared" si="47"/>
        <v>396450000</v>
      </c>
      <c r="EL21" s="60">
        <f t="shared" si="48"/>
        <v>0</v>
      </c>
      <c r="EM21" s="60">
        <f t="shared" si="49"/>
        <v>61589.180555555555</v>
      </c>
      <c r="EN21" s="33">
        <f t="shared" si="50"/>
        <v>5.5926611174170769E-2</v>
      </c>
      <c r="EP21" s="31"/>
    </row>
    <row r="22" spans="1:146" x14ac:dyDescent="0.25">
      <c r="A22" s="20">
        <f t="shared" si="51"/>
        <v>45485</v>
      </c>
      <c r="B22" s="31">
        <v>0</v>
      </c>
      <c r="C22" s="33">
        <v>5.4656520000000007E-2</v>
      </c>
      <c r="D22" s="31">
        <f t="shared" si="0"/>
        <v>0</v>
      </c>
      <c r="G22" s="31">
        <f t="shared" si="1"/>
        <v>0</v>
      </c>
      <c r="J22" s="31">
        <f t="shared" si="2"/>
        <v>0</v>
      </c>
      <c r="M22" s="31">
        <f t="shared" si="3"/>
        <v>0</v>
      </c>
      <c r="P22" s="31">
        <f t="shared" si="4"/>
        <v>0</v>
      </c>
      <c r="S22" s="31">
        <f t="shared" si="5"/>
        <v>0</v>
      </c>
      <c r="V22" s="31">
        <f t="shared" si="6"/>
        <v>0</v>
      </c>
      <c r="Y22" s="31">
        <f t="shared" si="7"/>
        <v>0</v>
      </c>
      <c r="AB22" s="31">
        <f t="shared" si="8"/>
        <v>0</v>
      </c>
      <c r="AE22" s="31">
        <v>0</v>
      </c>
      <c r="AH22" s="31">
        <v>0</v>
      </c>
      <c r="AI22" s="58">
        <v>31525000</v>
      </c>
      <c r="AJ22" s="59">
        <v>5.4899999999999997E-2</v>
      </c>
      <c r="AK22" s="31">
        <f t="shared" si="9"/>
        <v>4807.5625</v>
      </c>
      <c r="AL22" s="58">
        <v>295000000</v>
      </c>
      <c r="AM22" s="59">
        <v>5.6000000000000001E-2</v>
      </c>
      <c r="AN22" s="31">
        <f t="shared" si="10"/>
        <v>45888.888888888891</v>
      </c>
      <c r="AO22" s="58">
        <v>75000000</v>
      </c>
      <c r="AP22" s="59">
        <v>5.6000000000000001E-2</v>
      </c>
      <c r="AQ22" s="31">
        <f t="shared" si="11"/>
        <v>11666.666666666666</v>
      </c>
      <c r="AR22" s="58"/>
      <c r="AS22" s="59"/>
      <c r="AT22" s="31">
        <f t="shared" si="12"/>
        <v>0</v>
      </c>
      <c r="AW22" s="31">
        <f t="shared" si="13"/>
        <v>0</v>
      </c>
      <c r="AZ22" s="31">
        <f t="shared" si="14"/>
        <v>0</v>
      </c>
      <c r="BC22" s="31">
        <f t="shared" si="15"/>
        <v>0</v>
      </c>
      <c r="BF22" s="31">
        <f t="shared" si="16"/>
        <v>0</v>
      </c>
      <c r="BI22" s="31">
        <f t="shared" si="17"/>
        <v>0</v>
      </c>
      <c r="BL22" s="31">
        <f t="shared" si="18"/>
        <v>0</v>
      </c>
      <c r="BO22" s="31">
        <f t="shared" si="19"/>
        <v>0</v>
      </c>
      <c r="BR22" s="31">
        <f t="shared" si="20"/>
        <v>0</v>
      </c>
      <c r="BU22" s="31">
        <f t="shared" si="21"/>
        <v>0</v>
      </c>
      <c r="BX22" s="31">
        <f t="shared" si="22"/>
        <v>0</v>
      </c>
      <c r="CA22" s="31">
        <f t="shared" si="23"/>
        <v>0</v>
      </c>
      <c r="CD22" s="31">
        <f t="shared" si="24"/>
        <v>0</v>
      </c>
      <c r="CG22" s="31">
        <f t="shared" si="25"/>
        <v>0</v>
      </c>
      <c r="CJ22" s="31">
        <f t="shared" si="26"/>
        <v>0</v>
      </c>
      <c r="CM22" s="31">
        <f t="shared" si="27"/>
        <v>0</v>
      </c>
      <c r="CP22" s="31">
        <f t="shared" si="28"/>
        <v>0</v>
      </c>
      <c r="CS22" s="31">
        <f t="shared" si="29"/>
        <v>0</v>
      </c>
      <c r="CV22" s="31">
        <f t="shared" si="30"/>
        <v>0</v>
      </c>
      <c r="CY22" s="31">
        <f t="shared" si="31"/>
        <v>0</v>
      </c>
      <c r="DB22" s="31">
        <f t="shared" si="32"/>
        <v>0</v>
      </c>
      <c r="DE22" s="31">
        <f t="shared" si="33"/>
        <v>0</v>
      </c>
      <c r="DH22" s="31">
        <f t="shared" si="34"/>
        <v>0</v>
      </c>
      <c r="DK22" s="31">
        <f t="shared" si="35"/>
        <v>0</v>
      </c>
      <c r="DN22" s="31">
        <f t="shared" si="36"/>
        <v>0</v>
      </c>
      <c r="DQ22" s="31">
        <f t="shared" si="37"/>
        <v>0</v>
      </c>
      <c r="DT22" s="31">
        <f t="shared" si="38"/>
        <v>0</v>
      </c>
      <c r="DW22" s="31">
        <f t="shared" si="39"/>
        <v>0</v>
      </c>
      <c r="DZ22" s="31"/>
      <c r="EA22" s="31"/>
      <c r="EB22" s="60">
        <f t="shared" si="40"/>
        <v>401525000</v>
      </c>
      <c r="EC22" s="60">
        <f t="shared" si="41"/>
        <v>0</v>
      </c>
      <c r="ED22" s="31">
        <f t="shared" si="42"/>
        <v>62363.118055555555</v>
      </c>
      <c r="EE22" s="33">
        <f t="shared" si="43"/>
        <v>5.5913635514600588E-2</v>
      </c>
      <c r="EG22" s="60">
        <f t="shared" si="44"/>
        <v>0</v>
      </c>
      <c r="EH22" s="31">
        <f t="shared" si="45"/>
        <v>0</v>
      </c>
      <c r="EI22" s="33">
        <f t="shared" si="46"/>
        <v>0</v>
      </c>
      <c r="EJ22" s="33"/>
      <c r="EK22" s="60">
        <f t="shared" si="47"/>
        <v>401525000</v>
      </c>
      <c r="EL22" s="60">
        <f t="shared" si="48"/>
        <v>0</v>
      </c>
      <c r="EM22" s="60">
        <f t="shared" si="49"/>
        <v>62363.118055555555</v>
      </c>
      <c r="EN22" s="33">
        <f t="shared" si="50"/>
        <v>5.5913635514600588E-2</v>
      </c>
      <c r="EP22" s="31"/>
    </row>
    <row r="23" spans="1:146" x14ac:dyDescent="0.25">
      <c r="A23" s="20">
        <f t="shared" si="51"/>
        <v>45486</v>
      </c>
      <c r="B23" s="31">
        <v>0</v>
      </c>
      <c r="C23" s="33">
        <v>5.4656520000000007E-2</v>
      </c>
      <c r="D23" s="31">
        <f t="shared" si="0"/>
        <v>0</v>
      </c>
      <c r="G23" s="31">
        <f t="shared" si="1"/>
        <v>0</v>
      </c>
      <c r="J23" s="31">
        <f t="shared" si="2"/>
        <v>0</v>
      </c>
      <c r="M23" s="31">
        <f t="shared" si="3"/>
        <v>0</v>
      </c>
      <c r="P23" s="31">
        <f t="shared" si="4"/>
        <v>0</v>
      </c>
      <c r="S23" s="31">
        <f t="shared" si="5"/>
        <v>0</v>
      </c>
      <c r="V23" s="31">
        <f t="shared" si="6"/>
        <v>0</v>
      </c>
      <c r="Y23" s="31">
        <f t="shared" si="7"/>
        <v>0</v>
      </c>
      <c r="AB23" s="31">
        <f t="shared" si="8"/>
        <v>0</v>
      </c>
      <c r="AE23" s="31">
        <v>0</v>
      </c>
      <c r="AH23" s="31">
        <v>0</v>
      </c>
      <c r="AI23" s="58">
        <v>31525000</v>
      </c>
      <c r="AJ23" s="59">
        <v>5.4899999999999997E-2</v>
      </c>
      <c r="AK23" s="31">
        <f t="shared" si="9"/>
        <v>4807.5625</v>
      </c>
      <c r="AL23" s="58">
        <v>295000000</v>
      </c>
      <c r="AM23" s="59">
        <v>5.6000000000000001E-2</v>
      </c>
      <c r="AN23" s="31">
        <f t="shared" si="10"/>
        <v>45888.888888888891</v>
      </c>
      <c r="AO23" s="58">
        <v>75000000</v>
      </c>
      <c r="AP23" s="59">
        <v>5.6000000000000001E-2</v>
      </c>
      <c r="AQ23" s="31">
        <f t="shared" si="11"/>
        <v>11666.666666666666</v>
      </c>
      <c r="AR23" s="58"/>
      <c r="AS23" s="59"/>
      <c r="AT23" s="31">
        <f t="shared" si="12"/>
        <v>0</v>
      </c>
      <c r="AW23" s="31">
        <f t="shared" si="13"/>
        <v>0</v>
      </c>
      <c r="AZ23" s="31">
        <f t="shared" si="14"/>
        <v>0</v>
      </c>
      <c r="BC23" s="31">
        <f t="shared" si="15"/>
        <v>0</v>
      </c>
      <c r="BF23" s="31">
        <f t="shared" si="16"/>
        <v>0</v>
      </c>
      <c r="BI23" s="31">
        <f t="shared" si="17"/>
        <v>0</v>
      </c>
      <c r="BL23" s="31">
        <f t="shared" si="18"/>
        <v>0</v>
      </c>
      <c r="BO23" s="31">
        <f t="shared" si="19"/>
        <v>0</v>
      </c>
      <c r="BR23" s="31">
        <f t="shared" si="20"/>
        <v>0</v>
      </c>
      <c r="BU23" s="31">
        <f t="shared" si="21"/>
        <v>0</v>
      </c>
      <c r="BX23" s="31">
        <f t="shared" si="22"/>
        <v>0</v>
      </c>
      <c r="CA23" s="31">
        <f t="shared" si="23"/>
        <v>0</v>
      </c>
      <c r="CD23" s="31">
        <f t="shared" si="24"/>
        <v>0</v>
      </c>
      <c r="CG23" s="31">
        <f t="shared" si="25"/>
        <v>0</v>
      </c>
      <c r="CJ23" s="31">
        <f t="shared" si="26"/>
        <v>0</v>
      </c>
      <c r="CM23" s="31">
        <f t="shared" si="27"/>
        <v>0</v>
      </c>
      <c r="CP23" s="31">
        <f t="shared" si="28"/>
        <v>0</v>
      </c>
      <c r="CS23" s="31">
        <f t="shared" si="29"/>
        <v>0</v>
      </c>
      <c r="CV23" s="31">
        <f t="shared" si="30"/>
        <v>0</v>
      </c>
      <c r="CY23" s="31">
        <f t="shared" si="31"/>
        <v>0</v>
      </c>
      <c r="DB23" s="31">
        <f t="shared" si="32"/>
        <v>0</v>
      </c>
      <c r="DE23" s="31">
        <f t="shared" si="33"/>
        <v>0</v>
      </c>
      <c r="DH23" s="31">
        <f t="shared" si="34"/>
        <v>0</v>
      </c>
      <c r="DK23" s="31">
        <f t="shared" si="35"/>
        <v>0</v>
      </c>
      <c r="DN23" s="31">
        <f t="shared" si="36"/>
        <v>0</v>
      </c>
      <c r="DQ23" s="31">
        <f t="shared" si="37"/>
        <v>0</v>
      </c>
      <c r="DT23" s="31">
        <f t="shared" si="38"/>
        <v>0</v>
      </c>
      <c r="DW23" s="31">
        <f t="shared" si="39"/>
        <v>0</v>
      </c>
      <c r="DZ23" s="31"/>
      <c r="EA23" s="31"/>
      <c r="EB23" s="60">
        <f t="shared" si="40"/>
        <v>401525000</v>
      </c>
      <c r="EC23" s="60">
        <f t="shared" si="41"/>
        <v>0</v>
      </c>
      <c r="ED23" s="31">
        <f t="shared" si="42"/>
        <v>62363.118055555555</v>
      </c>
      <c r="EE23" s="33">
        <f t="shared" si="43"/>
        <v>5.5913635514600588E-2</v>
      </c>
      <c r="EG23" s="60">
        <f t="shared" si="44"/>
        <v>0</v>
      </c>
      <c r="EH23" s="31">
        <f t="shared" si="45"/>
        <v>0</v>
      </c>
      <c r="EI23" s="33">
        <f t="shared" si="46"/>
        <v>0</v>
      </c>
      <c r="EJ23" s="33"/>
      <c r="EK23" s="60">
        <f t="shared" si="47"/>
        <v>401525000</v>
      </c>
      <c r="EL23" s="60">
        <f t="shared" si="48"/>
        <v>0</v>
      </c>
      <c r="EM23" s="60">
        <f t="shared" si="49"/>
        <v>62363.118055555555</v>
      </c>
      <c r="EN23" s="33">
        <f t="shared" si="50"/>
        <v>5.5913635514600588E-2</v>
      </c>
      <c r="EP23" s="31"/>
    </row>
    <row r="24" spans="1:146" x14ac:dyDescent="0.25">
      <c r="A24" s="20">
        <f t="shared" si="51"/>
        <v>45487</v>
      </c>
      <c r="B24" s="31">
        <v>0</v>
      </c>
      <c r="C24" s="33">
        <v>5.4656520000000007E-2</v>
      </c>
      <c r="D24" s="31">
        <f t="shared" si="0"/>
        <v>0</v>
      </c>
      <c r="G24" s="31">
        <f t="shared" si="1"/>
        <v>0</v>
      </c>
      <c r="J24" s="31">
        <f t="shared" si="2"/>
        <v>0</v>
      </c>
      <c r="M24" s="31">
        <f t="shared" si="3"/>
        <v>0</v>
      </c>
      <c r="P24" s="31">
        <f t="shared" si="4"/>
        <v>0</v>
      </c>
      <c r="S24" s="31">
        <f t="shared" si="5"/>
        <v>0</v>
      </c>
      <c r="V24" s="31">
        <f t="shared" si="6"/>
        <v>0</v>
      </c>
      <c r="Y24" s="31">
        <f t="shared" si="7"/>
        <v>0</v>
      </c>
      <c r="AB24" s="31">
        <f t="shared" si="8"/>
        <v>0</v>
      </c>
      <c r="AE24" s="31">
        <v>0</v>
      </c>
      <c r="AH24" s="31">
        <v>0</v>
      </c>
      <c r="AI24" s="58">
        <v>31525000</v>
      </c>
      <c r="AJ24" s="59">
        <v>5.4899999999999997E-2</v>
      </c>
      <c r="AK24" s="31">
        <f t="shared" si="9"/>
        <v>4807.5625</v>
      </c>
      <c r="AL24" s="58">
        <v>295000000</v>
      </c>
      <c r="AM24" s="59">
        <v>5.6000000000000001E-2</v>
      </c>
      <c r="AN24" s="31">
        <f t="shared" si="10"/>
        <v>45888.888888888891</v>
      </c>
      <c r="AO24" s="58">
        <v>75000000</v>
      </c>
      <c r="AP24" s="59">
        <v>5.6000000000000001E-2</v>
      </c>
      <c r="AQ24" s="31">
        <f t="shared" si="11"/>
        <v>11666.666666666666</v>
      </c>
      <c r="AR24" s="58"/>
      <c r="AS24" s="59"/>
      <c r="AT24" s="31">
        <f t="shared" si="12"/>
        <v>0</v>
      </c>
      <c r="AW24" s="31">
        <f t="shared" si="13"/>
        <v>0</v>
      </c>
      <c r="AZ24" s="31">
        <f t="shared" si="14"/>
        <v>0</v>
      </c>
      <c r="BC24" s="31">
        <f t="shared" si="15"/>
        <v>0</v>
      </c>
      <c r="BF24" s="31">
        <f t="shared" si="16"/>
        <v>0</v>
      </c>
      <c r="BI24" s="31">
        <f t="shared" si="17"/>
        <v>0</v>
      </c>
      <c r="BL24" s="31">
        <f t="shared" si="18"/>
        <v>0</v>
      </c>
      <c r="BO24" s="31">
        <f t="shared" si="19"/>
        <v>0</v>
      </c>
      <c r="BR24" s="31">
        <f t="shared" si="20"/>
        <v>0</v>
      </c>
      <c r="BU24" s="31">
        <f t="shared" si="21"/>
        <v>0</v>
      </c>
      <c r="BX24" s="31">
        <f t="shared" si="22"/>
        <v>0</v>
      </c>
      <c r="CA24" s="31">
        <f t="shared" si="23"/>
        <v>0</v>
      </c>
      <c r="CD24" s="31">
        <f t="shared" si="24"/>
        <v>0</v>
      </c>
      <c r="CG24" s="31">
        <f t="shared" si="25"/>
        <v>0</v>
      </c>
      <c r="CJ24" s="31">
        <f t="shared" si="26"/>
        <v>0</v>
      </c>
      <c r="CM24" s="31">
        <f t="shared" si="27"/>
        <v>0</v>
      </c>
      <c r="CP24" s="31">
        <f t="shared" si="28"/>
        <v>0</v>
      </c>
      <c r="CS24" s="31">
        <f t="shared" si="29"/>
        <v>0</v>
      </c>
      <c r="CV24" s="31">
        <f t="shared" si="30"/>
        <v>0</v>
      </c>
      <c r="CY24" s="31">
        <f t="shared" si="31"/>
        <v>0</v>
      </c>
      <c r="DB24" s="31">
        <f t="shared" si="32"/>
        <v>0</v>
      </c>
      <c r="DE24" s="31">
        <f t="shared" si="33"/>
        <v>0</v>
      </c>
      <c r="DH24" s="31">
        <f t="shared" si="34"/>
        <v>0</v>
      </c>
      <c r="DK24" s="31">
        <f t="shared" si="35"/>
        <v>0</v>
      </c>
      <c r="DN24" s="31">
        <f t="shared" si="36"/>
        <v>0</v>
      </c>
      <c r="DQ24" s="31">
        <f t="shared" si="37"/>
        <v>0</v>
      </c>
      <c r="DT24" s="31">
        <f t="shared" si="38"/>
        <v>0</v>
      </c>
      <c r="DW24" s="31">
        <f t="shared" si="39"/>
        <v>0</v>
      </c>
      <c r="DZ24" s="31"/>
      <c r="EA24" s="31"/>
      <c r="EB24" s="60">
        <f t="shared" si="40"/>
        <v>401525000</v>
      </c>
      <c r="EC24" s="60">
        <f t="shared" si="41"/>
        <v>0</v>
      </c>
      <c r="ED24" s="31">
        <f t="shared" si="42"/>
        <v>62363.118055555555</v>
      </c>
      <c r="EE24" s="33">
        <f t="shared" si="43"/>
        <v>5.5913635514600588E-2</v>
      </c>
      <c r="EG24" s="60">
        <f t="shared" si="44"/>
        <v>0</v>
      </c>
      <c r="EH24" s="31">
        <f t="shared" si="45"/>
        <v>0</v>
      </c>
      <c r="EI24" s="33">
        <f t="shared" si="46"/>
        <v>0</v>
      </c>
      <c r="EJ24" s="33"/>
      <c r="EK24" s="60">
        <f t="shared" si="47"/>
        <v>401525000</v>
      </c>
      <c r="EL24" s="60">
        <f t="shared" si="48"/>
        <v>0</v>
      </c>
      <c r="EM24" s="60">
        <f t="shared" si="49"/>
        <v>62363.118055555555</v>
      </c>
      <c r="EN24" s="33">
        <f t="shared" si="50"/>
        <v>5.5913635514600588E-2</v>
      </c>
      <c r="EP24" s="31"/>
    </row>
    <row r="25" spans="1:146" x14ac:dyDescent="0.25">
      <c r="A25" s="20">
        <f t="shared" si="51"/>
        <v>45488</v>
      </c>
      <c r="B25" s="31">
        <v>0</v>
      </c>
      <c r="C25" s="33">
        <v>5.468133E-2</v>
      </c>
      <c r="D25" s="31">
        <f t="shared" si="0"/>
        <v>0</v>
      </c>
      <c r="G25" s="31">
        <f t="shared" si="1"/>
        <v>0</v>
      </c>
      <c r="J25" s="31">
        <f t="shared" si="2"/>
        <v>0</v>
      </c>
      <c r="M25" s="31">
        <f t="shared" si="3"/>
        <v>0</v>
      </c>
      <c r="P25" s="31">
        <f t="shared" si="4"/>
        <v>0</v>
      </c>
      <c r="S25" s="31">
        <f t="shared" si="5"/>
        <v>0</v>
      </c>
      <c r="V25" s="31">
        <f t="shared" si="6"/>
        <v>0</v>
      </c>
      <c r="Y25" s="31">
        <f t="shared" si="7"/>
        <v>0</v>
      </c>
      <c r="AB25" s="31">
        <f t="shared" si="8"/>
        <v>0</v>
      </c>
      <c r="AE25" s="31">
        <v>0</v>
      </c>
      <c r="AH25" s="31">
        <v>0</v>
      </c>
      <c r="AI25" s="58">
        <v>94625000</v>
      </c>
      <c r="AJ25" s="59">
        <v>5.4899999999999997E-2</v>
      </c>
      <c r="AK25" s="31">
        <f t="shared" si="9"/>
        <v>14430.3125</v>
      </c>
      <c r="AL25" s="58">
        <v>245000000</v>
      </c>
      <c r="AM25" s="59">
        <v>5.6000000000000001E-2</v>
      </c>
      <c r="AN25" s="31">
        <f t="shared" si="10"/>
        <v>38111.111111111109</v>
      </c>
      <c r="AO25" s="58">
        <v>75000000</v>
      </c>
      <c r="AP25" s="59">
        <v>5.6000000000000001E-2</v>
      </c>
      <c r="AQ25" s="31">
        <f t="shared" si="11"/>
        <v>11666.666666666666</v>
      </c>
      <c r="AR25" s="58"/>
      <c r="AS25" s="59"/>
      <c r="AT25" s="31">
        <f t="shared" si="12"/>
        <v>0</v>
      </c>
      <c r="AW25" s="31">
        <f t="shared" si="13"/>
        <v>0</v>
      </c>
      <c r="AZ25" s="31">
        <f t="shared" si="14"/>
        <v>0</v>
      </c>
      <c r="BC25" s="31">
        <f t="shared" si="15"/>
        <v>0</v>
      </c>
      <c r="BF25" s="31">
        <f t="shared" si="16"/>
        <v>0</v>
      </c>
      <c r="BI25" s="31">
        <f t="shared" si="17"/>
        <v>0</v>
      </c>
      <c r="BL25" s="31">
        <f t="shared" si="18"/>
        <v>0</v>
      </c>
      <c r="BO25" s="31">
        <f t="shared" si="19"/>
        <v>0</v>
      </c>
      <c r="BR25" s="31">
        <f t="shared" si="20"/>
        <v>0</v>
      </c>
      <c r="BU25" s="31">
        <f t="shared" si="21"/>
        <v>0</v>
      </c>
      <c r="BX25" s="31">
        <f t="shared" si="22"/>
        <v>0</v>
      </c>
      <c r="CA25" s="31">
        <f t="shared" si="23"/>
        <v>0</v>
      </c>
      <c r="CD25" s="31">
        <f t="shared" si="24"/>
        <v>0</v>
      </c>
      <c r="CG25" s="31">
        <f t="shared" si="25"/>
        <v>0</v>
      </c>
      <c r="CJ25" s="31">
        <f t="shared" si="26"/>
        <v>0</v>
      </c>
      <c r="CM25" s="31">
        <f t="shared" si="27"/>
        <v>0</v>
      </c>
      <c r="CP25" s="31">
        <f t="shared" si="28"/>
        <v>0</v>
      </c>
      <c r="CS25" s="31">
        <f t="shared" si="29"/>
        <v>0</v>
      </c>
      <c r="CV25" s="31">
        <f t="shared" si="30"/>
        <v>0</v>
      </c>
      <c r="CY25" s="31">
        <f t="shared" si="31"/>
        <v>0</v>
      </c>
      <c r="DB25" s="31">
        <f t="shared" si="32"/>
        <v>0</v>
      </c>
      <c r="DE25" s="31">
        <f t="shared" si="33"/>
        <v>0</v>
      </c>
      <c r="DH25" s="31">
        <f t="shared" si="34"/>
        <v>0</v>
      </c>
      <c r="DK25" s="31">
        <f t="shared" si="35"/>
        <v>0</v>
      </c>
      <c r="DN25" s="31">
        <f t="shared" si="36"/>
        <v>0</v>
      </c>
      <c r="DQ25" s="31">
        <f t="shared" si="37"/>
        <v>0</v>
      </c>
      <c r="DT25" s="31">
        <f t="shared" si="38"/>
        <v>0</v>
      </c>
      <c r="DW25" s="31">
        <f t="shared" si="39"/>
        <v>0</v>
      </c>
      <c r="DZ25" s="31"/>
      <c r="EA25" s="31"/>
      <c r="EB25" s="60">
        <f t="shared" si="40"/>
        <v>414625000</v>
      </c>
      <c r="EC25" s="60">
        <f t="shared" si="41"/>
        <v>0</v>
      </c>
      <c r="ED25" s="31">
        <f t="shared" si="42"/>
        <v>64208.090277777774</v>
      </c>
      <c r="EE25" s="33">
        <f t="shared" si="43"/>
        <v>5.5748959903527275E-2</v>
      </c>
      <c r="EG25" s="60">
        <f t="shared" si="44"/>
        <v>0</v>
      </c>
      <c r="EH25" s="31">
        <f t="shared" si="45"/>
        <v>0</v>
      </c>
      <c r="EI25" s="33">
        <f t="shared" si="46"/>
        <v>0</v>
      </c>
      <c r="EJ25" s="33"/>
      <c r="EK25" s="60">
        <f t="shared" si="47"/>
        <v>414625000</v>
      </c>
      <c r="EL25" s="60">
        <f t="shared" si="48"/>
        <v>0</v>
      </c>
      <c r="EM25" s="60">
        <f t="shared" si="49"/>
        <v>64208.090277777774</v>
      </c>
      <c r="EN25" s="33">
        <f t="shared" si="50"/>
        <v>5.5748959903527275E-2</v>
      </c>
      <c r="EP25" s="31"/>
    </row>
    <row r="26" spans="1:146" x14ac:dyDescent="0.25">
      <c r="A26" s="20">
        <f t="shared" si="51"/>
        <v>45489</v>
      </c>
      <c r="B26" s="31">
        <v>0</v>
      </c>
      <c r="C26" s="33">
        <v>5.4385009999999998E-2</v>
      </c>
      <c r="D26" s="31">
        <f t="shared" si="0"/>
        <v>0</v>
      </c>
      <c r="G26" s="31">
        <f t="shared" si="1"/>
        <v>0</v>
      </c>
      <c r="J26" s="31">
        <f t="shared" si="2"/>
        <v>0</v>
      </c>
      <c r="M26" s="31">
        <f t="shared" si="3"/>
        <v>0</v>
      </c>
      <c r="P26" s="31">
        <f t="shared" si="4"/>
        <v>0</v>
      </c>
      <c r="S26" s="31">
        <f t="shared" si="5"/>
        <v>0</v>
      </c>
      <c r="V26" s="31">
        <f t="shared" si="6"/>
        <v>0</v>
      </c>
      <c r="Y26" s="31">
        <f t="shared" si="7"/>
        <v>0</v>
      </c>
      <c r="AB26" s="31">
        <f t="shared" si="8"/>
        <v>0</v>
      </c>
      <c r="AE26" s="31">
        <v>0</v>
      </c>
      <c r="AH26" s="31">
        <v>0</v>
      </c>
      <c r="AI26" s="58">
        <v>53100000</v>
      </c>
      <c r="AJ26" s="59">
        <v>5.4899999999999997E-2</v>
      </c>
      <c r="AK26" s="31">
        <f t="shared" si="9"/>
        <v>8097.75</v>
      </c>
      <c r="AL26" s="58">
        <v>245000000</v>
      </c>
      <c r="AM26" s="59">
        <v>5.6000000000000001E-2</v>
      </c>
      <c r="AN26" s="31">
        <f t="shared" si="10"/>
        <v>38111.111111111109</v>
      </c>
      <c r="AO26" s="58">
        <v>100000000</v>
      </c>
      <c r="AP26" s="59">
        <v>5.6000000000000001E-2</v>
      </c>
      <c r="AQ26" s="31">
        <f t="shared" si="11"/>
        <v>15555.555555555555</v>
      </c>
      <c r="AR26" s="58"/>
      <c r="AS26" s="59"/>
      <c r="AT26" s="31">
        <f t="shared" si="12"/>
        <v>0</v>
      </c>
      <c r="AW26" s="31">
        <f t="shared" si="13"/>
        <v>0</v>
      </c>
      <c r="AZ26" s="31">
        <f t="shared" si="14"/>
        <v>0</v>
      </c>
      <c r="BC26" s="31">
        <f t="shared" si="15"/>
        <v>0</v>
      </c>
      <c r="BF26" s="31">
        <f t="shared" si="16"/>
        <v>0</v>
      </c>
      <c r="BI26" s="31">
        <f t="shared" si="17"/>
        <v>0</v>
      </c>
      <c r="BL26" s="31">
        <f t="shared" si="18"/>
        <v>0</v>
      </c>
      <c r="BO26" s="31">
        <f t="shared" si="19"/>
        <v>0</v>
      </c>
      <c r="BR26" s="31">
        <f t="shared" si="20"/>
        <v>0</v>
      </c>
      <c r="BU26" s="31">
        <f t="shared" si="21"/>
        <v>0</v>
      </c>
      <c r="BX26" s="31">
        <f t="shared" si="22"/>
        <v>0</v>
      </c>
      <c r="CA26" s="31">
        <f t="shared" si="23"/>
        <v>0</v>
      </c>
      <c r="CD26" s="31">
        <f t="shared" si="24"/>
        <v>0</v>
      </c>
      <c r="CG26" s="31">
        <f t="shared" si="25"/>
        <v>0</v>
      </c>
      <c r="CJ26" s="31">
        <f t="shared" si="26"/>
        <v>0</v>
      </c>
      <c r="CM26" s="31">
        <f t="shared" si="27"/>
        <v>0</v>
      </c>
      <c r="CP26" s="31">
        <f t="shared" si="28"/>
        <v>0</v>
      </c>
      <c r="CS26" s="31">
        <f t="shared" si="29"/>
        <v>0</v>
      </c>
      <c r="CV26" s="31">
        <f t="shared" si="30"/>
        <v>0</v>
      </c>
      <c r="CY26" s="31">
        <f t="shared" si="31"/>
        <v>0</v>
      </c>
      <c r="DB26" s="31">
        <f t="shared" si="32"/>
        <v>0</v>
      </c>
      <c r="DE26" s="31">
        <f t="shared" si="33"/>
        <v>0</v>
      </c>
      <c r="DH26" s="31">
        <f t="shared" si="34"/>
        <v>0</v>
      </c>
      <c r="DK26" s="31">
        <f t="shared" si="35"/>
        <v>0</v>
      </c>
      <c r="DN26" s="31">
        <f t="shared" si="36"/>
        <v>0</v>
      </c>
      <c r="DQ26" s="31">
        <f t="shared" si="37"/>
        <v>0</v>
      </c>
      <c r="DT26" s="31">
        <f t="shared" si="38"/>
        <v>0</v>
      </c>
      <c r="DW26" s="31">
        <f t="shared" si="39"/>
        <v>0</v>
      </c>
      <c r="DZ26" s="31"/>
      <c r="EA26" s="31"/>
      <c r="EB26" s="60">
        <f t="shared" si="40"/>
        <v>398100000</v>
      </c>
      <c r="EC26" s="60">
        <f t="shared" si="41"/>
        <v>0</v>
      </c>
      <c r="ED26" s="31">
        <f t="shared" si="42"/>
        <v>61764.416666666664</v>
      </c>
      <c r="EE26" s="33">
        <f t="shared" si="43"/>
        <v>5.5853278070836475E-2</v>
      </c>
      <c r="EG26" s="60">
        <f t="shared" si="44"/>
        <v>0</v>
      </c>
      <c r="EH26" s="31">
        <f t="shared" si="45"/>
        <v>0</v>
      </c>
      <c r="EI26" s="33">
        <f t="shared" si="46"/>
        <v>0</v>
      </c>
      <c r="EJ26" s="33"/>
      <c r="EK26" s="60">
        <f t="shared" si="47"/>
        <v>398100000</v>
      </c>
      <c r="EL26" s="60">
        <f t="shared" si="48"/>
        <v>0</v>
      </c>
      <c r="EM26" s="60">
        <f t="shared" si="49"/>
        <v>61764.416666666664</v>
      </c>
      <c r="EN26" s="33">
        <f t="shared" si="50"/>
        <v>5.5853278070836475E-2</v>
      </c>
      <c r="EP26" s="31"/>
    </row>
    <row r="27" spans="1:146" x14ac:dyDescent="0.25">
      <c r="A27" s="20">
        <f t="shared" si="51"/>
        <v>45490</v>
      </c>
      <c r="B27" s="31">
        <v>13375150</v>
      </c>
      <c r="C27" s="33">
        <v>5.3099999999999994E-2</v>
      </c>
      <c r="D27" s="31">
        <f t="shared" si="0"/>
        <v>1972.834625</v>
      </c>
      <c r="G27" s="31">
        <f t="shared" si="1"/>
        <v>0</v>
      </c>
      <c r="J27" s="31">
        <f t="shared" si="2"/>
        <v>0</v>
      </c>
      <c r="M27" s="31">
        <f t="shared" si="3"/>
        <v>0</v>
      </c>
      <c r="P27" s="31">
        <f t="shared" si="4"/>
        <v>0</v>
      </c>
      <c r="S27" s="31">
        <f t="shared" si="5"/>
        <v>0</v>
      </c>
      <c r="V27" s="31">
        <f t="shared" si="6"/>
        <v>0</v>
      </c>
      <c r="Y27" s="31">
        <f t="shared" si="7"/>
        <v>0</v>
      </c>
      <c r="AB27" s="31">
        <f t="shared" si="8"/>
        <v>0</v>
      </c>
      <c r="AE27" s="31">
        <v>0</v>
      </c>
      <c r="AH27" s="31">
        <v>0</v>
      </c>
      <c r="AI27" s="58">
        <v>20300000</v>
      </c>
      <c r="AJ27" s="59">
        <v>5.4899999999999997E-2</v>
      </c>
      <c r="AK27" s="31">
        <f t="shared" si="9"/>
        <v>3095.75</v>
      </c>
      <c r="AL27" s="58">
        <v>245000000</v>
      </c>
      <c r="AM27" s="59">
        <v>5.6000000000000001E-2</v>
      </c>
      <c r="AN27" s="31">
        <f t="shared" si="10"/>
        <v>38111.111111111109</v>
      </c>
      <c r="AO27" s="58">
        <v>100000000</v>
      </c>
      <c r="AP27" s="59">
        <v>5.6000000000000001E-2</v>
      </c>
      <c r="AQ27" s="31">
        <f t="shared" si="11"/>
        <v>15555.555555555555</v>
      </c>
      <c r="AR27" s="58"/>
      <c r="AS27" s="59"/>
      <c r="AT27" s="31">
        <f t="shared" si="12"/>
        <v>0</v>
      </c>
      <c r="AW27" s="31">
        <f t="shared" si="13"/>
        <v>0</v>
      </c>
      <c r="AZ27" s="31">
        <f t="shared" si="14"/>
        <v>0</v>
      </c>
      <c r="BC27" s="31">
        <f t="shared" si="15"/>
        <v>0</v>
      </c>
      <c r="BF27" s="31">
        <f t="shared" si="16"/>
        <v>0</v>
      </c>
      <c r="BI27" s="31">
        <f t="shared" si="17"/>
        <v>0</v>
      </c>
      <c r="BL27" s="31">
        <f t="shared" si="18"/>
        <v>0</v>
      </c>
      <c r="BO27" s="31">
        <f t="shared" si="19"/>
        <v>0</v>
      </c>
      <c r="BR27" s="31">
        <f t="shared" si="20"/>
        <v>0</v>
      </c>
      <c r="BU27" s="31">
        <f t="shared" si="21"/>
        <v>0</v>
      </c>
      <c r="BX27" s="31">
        <f t="shared" si="22"/>
        <v>0</v>
      </c>
      <c r="CA27" s="31">
        <f t="shared" si="23"/>
        <v>0</v>
      </c>
      <c r="CD27" s="31">
        <f t="shared" si="24"/>
        <v>0</v>
      </c>
      <c r="CG27" s="31">
        <f t="shared" si="25"/>
        <v>0</v>
      </c>
      <c r="CJ27" s="31">
        <f t="shared" si="26"/>
        <v>0</v>
      </c>
      <c r="CM27" s="31">
        <f t="shared" si="27"/>
        <v>0</v>
      </c>
      <c r="CP27" s="31">
        <f t="shared" si="28"/>
        <v>0</v>
      </c>
      <c r="CS27" s="31">
        <f t="shared" si="29"/>
        <v>0</v>
      </c>
      <c r="CV27" s="31">
        <f t="shared" si="30"/>
        <v>0</v>
      </c>
      <c r="CY27" s="31">
        <f t="shared" si="31"/>
        <v>0</v>
      </c>
      <c r="DB27" s="31">
        <f t="shared" si="32"/>
        <v>0</v>
      </c>
      <c r="DE27" s="31">
        <f t="shared" si="33"/>
        <v>0</v>
      </c>
      <c r="DH27" s="31">
        <f t="shared" si="34"/>
        <v>0</v>
      </c>
      <c r="DK27" s="31">
        <f t="shared" si="35"/>
        <v>0</v>
      </c>
      <c r="DN27" s="31">
        <f t="shared" si="36"/>
        <v>0</v>
      </c>
      <c r="DQ27" s="31">
        <f t="shared" si="37"/>
        <v>0</v>
      </c>
      <c r="DT27" s="31">
        <f t="shared" si="38"/>
        <v>0</v>
      </c>
      <c r="DW27" s="31">
        <f t="shared" si="39"/>
        <v>0</v>
      </c>
      <c r="DZ27" s="31"/>
      <c r="EA27" s="31"/>
      <c r="EB27" s="60">
        <f t="shared" si="40"/>
        <v>378675150</v>
      </c>
      <c r="EC27" s="60">
        <f t="shared" si="41"/>
        <v>13375150</v>
      </c>
      <c r="ED27" s="31">
        <f t="shared" si="42"/>
        <v>58735.251291666667</v>
      </c>
      <c r="EE27" s="33">
        <f t="shared" si="43"/>
        <v>5.583860061849847E-2</v>
      </c>
      <c r="EG27" s="60">
        <f t="shared" si="44"/>
        <v>0</v>
      </c>
      <c r="EH27" s="31">
        <f t="shared" si="45"/>
        <v>0</v>
      </c>
      <c r="EI27" s="33">
        <f t="shared" si="46"/>
        <v>0</v>
      </c>
      <c r="EJ27" s="33"/>
      <c r="EK27" s="60">
        <f t="shared" si="47"/>
        <v>365300000</v>
      </c>
      <c r="EL27" s="60">
        <f t="shared" si="48"/>
        <v>0</v>
      </c>
      <c r="EM27" s="60">
        <f t="shared" si="49"/>
        <v>56762.416666666664</v>
      </c>
      <c r="EN27" s="33">
        <f t="shared" si="50"/>
        <v>5.5938872159868605E-2</v>
      </c>
      <c r="EP27" s="31"/>
    </row>
    <row r="28" spans="1:146" x14ac:dyDescent="0.25">
      <c r="A28" s="20">
        <f t="shared" si="51"/>
        <v>45491</v>
      </c>
      <c r="B28" s="31">
        <v>13600150</v>
      </c>
      <c r="C28" s="33">
        <v>5.3099999999999994E-2</v>
      </c>
      <c r="D28" s="31">
        <f t="shared" si="0"/>
        <v>2006.022125</v>
      </c>
      <c r="G28" s="31">
        <f t="shared" si="1"/>
        <v>0</v>
      </c>
      <c r="J28" s="31">
        <f t="shared" si="2"/>
        <v>0</v>
      </c>
      <c r="M28" s="31">
        <f t="shared" si="3"/>
        <v>0</v>
      </c>
      <c r="P28" s="31">
        <f t="shared" si="4"/>
        <v>0</v>
      </c>
      <c r="S28" s="31">
        <f t="shared" si="5"/>
        <v>0</v>
      </c>
      <c r="V28" s="31">
        <f t="shared" si="6"/>
        <v>0</v>
      </c>
      <c r="Y28" s="31">
        <f t="shared" si="7"/>
        <v>0</v>
      </c>
      <c r="AB28" s="31">
        <f t="shared" si="8"/>
        <v>0</v>
      </c>
      <c r="AE28" s="31">
        <v>0</v>
      </c>
      <c r="AH28" s="31">
        <v>0</v>
      </c>
      <c r="AI28" s="58">
        <v>13875000</v>
      </c>
      <c r="AJ28" s="59">
        <v>5.4899999999999997E-2</v>
      </c>
      <c r="AK28" s="31">
        <f t="shared" si="9"/>
        <v>2115.9375</v>
      </c>
      <c r="AL28" s="58">
        <v>245000000</v>
      </c>
      <c r="AM28" s="59">
        <v>5.6000000000000001E-2</v>
      </c>
      <c r="AN28" s="31">
        <f t="shared" si="10"/>
        <v>38111.111111111109</v>
      </c>
      <c r="AO28" s="58">
        <v>100000000</v>
      </c>
      <c r="AP28" s="59">
        <v>5.6000000000000001E-2</v>
      </c>
      <c r="AQ28" s="31">
        <f t="shared" si="11"/>
        <v>15555.555555555555</v>
      </c>
      <c r="AR28" s="58"/>
      <c r="AS28" s="59"/>
      <c r="AT28" s="31">
        <f t="shared" si="12"/>
        <v>0</v>
      </c>
      <c r="AW28" s="31">
        <f t="shared" si="13"/>
        <v>0</v>
      </c>
      <c r="AZ28" s="31">
        <f t="shared" si="14"/>
        <v>0</v>
      </c>
      <c r="BC28" s="31">
        <f t="shared" si="15"/>
        <v>0</v>
      </c>
      <c r="BF28" s="31">
        <f t="shared" si="16"/>
        <v>0</v>
      </c>
      <c r="BI28" s="31">
        <f t="shared" si="17"/>
        <v>0</v>
      </c>
      <c r="BL28" s="31">
        <f t="shared" si="18"/>
        <v>0</v>
      </c>
      <c r="BO28" s="31">
        <f t="shared" si="19"/>
        <v>0</v>
      </c>
      <c r="BR28" s="31">
        <f t="shared" si="20"/>
        <v>0</v>
      </c>
      <c r="BU28" s="31">
        <f t="shared" si="21"/>
        <v>0</v>
      </c>
      <c r="BX28" s="31">
        <f t="shared" si="22"/>
        <v>0</v>
      </c>
      <c r="CA28" s="31">
        <f t="shared" si="23"/>
        <v>0</v>
      </c>
      <c r="CD28" s="31">
        <f t="shared" si="24"/>
        <v>0</v>
      </c>
      <c r="CG28" s="31">
        <f t="shared" si="25"/>
        <v>0</v>
      </c>
      <c r="CJ28" s="31">
        <f t="shared" si="26"/>
        <v>0</v>
      </c>
      <c r="CM28" s="31">
        <f t="shared" si="27"/>
        <v>0</v>
      </c>
      <c r="CP28" s="31">
        <f t="shared" si="28"/>
        <v>0</v>
      </c>
      <c r="CS28" s="31">
        <f t="shared" si="29"/>
        <v>0</v>
      </c>
      <c r="CV28" s="31">
        <f t="shared" si="30"/>
        <v>0</v>
      </c>
      <c r="CY28" s="31">
        <f t="shared" si="31"/>
        <v>0</v>
      </c>
      <c r="DB28" s="31">
        <f t="shared" si="32"/>
        <v>0</v>
      </c>
      <c r="DE28" s="31">
        <f t="shared" si="33"/>
        <v>0</v>
      </c>
      <c r="DH28" s="31">
        <f t="shared" si="34"/>
        <v>0</v>
      </c>
      <c r="DK28" s="31">
        <f t="shared" si="35"/>
        <v>0</v>
      </c>
      <c r="DN28" s="31">
        <f t="shared" si="36"/>
        <v>0</v>
      </c>
      <c r="DQ28" s="31">
        <f t="shared" si="37"/>
        <v>0</v>
      </c>
      <c r="DT28" s="31">
        <f t="shared" si="38"/>
        <v>0</v>
      </c>
      <c r="DW28" s="31">
        <f t="shared" si="39"/>
        <v>0</v>
      </c>
      <c r="DZ28" s="31"/>
      <c r="EA28" s="31"/>
      <c r="EB28" s="60">
        <f t="shared" si="40"/>
        <v>372475150</v>
      </c>
      <c r="EC28" s="60">
        <f t="shared" si="41"/>
        <v>13600150</v>
      </c>
      <c r="ED28" s="31">
        <f t="shared" si="42"/>
        <v>57788.626291666667</v>
      </c>
      <c r="EE28" s="33">
        <f t="shared" si="43"/>
        <v>5.5853136685762791E-2</v>
      </c>
      <c r="EG28" s="60">
        <f t="shared" si="44"/>
        <v>0</v>
      </c>
      <c r="EH28" s="31">
        <f t="shared" si="45"/>
        <v>0</v>
      </c>
      <c r="EI28" s="33">
        <f t="shared" si="46"/>
        <v>0</v>
      </c>
      <c r="EJ28" s="33"/>
      <c r="EK28" s="60">
        <f t="shared" si="47"/>
        <v>358875000</v>
      </c>
      <c r="EL28" s="60">
        <f t="shared" si="48"/>
        <v>0</v>
      </c>
      <c r="EM28" s="60">
        <f t="shared" si="49"/>
        <v>55782.604166666664</v>
      </c>
      <c r="EN28" s="33">
        <f t="shared" si="50"/>
        <v>5.5957471264367814E-2</v>
      </c>
      <c r="EP28" s="31"/>
    </row>
    <row r="29" spans="1:146" x14ac:dyDescent="0.25">
      <c r="A29" s="20">
        <f t="shared" si="51"/>
        <v>45492</v>
      </c>
      <c r="B29" s="31">
        <v>3325150</v>
      </c>
      <c r="C29" s="33">
        <v>5.2920559999999998E-2</v>
      </c>
      <c r="D29" s="31">
        <f t="shared" si="0"/>
        <v>488.80222245555552</v>
      </c>
      <c r="G29" s="31">
        <f t="shared" si="1"/>
        <v>0</v>
      </c>
      <c r="J29" s="31">
        <f t="shared" si="2"/>
        <v>0</v>
      </c>
      <c r="M29" s="31">
        <f t="shared" si="3"/>
        <v>0</v>
      </c>
      <c r="P29" s="31">
        <f t="shared" si="4"/>
        <v>0</v>
      </c>
      <c r="S29" s="31">
        <f t="shared" si="5"/>
        <v>0</v>
      </c>
      <c r="V29" s="31">
        <f t="shared" si="6"/>
        <v>0</v>
      </c>
      <c r="Y29" s="31">
        <f t="shared" si="7"/>
        <v>0</v>
      </c>
      <c r="AB29" s="31">
        <f t="shared" si="8"/>
        <v>0</v>
      </c>
      <c r="AE29" s="31">
        <v>0</v>
      </c>
      <c r="AH29" s="31">
        <v>0</v>
      </c>
      <c r="AI29" s="58">
        <v>32675000</v>
      </c>
      <c r="AJ29" s="59">
        <v>5.4899999999999997E-2</v>
      </c>
      <c r="AK29" s="31">
        <f t="shared" si="9"/>
        <v>4982.9375</v>
      </c>
      <c r="AL29" s="58">
        <v>245000000</v>
      </c>
      <c r="AM29" s="59">
        <v>5.6000000000000001E-2</v>
      </c>
      <c r="AN29" s="31">
        <f t="shared" si="10"/>
        <v>38111.111111111109</v>
      </c>
      <c r="AO29" s="58">
        <v>100000000</v>
      </c>
      <c r="AP29" s="59">
        <v>5.6000000000000001E-2</v>
      </c>
      <c r="AQ29" s="31">
        <f t="shared" si="11"/>
        <v>15555.555555555555</v>
      </c>
      <c r="AR29" s="58"/>
      <c r="AS29" s="59"/>
      <c r="AT29" s="31">
        <f t="shared" si="12"/>
        <v>0</v>
      </c>
      <c r="AW29" s="31">
        <f t="shared" si="13"/>
        <v>0</v>
      </c>
      <c r="AZ29" s="31">
        <f t="shared" si="14"/>
        <v>0</v>
      </c>
      <c r="BC29" s="31">
        <f t="shared" si="15"/>
        <v>0</v>
      </c>
      <c r="BF29" s="31">
        <f t="shared" si="16"/>
        <v>0</v>
      </c>
      <c r="BI29" s="31">
        <f t="shared" si="17"/>
        <v>0</v>
      </c>
      <c r="BL29" s="31">
        <f t="shared" si="18"/>
        <v>0</v>
      </c>
      <c r="BO29" s="31">
        <f t="shared" si="19"/>
        <v>0</v>
      </c>
      <c r="BR29" s="31">
        <f t="shared" si="20"/>
        <v>0</v>
      </c>
      <c r="BU29" s="31">
        <f t="shared" si="21"/>
        <v>0</v>
      </c>
      <c r="BX29" s="31">
        <f t="shared" si="22"/>
        <v>0</v>
      </c>
      <c r="CA29" s="31">
        <f t="shared" si="23"/>
        <v>0</v>
      </c>
      <c r="CD29" s="31">
        <f t="shared" si="24"/>
        <v>0</v>
      </c>
      <c r="CG29" s="31">
        <f t="shared" si="25"/>
        <v>0</v>
      </c>
      <c r="CJ29" s="31">
        <f t="shared" si="26"/>
        <v>0</v>
      </c>
      <c r="CM29" s="31">
        <f t="shared" si="27"/>
        <v>0</v>
      </c>
      <c r="CP29" s="31">
        <f t="shared" si="28"/>
        <v>0</v>
      </c>
      <c r="CS29" s="31">
        <f t="shared" si="29"/>
        <v>0</v>
      </c>
      <c r="CV29" s="31">
        <f t="shared" si="30"/>
        <v>0</v>
      </c>
      <c r="CY29" s="31">
        <f t="shared" si="31"/>
        <v>0</v>
      </c>
      <c r="DB29" s="31">
        <f t="shared" si="32"/>
        <v>0</v>
      </c>
      <c r="DE29" s="31">
        <f t="shared" si="33"/>
        <v>0</v>
      </c>
      <c r="DH29" s="31">
        <f t="shared" si="34"/>
        <v>0</v>
      </c>
      <c r="DK29" s="31">
        <f t="shared" si="35"/>
        <v>0</v>
      </c>
      <c r="DN29" s="31">
        <f t="shared" si="36"/>
        <v>0</v>
      </c>
      <c r="DQ29" s="31">
        <f t="shared" si="37"/>
        <v>0</v>
      </c>
      <c r="DT29" s="31">
        <f t="shared" si="38"/>
        <v>0</v>
      </c>
      <c r="DW29" s="31">
        <f t="shared" si="39"/>
        <v>0</v>
      </c>
      <c r="DZ29" s="31"/>
      <c r="EA29" s="31"/>
      <c r="EB29" s="60">
        <f t="shared" si="40"/>
        <v>381000150</v>
      </c>
      <c r="EC29" s="60">
        <f t="shared" si="41"/>
        <v>3325150</v>
      </c>
      <c r="ED29" s="31">
        <f t="shared" si="42"/>
        <v>59138.406389122218</v>
      </c>
      <c r="EE29" s="33">
        <f t="shared" si="43"/>
        <v>5.587878718704966E-2</v>
      </c>
      <c r="EG29" s="60">
        <f t="shared" si="44"/>
        <v>0</v>
      </c>
      <c r="EH29" s="31">
        <f t="shared" si="45"/>
        <v>0</v>
      </c>
      <c r="EI29" s="33">
        <f t="shared" si="46"/>
        <v>0</v>
      </c>
      <c r="EJ29" s="33"/>
      <c r="EK29" s="60">
        <f t="shared" si="47"/>
        <v>377675000</v>
      </c>
      <c r="EL29" s="60">
        <f t="shared" si="48"/>
        <v>0</v>
      </c>
      <c r="EM29" s="60">
        <f t="shared" si="49"/>
        <v>58649.604166666664</v>
      </c>
      <c r="EN29" s="33">
        <f t="shared" si="50"/>
        <v>5.5904832196994769E-2</v>
      </c>
      <c r="EP29" s="31"/>
    </row>
    <row r="30" spans="1:146" x14ac:dyDescent="0.25">
      <c r="A30" s="20">
        <f t="shared" si="51"/>
        <v>45493</v>
      </c>
      <c r="B30" s="31">
        <v>3325150</v>
      </c>
      <c r="C30" s="33">
        <v>5.2920559999999998E-2</v>
      </c>
      <c r="D30" s="31">
        <f t="shared" si="0"/>
        <v>488.80222245555552</v>
      </c>
      <c r="G30" s="31">
        <f t="shared" si="1"/>
        <v>0</v>
      </c>
      <c r="J30" s="31">
        <f t="shared" si="2"/>
        <v>0</v>
      </c>
      <c r="M30" s="31">
        <f t="shared" si="3"/>
        <v>0</v>
      </c>
      <c r="P30" s="31">
        <f t="shared" si="4"/>
        <v>0</v>
      </c>
      <c r="S30" s="31">
        <f t="shared" si="5"/>
        <v>0</v>
      </c>
      <c r="V30" s="31">
        <f t="shared" si="6"/>
        <v>0</v>
      </c>
      <c r="Y30" s="31">
        <f t="shared" si="7"/>
        <v>0</v>
      </c>
      <c r="AB30" s="31">
        <f t="shared" si="8"/>
        <v>0</v>
      </c>
      <c r="AE30" s="31">
        <v>0</v>
      </c>
      <c r="AH30" s="31">
        <v>0</v>
      </c>
      <c r="AI30" s="58">
        <v>32675000</v>
      </c>
      <c r="AJ30" s="59">
        <v>5.4899999999999997E-2</v>
      </c>
      <c r="AK30" s="31">
        <f t="shared" si="9"/>
        <v>4982.9375</v>
      </c>
      <c r="AL30" s="58">
        <v>245000000</v>
      </c>
      <c r="AM30" s="59">
        <v>5.6000000000000001E-2</v>
      </c>
      <c r="AN30" s="31">
        <f t="shared" si="10"/>
        <v>38111.111111111109</v>
      </c>
      <c r="AO30" s="58">
        <v>100000000</v>
      </c>
      <c r="AP30" s="59">
        <v>5.6000000000000001E-2</v>
      </c>
      <c r="AQ30" s="31">
        <f t="shared" si="11"/>
        <v>15555.555555555555</v>
      </c>
      <c r="AR30" s="58"/>
      <c r="AS30" s="59"/>
      <c r="AT30" s="31">
        <f t="shared" si="12"/>
        <v>0</v>
      </c>
      <c r="AW30" s="31">
        <f t="shared" si="13"/>
        <v>0</v>
      </c>
      <c r="AZ30" s="31">
        <f t="shared" si="14"/>
        <v>0</v>
      </c>
      <c r="BC30" s="31">
        <f t="shared" si="15"/>
        <v>0</v>
      </c>
      <c r="BF30" s="31">
        <f t="shared" si="16"/>
        <v>0</v>
      </c>
      <c r="BI30" s="31">
        <f t="shared" si="17"/>
        <v>0</v>
      </c>
      <c r="BL30" s="31">
        <f t="shared" si="18"/>
        <v>0</v>
      </c>
      <c r="BO30" s="31">
        <f t="shared" si="19"/>
        <v>0</v>
      </c>
      <c r="BR30" s="31">
        <f t="shared" si="20"/>
        <v>0</v>
      </c>
      <c r="BU30" s="31">
        <f t="shared" si="21"/>
        <v>0</v>
      </c>
      <c r="BX30" s="31">
        <f t="shared" si="22"/>
        <v>0</v>
      </c>
      <c r="CA30" s="31">
        <f t="shared" si="23"/>
        <v>0</v>
      </c>
      <c r="CD30" s="31">
        <f t="shared" si="24"/>
        <v>0</v>
      </c>
      <c r="CG30" s="31">
        <f t="shared" si="25"/>
        <v>0</v>
      </c>
      <c r="CJ30" s="31">
        <f t="shared" si="26"/>
        <v>0</v>
      </c>
      <c r="CM30" s="31">
        <f t="shared" si="27"/>
        <v>0</v>
      </c>
      <c r="CP30" s="31">
        <f t="shared" si="28"/>
        <v>0</v>
      </c>
      <c r="CS30" s="31">
        <f t="shared" si="29"/>
        <v>0</v>
      </c>
      <c r="CV30" s="31">
        <f t="shared" si="30"/>
        <v>0</v>
      </c>
      <c r="CY30" s="31">
        <f t="shared" si="31"/>
        <v>0</v>
      </c>
      <c r="DB30" s="31">
        <f t="shared" si="32"/>
        <v>0</v>
      </c>
      <c r="DE30" s="31">
        <f t="shared" si="33"/>
        <v>0</v>
      </c>
      <c r="DH30" s="31">
        <f t="shared" si="34"/>
        <v>0</v>
      </c>
      <c r="DK30" s="31">
        <f t="shared" si="35"/>
        <v>0</v>
      </c>
      <c r="DN30" s="31">
        <f t="shared" si="36"/>
        <v>0</v>
      </c>
      <c r="DQ30" s="31">
        <f t="shared" si="37"/>
        <v>0</v>
      </c>
      <c r="DT30" s="31">
        <f t="shared" si="38"/>
        <v>0</v>
      </c>
      <c r="DW30" s="31">
        <f t="shared" si="39"/>
        <v>0</v>
      </c>
      <c r="DZ30" s="31"/>
      <c r="EA30" s="31"/>
      <c r="EB30" s="60">
        <f t="shared" si="40"/>
        <v>381000150</v>
      </c>
      <c r="EC30" s="60">
        <f t="shared" si="41"/>
        <v>3325150</v>
      </c>
      <c r="ED30" s="31">
        <f t="shared" si="42"/>
        <v>59138.406389122218</v>
      </c>
      <c r="EE30" s="33">
        <f t="shared" si="43"/>
        <v>5.587878718704966E-2</v>
      </c>
      <c r="EG30" s="60">
        <f t="shared" si="44"/>
        <v>0</v>
      </c>
      <c r="EH30" s="31">
        <f t="shared" si="45"/>
        <v>0</v>
      </c>
      <c r="EI30" s="33">
        <f t="shared" si="46"/>
        <v>0</v>
      </c>
      <c r="EJ30" s="33"/>
      <c r="EK30" s="60">
        <f t="shared" si="47"/>
        <v>377675000</v>
      </c>
      <c r="EL30" s="60">
        <f t="shared" si="48"/>
        <v>0</v>
      </c>
      <c r="EM30" s="60">
        <f t="shared" si="49"/>
        <v>58649.604166666664</v>
      </c>
      <c r="EN30" s="33">
        <f t="shared" si="50"/>
        <v>5.5904832196994769E-2</v>
      </c>
      <c r="EP30" s="31"/>
    </row>
    <row r="31" spans="1:146" x14ac:dyDescent="0.25">
      <c r="A31" s="20">
        <f t="shared" si="51"/>
        <v>45494</v>
      </c>
      <c r="B31" s="31">
        <v>3325150</v>
      </c>
      <c r="C31" s="33">
        <v>5.2920559999999998E-2</v>
      </c>
      <c r="D31" s="31">
        <f t="shared" si="0"/>
        <v>488.80222245555552</v>
      </c>
      <c r="G31" s="31">
        <f t="shared" si="1"/>
        <v>0</v>
      </c>
      <c r="J31" s="31">
        <f t="shared" si="2"/>
        <v>0</v>
      </c>
      <c r="M31" s="31">
        <f t="shared" si="3"/>
        <v>0</v>
      </c>
      <c r="P31" s="31">
        <f t="shared" si="4"/>
        <v>0</v>
      </c>
      <c r="S31" s="31">
        <f t="shared" si="5"/>
        <v>0</v>
      </c>
      <c r="V31" s="31">
        <f t="shared" si="6"/>
        <v>0</v>
      </c>
      <c r="Y31" s="31">
        <f t="shared" si="7"/>
        <v>0</v>
      </c>
      <c r="AB31" s="31">
        <f t="shared" si="8"/>
        <v>0</v>
      </c>
      <c r="AE31" s="31">
        <v>0</v>
      </c>
      <c r="AH31" s="31">
        <v>0</v>
      </c>
      <c r="AI31" s="58">
        <v>32675000</v>
      </c>
      <c r="AJ31" s="59">
        <v>5.4899999999999997E-2</v>
      </c>
      <c r="AK31" s="31">
        <f t="shared" si="9"/>
        <v>4982.9375</v>
      </c>
      <c r="AL31" s="58">
        <v>245000000</v>
      </c>
      <c r="AM31" s="59">
        <v>5.6000000000000001E-2</v>
      </c>
      <c r="AN31" s="31">
        <f t="shared" si="10"/>
        <v>38111.111111111109</v>
      </c>
      <c r="AO31" s="58">
        <v>100000000</v>
      </c>
      <c r="AP31" s="59">
        <v>5.6000000000000001E-2</v>
      </c>
      <c r="AQ31" s="31">
        <f t="shared" si="11"/>
        <v>15555.555555555555</v>
      </c>
      <c r="AR31" s="58"/>
      <c r="AS31" s="59"/>
      <c r="AT31" s="31">
        <f t="shared" si="12"/>
        <v>0</v>
      </c>
      <c r="AW31" s="31">
        <f t="shared" si="13"/>
        <v>0</v>
      </c>
      <c r="AZ31" s="31">
        <f t="shared" si="14"/>
        <v>0</v>
      </c>
      <c r="BC31" s="31">
        <f t="shared" si="15"/>
        <v>0</v>
      </c>
      <c r="BF31" s="31">
        <f t="shared" si="16"/>
        <v>0</v>
      </c>
      <c r="BI31" s="31">
        <f t="shared" si="17"/>
        <v>0</v>
      </c>
      <c r="BL31" s="31">
        <f t="shared" si="18"/>
        <v>0</v>
      </c>
      <c r="BO31" s="31">
        <f t="shared" si="19"/>
        <v>0</v>
      </c>
      <c r="BR31" s="31">
        <f t="shared" si="20"/>
        <v>0</v>
      </c>
      <c r="BU31" s="31">
        <f t="shared" si="21"/>
        <v>0</v>
      </c>
      <c r="BX31" s="31">
        <f t="shared" si="22"/>
        <v>0</v>
      </c>
      <c r="CA31" s="31">
        <f t="shared" si="23"/>
        <v>0</v>
      </c>
      <c r="CD31" s="31">
        <f t="shared" si="24"/>
        <v>0</v>
      </c>
      <c r="CG31" s="31">
        <f t="shared" si="25"/>
        <v>0</v>
      </c>
      <c r="CJ31" s="31">
        <f t="shared" si="26"/>
        <v>0</v>
      </c>
      <c r="CM31" s="31">
        <f t="shared" si="27"/>
        <v>0</v>
      </c>
      <c r="CP31" s="31">
        <f t="shared" si="28"/>
        <v>0</v>
      </c>
      <c r="CS31" s="31">
        <f t="shared" si="29"/>
        <v>0</v>
      </c>
      <c r="CV31" s="31">
        <f t="shared" si="30"/>
        <v>0</v>
      </c>
      <c r="CY31" s="31">
        <f t="shared" si="31"/>
        <v>0</v>
      </c>
      <c r="DB31" s="31">
        <f t="shared" si="32"/>
        <v>0</v>
      </c>
      <c r="DE31" s="31">
        <f t="shared" si="33"/>
        <v>0</v>
      </c>
      <c r="DH31" s="31">
        <f t="shared" si="34"/>
        <v>0</v>
      </c>
      <c r="DK31" s="31">
        <f t="shared" si="35"/>
        <v>0</v>
      </c>
      <c r="DN31" s="31">
        <f t="shared" si="36"/>
        <v>0</v>
      </c>
      <c r="DQ31" s="31">
        <f t="shared" si="37"/>
        <v>0</v>
      </c>
      <c r="DT31" s="31">
        <f t="shared" si="38"/>
        <v>0</v>
      </c>
      <c r="DW31" s="31">
        <f t="shared" si="39"/>
        <v>0</v>
      </c>
      <c r="DZ31" s="31"/>
      <c r="EA31" s="31"/>
      <c r="EB31" s="60">
        <f t="shared" si="40"/>
        <v>381000150</v>
      </c>
      <c r="EC31" s="60">
        <f t="shared" si="41"/>
        <v>3325150</v>
      </c>
      <c r="ED31" s="31">
        <f t="shared" si="42"/>
        <v>59138.406389122218</v>
      </c>
      <c r="EE31" s="33">
        <f t="shared" si="43"/>
        <v>5.587878718704966E-2</v>
      </c>
      <c r="EG31" s="60">
        <f t="shared" si="44"/>
        <v>0</v>
      </c>
      <c r="EH31" s="31">
        <f t="shared" si="45"/>
        <v>0</v>
      </c>
      <c r="EI31" s="33">
        <f t="shared" si="46"/>
        <v>0</v>
      </c>
      <c r="EJ31" s="33"/>
      <c r="EK31" s="60">
        <f t="shared" si="47"/>
        <v>377675000</v>
      </c>
      <c r="EL31" s="60">
        <f t="shared" si="48"/>
        <v>0</v>
      </c>
      <c r="EM31" s="60">
        <f t="shared" si="49"/>
        <v>58649.604166666664</v>
      </c>
      <c r="EN31" s="33">
        <f t="shared" si="50"/>
        <v>5.5904832196994769E-2</v>
      </c>
      <c r="EP31" s="31"/>
    </row>
    <row r="32" spans="1:146" x14ac:dyDescent="0.25">
      <c r="A32" s="20">
        <f t="shared" si="51"/>
        <v>45495</v>
      </c>
      <c r="B32" s="31">
        <v>0</v>
      </c>
      <c r="C32" s="33">
        <v>5.3440269999999998E-2</v>
      </c>
      <c r="D32" s="31">
        <f t="shared" si="0"/>
        <v>0</v>
      </c>
      <c r="G32" s="31">
        <f t="shared" si="1"/>
        <v>0</v>
      </c>
      <c r="J32" s="31">
        <f t="shared" si="2"/>
        <v>0</v>
      </c>
      <c r="M32" s="31">
        <f t="shared" si="3"/>
        <v>0</v>
      </c>
      <c r="P32" s="31">
        <f t="shared" si="4"/>
        <v>0</v>
      </c>
      <c r="S32" s="31">
        <f t="shared" si="5"/>
        <v>0</v>
      </c>
      <c r="V32" s="31">
        <f t="shared" si="6"/>
        <v>0</v>
      </c>
      <c r="Y32" s="31">
        <f t="shared" si="7"/>
        <v>0</v>
      </c>
      <c r="AB32" s="31">
        <f t="shared" si="8"/>
        <v>0</v>
      </c>
      <c r="AE32" s="31">
        <v>0</v>
      </c>
      <c r="AH32" s="31">
        <v>0</v>
      </c>
      <c r="AI32" s="58">
        <v>41125000</v>
      </c>
      <c r="AJ32" s="59">
        <v>5.4899999999999997E-2</v>
      </c>
      <c r="AK32" s="31">
        <f t="shared" si="9"/>
        <v>6271.5625</v>
      </c>
      <c r="AL32" s="58">
        <v>245000000</v>
      </c>
      <c r="AM32" s="59">
        <v>5.6000000000000001E-2</v>
      </c>
      <c r="AN32" s="31">
        <f t="shared" si="10"/>
        <v>38111.111111111109</v>
      </c>
      <c r="AO32" s="58">
        <v>100000000</v>
      </c>
      <c r="AP32" s="59">
        <v>5.6000000000000001E-2</v>
      </c>
      <c r="AQ32" s="31">
        <f t="shared" si="11"/>
        <v>15555.555555555555</v>
      </c>
      <c r="AR32" s="58"/>
      <c r="AS32" s="59"/>
      <c r="AT32" s="31">
        <f t="shared" si="12"/>
        <v>0</v>
      </c>
      <c r="AW32" s="31">
        <f t="shared" si="13"/>
        <v>0</v>
      </c>
      <c r="AZ32" s="31">
        <f t="shared" si="14"/>
        <v>0</v>
      </c>
      <c r="BC32" s="31">
        <f t="shared" si="15"/>
        <v>0</v>
      </c>
      <c r="BF32" s="31">
        <f t="shared" si="16"/>
        <v>0</v>
      </c>
      <c r="BI32" s="31">
        <f t="shared" si="17"/>
        <v>0</v>
      </c>
      <c r="BL32" s="31">
        <f t="shared" si="18"/>
        <v>0</v>
      </c>
      <c r="BO32" s="31">
        <f t="shared" si="19"/>
        <v>0</v>
      </c>
      <c r="BR32" s="31">
        <f t="shared" si="20"/>
        <v>0</v>
      </c>
      <c r="BU32" s="31">
        <f t="shared" si="21"/>
        <v>0</v>
      </c>
      <c r="BX32" s="31">
        <f t="shared" si="22"/>
        <v>0</v>
      </c>
      <c r="CA32" s="31">
        <f t="shared" si="23"/>
        <v>0</v>
      </c>
      <c r="CD32" s="31">
        <f t="shared" si="24"/>
        <v>0</v>
      </c>
      <c r="CG32" s="31">
        <f t="shared" si="25"/>
        <v>0</v>
      </c>
      <c r="CJ32" s="31">
        <f t="shared" si="26"/>
        <v>0</v>
      </c>
      <c r="CM32" s="31">
        <f t="shared" si="27"/>
        <v>0</v>
      </c>
      <c r="CP32" s="31">
        <f t="shared" si="28"/>
        <v>0</v>
      </c>
      <c r="CS32" s="31">
        <f t="shared" si="29"/>
        <v>0</v>
      </c>
      <c r="CV32" s="31">
        <f t="shared" si="30"/>
        <v>0</v>
      </c>
      <c r="CY32" s="31">
        <f t="shared" si="31"/>
        <v>0</v>
      </c>
      <c r="DB32" s="31">
        <f t="shared" si="32"/>
        <v>0</v>
      </c>
      <c r="DE32" s="31">
        <f t="shared" si="33"/>
        <v>0</v>
      </c>
      <c r="DH32" s="31">
        <f t="shared" si="34"/>
        <v>0</v>
      </c>
      <c r="DK32" s="31">
        <f t="shared" si="35"/>
        <v>0</v>
      </c>
      <c r="DN32" s="31">
        <f t="shared" si="36"/>
        <v>0</v>
      </c>
      <c r="DQ32" s="31">
        <f t="shared" si="37"/>
        <v>0</v>
      </c>
      <c r="DT32" s="31">
        <f t="shared" si="38"/>
        <v>0</v>
      </c>
      <c r="DW32" s="31">
        <f t="shared" si="39"/>
        <v>0</v>
      </c>
      <c r="DZ32" s="31"/>
      <c r="EA32" s="31"/>
      <c r="EB32" s="60">
        <f t="shared" si="40"/>
        <v>386125000</v>
      </c>
      <c r="EC32" s="60">
        <f t="shared" si="41"/>
        <v>0</v>
      </c>
      <c r="ED32" s="31">
        <f t="shared" si="42"/>
        <v>59938.229166666664</v>
      </c>
      <c r="EE32" s="33">
        <f t="shared" si="43"/>
        <v>5.588284234380058E-2</v>
      </c>
      <c r="EG32" s="60">
        <f t="shared" si="44"/>
        <v>0</v>
      </c>
      <c r="EH32" s="31">
        <f t="shared" si="45"/>
        <v>0</v>
      </c>
      <c r="EI32" s="33">
        <f t="shared" si="46"/>
        <v>0</v>
      </c>
      <c r="EJ32" s="33"/>
      <c r="EK32" s="60">
        <f t="shared" si="47"/>
        <v>386125000</v>
      </c>
      <c r="EL32" s="60">
        <f t="shared" si="48"/>
        <v>0</v>
      </c>
      <c r="EM32" s="60">
        <f t="shared" si="49"/>
        <v>59938.229166666664</v>
      </c>
      <c r="EN32" s="33">
        <f t="shared" si="50"/>
        <v>5.588284234380058E-2</v>
      </c>
      <c r="EP32" s="31"/>
    </row>
    <row r="33" spans="1:146" x14ac:dyDescent="0.25">
      <c r="A33" s="20">
        <f t="shared" si="51"/>
        <v>45496</v>
      </c>
      <c r="B33" s="31">
        <v>0</v>
      </c>
      <c r="C33" s="33">
        <v>5.3005329999999996E-2</v>
      </c>
      <c r="D33" s="31">
        <f t="shared" si="0"/>
        <v>0</v>
      </c>
      <c r="G33" s="31">
        <f t="shared" si="1"/>
        <v>0</v>
      </c>
      <c r="J33" s="31">
        <f t="shared" si="2"/>
        <v>0</v>
      </c>
      <c r="M33" s="31">
        <f t="shared" si="3"/>
        <v>0</v>
      </c>
      <c r="P33" s="31">
        <f t="shared" si="4"/>
        <v>0</v>
      </c>
      <c r="S33" s="31">
        <f t="shared" si="5"/>
        <v>0</v>
      </c>
      <c r="V33" s="31">
        <f t="shared" si="6"/>
        <v>0</v>
      </c>
      <c r="Y33" s="31">
        <f t="shared" si="7"/>
        <v>0</v>
      </c>
      <c r="AB33" s="31">
        <f t="shared" si="8"/>
        <v>0</v>
      </c>
      <c r="AE33" s="31">
        <v>0</v>
      </c>
      <c r="AH33" s="31">
        <v>0</v>
      </c>
      <c r="AI33" s="58">
        <v>23150000</v>
      </c>
      <c r="AJ33" s="59">
        <v>5.4899999999999997E-2</v>
      </c>
      <c r="AK33" s="31">
        <f t="shared" si="9"/>
        <v>3530.375</v>
      </c>
      <c r="AL33" s="58">
        <v>245000000</v>
      </c>
      <c r="AM33" s="59">
        <v>5.6000000000000001E-2</v>
      </c>
      <c r="AN33" s="31">
        <f t="shared" si="10"/>
        <v>38111.111111111109</v>
      </c>
      <c r="AO33" s="58">
        <v>100000000</v>
      </c>
      <c r="AP33" s="59">
        <v>5.6000000000000001E-2</v>
      </c>
      <c r="AQ33" s="31">
        <f t="shared" si="11"/>
        <v>15555.555555555555</v>
      </c>
      <c r="AR33" s="58"/>
      <c r="AS33" s="59"/>
      <c r="AT33" s="31">
        <f t="shared" si="12"/>
        <v>0</v>
      </c>
      <c r="AW33" s="31">
        <f t="shared" si="13"/>
        <v>0</v>
      </c>
      <c r="AZ33" s="31">
        <f t="shared" si="14"/>
        <v>0</v>
      </c>
      <c r="BC33" s="31">
        <f t="shared" si="15"/>
        <v>0</v>
      </c>
      <c r="BF33" s="31">
        <f t="shared" si="16"/>
        <v>0</v>
      </c>
      <c r="BI33" s="31">
        <f t="shared" si="17"/>
        <v>0</v>
      </c>
      <c r="BL33" s="31">
        <f t="shared" si="18"/>
        <v>0</v>
      </c>
      <c r="BO33" s="31">
        <f t="shared" si="19"/>
        <v>0</v>
      </c>
      <c r="BR33" s="31">
        <f t="shared" si="20"/>
        <v>0</v>
      </c>
      <c r="BU33" s="31">
        <f t="shared" si="21"/>
        <v>0</v>
      </c>
      <c r="BX33" s="31">
        <f t="shared" si="22"/>
        <v>0</v>
      </c>
      <c r="CA33" s="31">
        <f t="shared" si="23"/>
        <v>0</v>
      </c>
      <c r="CD33" s="31">
        <f t="shared" si="24"/>
        <v>0</v>
      </c>
      <c r="CG33" s="31">
        <f t="shared" si="25"/>
        <v>0</v>
      </c>
      <c r="CJ33" s="31">
        <f t="shared" si="26"/>
        <v>0</v>
      </c>
      <c r="CM33" s="31">
        <f t="shared" si="27"/>
        <v>0</v>
      </c>
      <c r="CP33" s="31">
        <f t="shared" si="28"/>
        <v>0</v>
      </c>
      <c r="CS33" s="31">
        <f t="shared" si="29"/>
        <v>0</v>
      </c>
      <c r="CV33" s="31">
        <f t="shared" si="30"/>
        <v>0</v>
      </c>
      <c r="CY33" s="31">
        <f t="shared" si="31"/>
        <v>0</v>
      </c>
      <c r="DB33" s="31">
        <f t="shared" si="32"/>
        <v>0</v>
      </c>
      <c r="DE33" s="31">
        <f t="shared" si="33"/>
        <v>0</v>
      </c>
      <c r="DH33" s="31">
        <f t="shared" si="34"/>
        <v>0</v>
      </c>
      <c r="DK33" s="31">
        <f t="shared" si="35"/>
        <v>0</v>
      </c>
      <c r="DN33" s="31">
        <f t="shared" si="36"/>
        <v>0</v>
      </c>
      <c r="DQ33" s="31">
        <f t="shared" si="37"/>
        <v>0</v>
      </c>
      <c r="DT33" s="31">
        <f t="shared" si="38"/>
        <v>0</v>
      </c>
      <c r="DW33" s="31">
        <f t="shared" si="39"/>
        <v>0</v>
      </c>
      <c r="DZ33" s="31"/>
      <c r="EA33" s="31"/>
      <c r="EB33" s="60">
        <f t="shared" si="40"/>
        <v>368150000</v>
      </c>
      <c r="EC33" s="60">
        <f t="shared" si="41"/>
        <v>0</v>
      </c>
      <c r="ED33" s="31">
        <f t="shared" si="42"/>
        <v>57197.041666666664</v>
      </c>
      <c r="EE33" s="33">
        <f t="shared" si="43"/>
        <v>5.5930829824799674E-2</v>
      </c>
      <c r="EG33" s="60">
        <f t="shared" si="44"/>
        <v>0</v>
      </c>
      <c r="EH33" s="31">
        <f t="shared" si="45"/>
        <v>0</v>
      </c>
      <c r="EI33" s="33">
        <f t="shared" si="46"/>
        <v>0</v>
      </c>
      <c r="EJ33" s="33"/>
      <c r="EK33" s="60">
        <f t="shared" si="47"/>
        <v>368150000</v>
      </c>
      <c r="EL33" s="60">
        <f t="shared" si="48"/>
        <v>0</v>
      </c>
      <c r="EM33" s="60">
        <f t="shared" si="49"/>
        <v>57197.041666666664</v>
      </c>
      <c r="EN33" s="33">
        <f t="shared" si="50"/>
        <v>5.5930829824799674E-2</v>
      </c>
      <c r="EP33" s="31"/>
    </row>
    <row r="34" spans="1:146" x14ac:dyDescent="0.25">
      <c r="A34" s="20">
        <f t="shared" si="51"/>
        <v>45497</v>
      </c>
      <c r="B34" s="31">
        <v>8900150</v>
      </c>
      <c r="C34" s="33">
        <v>5.2900000000000003E-2</v>
      </c>
      <c r="D34" s="31">
        <f t="shared" si="0"/>
        <v>1307.8275972222223</v>
      </c>
      <c r="G34" s="31">
        <f t="shared" si="1"/>
        <v>0</v>
      </c>
      <c r="J34" s="31">
        <f t="shared" si="2"/>
        <v>0</v>
      </c>
      <c r="M34" s="31">
        <f t="shared" si="3"/>
        <v>0</v>
      </c>
      <c r="P34" s="31">
        <f t="shared" si="4"/>
        <v>0</v>
      </c>
      <c r="S34" s="31">
        <f t="shared" si="5"/>
        <v>0</v>
      </c>
      <c r="V34" s="31">
        <f t="shared" si="6"/>
        <v>0</v>
      </c>
      <c r="Y34" s="31">
        <f t="shared" si="7"/>
        <v>0</v>
      </c>
      <c r="AB34" s="31">
        <f t="shared" si="8"/>
        <v>0</v>
      </c>
      <c r="AE34" s="31">
        <v>0</v>
      </c>
      <c r="AH34" s="31">
        <v>0</v>
      </c>
      <c r="AI34" s="58">
        <v>53100000</v>
      </c>
      <c r="AJ34" s="59">
        <v>5.4899999999999997E-2</v>
      </c>
      <c r="AK34" s="31">
        <f t="shared" si="9"/>
        <v>8097.75</v>
      </c>
      <c r="AL34" s="58">
        <v>190000000</v>
      </c>
      <c r="AM34" s="59">
        <v>5.6000000000000001E-2</v>
      </c>
      <c r="AN34" s="31">
        <f t="shared" si="10"/>
        <v>29555.555555555555</v>
      </c>
      <c r="AO34" s="58">
        <v>100000000</v>
      </c>
      <c r="AP34" s="59">
        <v>5.6000000000000001E-2</v>
      </c>
      <c r="AQ34" s="31">
        <f t="shared" si="11"/>
        <v>15555.555555555555</v>
      </c>
      <c r="AR34" s="58"/>
      <c r="AS34" s="59"/>
      <c r="AT34" s="31">
        <f t="shared" si="12"/>
        <v>0</v>
      </c>
      <c r="AW34" s="31">
        <f t="shared" si="13"/>
        <v>0</v>
      </c>
      <c r="AZ34" s="31">
        <f t="shared" si="14"/>
        <v>0</v>
      </c>
      <c r="BC34" s="31">
        <f t="shared" si="15"/>
        <v>0</v>
      </c>
      <c r="BF34" s="31">
        <f t="shared" si="16"/>
        <v>0</v>
      </c>
      <c r="BI34" s="31">
        <f t="shared" si="17"/>
        <v>0</v>
      </c>
      <c r="BL34" s="31">
        <f t="shared" si="18"/>
        <v>0</v>
      </c>
      <c r="BO34" s="31">
        <f t="shared" si="19"/>
        <v>0</v>
      </c>
      <c r="BR34" s="31">
        <f t="shared" si="20"/>
        <v>0</v>
      </c>
      <c r="BU34" s="31">
        <f t="shared" si="21"/>
        <v>0</v>
      </c>
      <c r="BX34" s="31">
        <f t="shared" si="22"/>
        <v>0</v>
      </c>
      <c r="CA34" s="31">
        <f t="shared" si="23"/>
        <v>0</v>
      </c>
      <c r="CD34" s="31">
        <f t="shared" si="24"/>
        <v>0</v>
      </c>
      <c r="CG34" s="31">
        <f t="shared" si="25"/>
        <v>0</v>
      </c>
      <c r="CJ34" s="31">
        <f t="shared" si="26"/>
        <v>0</v>
      </c>
      <c r="CM34" s="31">
        <f t="shared" si="27"/>
        <v>0</v>
      </c>
      <c r="CP34" s="31">
        <f t="shared" si="28"/>
        <v>0</v>
      </c>
      <c r="CS34" s="31">
        <f t="shared" si="29"/>
        <v>0</v>
      </c>
      <c r="CV34" s="31">
        <f t="shared" si="30"/>
        <v>0</v>
      </c>
      <c r="CY34" s="31">
        <f t="shared" si="31"/>
        <v>0</v>
      </c>
      <c r="DB34" s="31">
        <f t="shared" si="32"/>
        <v>0</v>
      </c>
      <c r="DE34" s="31">
        <f t="shared" si="33"/>
        <v>0</v>
      </c>
      <c r="DH34" s="31">
        <f t="shared" si="34"/>
        <v>0</v>
      </c>
      <c r="DK34" s="31">
        <f t="shared" si="35"/>
        <v>0</v>
      </c>
      <c r="DN34" s="31">
        <f t="shared" si="36"/>
        <v>0</v>
      </c>
      <c r="DQ34" s="31">
        <f t="shared" si="37"/>
        <v>0</v>
      </c>
      <c r="DT34" s="31">
        <f t="shared" si="38"/>
        <v>0</v>
      </c>
      <c r="DW34" s="31">
        <f t="shared" si="39"/>
        <v>0</v>
      </c>
      <c r="DZ34" s="31"/>
      <c r="EA34" s="31"/>
      <c r="EB34" s="60">
        <f t="shared" si="40"/>
        <v>352000150</v>
      </c>
      <c r="EC34" s="60">
        <f t="shared" si="41"/>
        <v>8900150</v>
      </c>
      <c r="ED34" s="31">
        <f t="shared" si="42"/>
        <v>54516.688708333335</v>
      </c>
      <c r="EE34" s="33">
        <f t="shared" si="43"/>
        <v>5.5755680601272471E-2</v>
      </c>
      <c r="EG34" s="60">
        <f t="shared" si="44"/>
        <v>0</v>
      </c>
      <c r="EH34" s="31">
        <f t="shared" si="45"/>
        <v>0</v>
      </c>
      <c r="EI34" s="33">
        <f t="shared" si="46"/>
        <v>0</v>
      </c>
      <c r="EJ34" s="33"/>
      <c r="EK34" s="60">
        <f t="shared" si="47"/>
        <v>343100000</v>
      </c>
      <c r="EL34" s="60">
        <f t="shared" si="48"/>
        <v>0</v>
      </c>
      <c r="EM34" s="60">
        <f t="shared" si="49"/>
        <v>53208.861111111109</v>
      </c>
      <c r="EN34" s="33">
        <f t="shared" si="50"/>
        <v>5.5829758088020986E-2</v>
      </c>
      <c r="EP34" s="31"/>
    </row>
    <row r="35" spans="1:146" x14ac:dyDescent="0.25">
      <c r="A35" s="20">
        <f t="shared" si="51"/>
        <v>45498</v>
      </c>
      <c r="B35" s="31">
        <v>0</v>
      </c>
      <c r="C35" s="33">
        <v>5.314402E-2</v>
      </c>
      <c r="D35" s="31">
        <f t="shared" si="0"/>
        <v>0</v>
      </c>
      <c r="G35" s="31">
        <f t="shared" si="1"/>
        <v>0</v>
      </c>
      <c r="J35" s="31">
        <f t="shared" si="2"/>
        <v>0</v>
      </c>
      <c r="M35" s="31">
        <f t="shared" si="3"/>
        <v>0</v>
      </c>
      <c r="P35" s="31">
        <f t="shared" si="4"/>
        <v>0</v>
      </c>
      <c r="S35" s="31">
        <f t="shared" si="5"/>
        <v>0</v>
      </c>
      <c r="V35" s="31">
        <f t="shared" si="6"/>
        <v>0</v>
      </c>
      <c r="Y35" s="31">
        <f t="shared" si="7"/>
        <v>0</v>
      </c>
      <c r="AB35" s="31">
        <f t="shared" si="8"/>
        <v>0</v>
      </c>
      <c r="AE35" s="31">
        <v>0</v>
      </c>
      <c r="AH35" s="31">
        <v>0</v>
      </c>
      <c r="AI35" s="58">
        <v>59875000</v>
      </c>
      <c r="AJ35" s="59">
        <v>5.4899999999999997E-2</v>
      </c>
      <c r="AK35" s="31">
        <f t="shared" si="9"/>
        <v>9130.9375</v>
      </c>
      <c r="AL35" s="58">
        <v>190000000</v>
      </c>
      <c r="AM35" s="59">
        <v>5.6000000000000001E-2</v>
      </c>
      <c r="AN35" s="31">
        <f t="shared" si="10"/>
        <v>29555.555555555555</v>
      </c>
      <c r="AO35" s="58">
        <v>100000000</v>
      </c>
      <c r="AP35" s="59">
        <v>5.6000000000000001E-2</v>
      </c>
      <c r="AQ35" s="31">
        <f t="shared" si="11"/>
        <v>15555.555555555555</v>
      </c>
      <c r="AR35" s="58"/>
      <c r="AS35" s="59"/>
      <c r="AT35" s="31">
        <f t="shared" si="12"/>
        <v>0</v>
      </c>
      <c r="AW35" s="31">
        <f t="shared" si="13"/>
        <v>0</v>
      </c>
      <c r="AZ35" s="31">
        <f t="shared" si="14"/>
        <v>0</v>
      </c>
      <c r="BC35" s="31">
        <f t="shared" si="15"/>
        <v>0</v>
      </c>
      <c r="BF35" s="31">
        <f t="shared" si="16"/>
        <v>0</v>
      </c>
      <c r="BI35" s="31">
        <f t="shared" si="17"/>
        <v>0</v>
      </c>
      <c r="BL35" s="31">
        <f t="shared" si="18"/>
        <v>0</v>
      </c>
      <c r="BO35" s="31">
        <f t="shared" si="19"/>
        <v>0</v>
      </c>
      <c r="BR35" s="31">
        <f t="shared" si="20"/>
        <v>0</v>
      </c>
      <c r="BU35" s="31">
        <f t="shared" si="21"/>
        <v>0</v>
      </c>
      <c r="BX35" s="31">
        <f t="shared" si="22"/>
        <v>0</v>
      </c>
      <c r="CA35" s="31">
        <f t="shared" si="23"/>
        <v>0</v>
      </c>
      <c r="CD35" s="31">
        <f t="shared" si="24"/>
        <v>0</v>
      </c>
      <c r="CG35" s="31">
        <f t="shared" si="25"/>
        <v>0</v>
      </c>
      <c r="CJ35" s="31">
        <f t="shared" si="26"/>
        <v>0</v>
      </c>
      <c r="CM35" s="31">
        <f t="shared" si="27"/>
        <v>0</v>
      </c>
      <c r="CP35" s="31">
        <f t="shared" si="28"/>
        <v>0</v>
      </c>
      <c r="CS35" s="31">
        <f t="shared" si="29"/>
        <v>0</v>
      </c>
      <c r="CV35" s="31">
        <f t="shared" si="30"/>
        <v>0</v>
      </c>
      <c r="CY35" s="31">
        <f t="shared" si="31"/>
        <v>0</v>
      </c>
      <c r="DB35" s="31">
        <f t="shared" si="32"/>
        <v>0</v>
      </c>
      <c r="DE35" s="31">
        <f t="shared" si="33"/>
        <v>0</v>
      </c>
      <c r="DH35" s="31">
        <f t="shared" si="34"/>
        <v>0</v>
      </c>
      <c r="DK35" s="31">
        <f t="shared" si="35"/>
        <v>0</v>
      </c>
      <c r="DN35" s="31">
        <f t="shared" si="36"/>
        <v>0</v>
      </c>
      <c r="DQ35" s="31">
        <f t="shared" si="37"/>
        <v>0</v>
      </c>
      <c r="DT35" s="31">
        <f t="shared" si="38"/>
        <v>0</v>
      </c>
      <c r="DW35" s="31">
        <f t="shared" si="39"/>
        <v>0</v>
      </c>
      <c r="DZ35" s="31"/>
      <c r="EA35" s="31"/>
      <c r="EB35" s="60">
        <f t="shared" si="40"/>
        <v>349875000</v>
      </c>
      <c r="EC35" s="60">
        <f t="shared" si="41"/>
        <v>0</v>
      </c>
      <c r="ED35" s="31">
        <f t="shared" si="42"/>
        <v>54242.048611111109</v>
      </c>
      <c r="EE35" s="33">
        <f t="shared" si="43"/>
        <v>5.5811754197927832E-2</v>
      </c>
      <c r="EG35" s="60">
        <f t="shared" si="44"/>
        <v>0</v>
      </c>
      <c r="EH35" s="31">
        <f t="shared" si="45"/>
        <v>0</v>
      </c>
      <c r="EI35" s="33">
        <f t="shared" si="46"/>
        <v>0</v>
      </c>
      <c r="EJ35" s="33"/>
      <c r="EK35" s="60">
        <f t="shared" si="47"/>
        <v>349875000</v>
      </c>
      <c r="EL35" s="60">
        <f t="shared" si="48"/>
        <v>0</v>
      </c>
      <c r="EM35" s="60">
        <f t="shared" si="49"/>
        <v>54242.048611111109</v>
      </c>
      <c r="EN35" s="33">
        <f t="shared" si="50"/>
        <v>5.5811754197927832E-2</v>
      </c>
      <c r="EP35" s="31"/>
    </row>
    <row r="36" spans="1:146" x14ac:dyDescent="0.25">
      <c r="A36" s="20">
        <f t="shared" si="51"/>
        <v>45499</v>
      </c>
      <c r="B36" s="31">
        <v>0</v>
      </c>
      <c r="C36" s="33">
        <v>5.4544959999999997E-2</v>
      </c>
      <c r="D36" s="31">
        <f t="shared" si="0"/>
        <v>0</v>
      </c>
      <c r="G36" s="31">
        <f t="shared" si="1"/>
        <v>0</v>
      </c>
      <c r="J36" s="31">
        <f t="shared" si="2"/>
        <v>0</v>
      </c>
      <c r="M36" s="31">
        <f t="shared" si="3"/>
        <v>0</v>
      </c>
      <c r="P36" s="31">
        <f t="shared" si="4"/>
        <v>0</v>
      </c>
      <c r="S36" s="31">
        <f t="shared" si="5"/>
        <v>0</v>
      </c>
      <c r="V36" s="31">
        <f t="shared" si="6"/>
        <v>0</v>
      </c>
      <c r="Y36" s="31">
        <f t="shared" si="7"/>
        <v>0</v>
      </c>
      <c r="AB36" s="31">
        <f t="shared" si="8"/>
        <v>0</v>
      </c>
      <c r="AE36" s="31">
        <v>0</v>
      </c>
      <c r="AH36" s="31">
        <v>0</v>
      </c>
      <c r="AI36" s="58">
        <v>110925000</v>
      </c>
      <c r="AJ36" s="59">
        <v>5.4899999999999997E-2</v>
      </c>
      <c r="AK36" s="31">
        <f t="shared" si="9"/>
        <v>16916.0625</v>
      </c>
      <c r="AL36" s="58">
        <v>60000000</v>
      </c>
      <c r="AM36" s="59">
        <v>5.6000000000000001E-2</v>
      </c>
      <c r="AN36" s="31">
        <f t="shared" si="10"/>
        <v>9333.3333333333339</v>
      </c>
      <c r="AO36" s="58">
        <v>100000000</v>
      </c>
      <c r="AP36" s="59">
        <v>5.6000000000000001E-2</v>
      </c>
      <c r="AQ36" s="31">
        <f t="shared" si="11"/>
        <v>15555.555555555555</v>
      </c>
      <c r="AR36" s="58">
        <v>130000000</v>
      </c>
      <c r="AS36" s="59">
        <v>5.6000000000000001E-2</v>
      </c>
      <c r="AT36" s="31">
        <f t="shared" si="12"/>
        <v>20222.222222222223</v>
      </c>
      <c r="AW36" s="31">
        <f t="shared" si="13"/>
        <v>0</v>
      </c>
      <c r="AZ36" s="31">
        <f t="shared" si="14"/>
        <v>0</v>
      </c>
      <c r="BC36" s="31">
        <f t="shared" si="15"/>
        <v>0</v>
      </c>
      <c r="BF36" s="31">
        <f t="shared" si="16"/>
        <v>0</v>
      </c>
      <c r="BI36" s="31">
        <f t="shared" si="17"/>
        <v>0</v>
      </c>
      <c r="BL36" s="31">
        <f t="shared" si="18"/>
        <v>0</v>
      </c>
      <c r="BO36" s="31">
        <f t="shared" si="19"/>
        <v>0</v>
      </c>
      <c r="BR36" s="31">
        <f t="shared" si="20"/>
        <v>0</v>
      </c>
      <c r="BU36" s="31">
        <f t="shared" si="21"/>
        <v>0</v>
      </c>
      <c r="BX36" s="31">
        <f t="shared" si="22"/>
        <v>0</v>
      </c>
      <c r="CA36" s="31">
        <f t="shared" si="23"/>
        <v>0</v>
      </c>
      <c r="CD36" s="31">
        <f t="shared" si="24"/>
        <v>0</v>
      </c>
      <c r="CG36" s="31">
        <f t="shared" si="25"/>
        <v>0</v>
      </c>
      <c r="CJ36" s="31">
        <f t="shared" si="26"/>
        <v>0</v>
      </c>
      <c r="CM36" s="31">
        <f t="shared" si="27"/>
        <v>0</v>
      </c>
      <c r="CP36" s="31">
        <f t="shared" si="28"/>
        <v>0</v>
      </c>
      <c r="CS36" s="31">
        <f t="shared" si="29"/>
        <v>0</v>
      </c>
      <c r="CV36" s="31">
        <f t="shared" si="30"/>
        <v>0</v>
      </c>
      <c r="CY36" s="31">
        <f t="shared" si="31"/>
        <v>0</v>
      </c>
      <c r="DB36" s="31">
        <f t="shared" si="32"/>
        <v>0</v>
      </c>
      <c r="DE36" s="31">
        <f t="shared" si="33"/>
        <v>0</v>
      </c>
      <c r="DH36" s="31">
        <f t="shared" si="34"/>
        <v>0</v>
      </c>
      <c r="DK36" s="31">
        <f t="shared" si="35"/>
        <v>0</v>
      </c>
      <c r="DN36" s="31">
        <f t="shared" si="36"/>
        <v>0</v>
      </c>
      <c r="DQ36" s="31">
        <f t="shared" si="37"/>
        <v>0</v>
      </c>
      <c r="DT36" s="31">
        <f t="shared" si="38"/>
        <v>0</v>
      </c>
      <c r="DW36" s="31">
        <f t="shared" si="39"/>
        <v>0</v>
      </c>
      <c r="DZ36" s="31"/>
      <c r="EA36" s="31"/>
      <c r="EB36" s="60">
        <f t="shared" si="40"/>
        <v>400925000</v>
      </c>
      <c r="EC36" s="60">
        <f t="shared" si="41"/>
        <v>0</v>
      </c>
      <c r="ED36" s="31">
        <f t="shared" si="42"/>
        <v>62027.173611111109</v>
      </c>
      <c r="EE36" s="33">
        <f t="shared" si="43"/>
        <v>5.5695660036166363E-2</v>
      </c>
      <c r="EG36" s="60">
        <f t="shared" si="44"/>
        <v>0</v>
      </c>
      <c r="EH36" s="31">
        <f t="shared" si="45"/>
        <v>0</v>
      </c>
      <c r="EI36" s="33">
        <f t="shared" si="46"/>
        <v>0</v>
      </c>
      <c r="EJ36" s="33"/>
      <c r="EK36" s="60">
        <f t="shared" si="47"/>
        <v>400925000</v>
      </c>
      <c r="EL36" s="60">
        <f t="shared" si="48"/>
        <v>0</v>
      </c>
      <c r="EM36" s="60">
        <f t="shared" si="49"/>
        <v>62027.173611111117</v>
      </c>
      <c r="EN36" s="33">
        <f t="shared" si="50"/>
        <v>5.5695660036166363E-2</v>
      </c>
      <c r="EP36" s="31"/>
    </row>
    <row r="37" spans="1:146" x14ac:dyDescent="0.25">
      <c r="A37" s="20">
        <f t="shared" si="51"/>
        <v>45500</v>
      </c>
      <c r="B37" s="31">
        <v>0</v>
      </c>
      <c r="C37" s="33">
        <v>5.4544959999999997E-2</v>
      </c>
      <c r="D37" s="31">
        <f t="shared" si="0"/>
        <v>0</v>
      </c>
      <c r="G37" s="31">
        <f t="shared" si="1"/>
        <v>0</v>
      </c>
      <c r="J37" s="31">
        <f t="shared" si="2"/>
        <v>0</v>
      </c>
      <c r="M37" s="31">
        <f t="shared" si="3"/>
        <v>0</v>
      </c>
      <c r="P37" s="31">
        <f t="shared" si="4"/>
        <v>0</v>
      </c>
      <c r="S37" s="31">
        <f t="shared" si="5"/>
        <v>0</v>
      </c>
      <c r="V37" s="31">
        <f t="shared" si="6"/>
        <v>0</v>
      </c>
      <c r="Y37" s="31">
        <f t="shared" si="7"/>
        <v>0</v>
      </c>
      <c r="AB37" s="31">
        <f t="shared" si="8"/>
        <v>0</v>
      </c>
      <c r="AE37" s="31">
        <v>0</v>
      </c>
      <c r="AH37" s="31">
        <v>0</v>
      </c>
      <c r="AI37" s="58">
        <v>110925000</v>
      </c>
      <c r="AJ37" s="59">
        <v>5.4899999999999997E-2</v>
      </c>
      <c r="AK37" s="31">
        <f t="shared" si="9"/>
        <v>16916.0625</v>
      </c>
      <c r="AL37" s="58">
        <v>60000000</v>
      </c>
      <c r="AM37" s="59">
        <v>5.6000000000000001E-2</v>
      </c>
      <c r="AN37" s="31">
        <f t="shared" si="10"/>
        <v>9333.3333333333339</v>
      </c>
      <c r="AO37" s="58">
        <v>100000000</v>
      </c>
      <c r="AP37" s="59">
        <v>5.6000000000000001E-2</v>
      </c>
      <c r="AQ37" s="31">
        <f t="shared" si="11"/>
        <v>15555.555555555555</v>
      </c>
      <c r="AR37" s="58">
        <v>130000000</v>
      </c>
      <c r="AS37" s="59">
        <v>5.6000000000000001E-2</v>
      </c>
      <c r="AT37" s="31">
        <f t="shared" si="12"/>
        <v>20222.222222222223</v>
      </c>
      <c r="AW37" s="31">
        <f t="shared" si="13"/>
        <v>0</v>
      </c>
      <c r="AZ37" s="31">
        <f t="shared" si="14"/>
        <v>0</v>
      </c>
      <c r="BC37" s="31">
        <f t="shared" si="15"/>
        <v>0</v>
      </c>
      <c r="BF37" s="31">
        <f t="shared" si="16"/>
        <v>0</v>
      </c>
      <c r="BI37" s="31">
        <f t="shared" si="17"/>
        <v>0</v>
      </c>
      <c r="BL37" s="31">
        <f t="shared" si="18"/>
        <v>0</v>
      </c>
      <c r="BO37" s="31">
        <f t="shared" si="19"/>
        <v>0</v>
      </c>
      <c r="BR37" s="31">
        <f t="shared" si="20"/>
        <v>0</v>
      </c>
      <c r="BU37" s="31">
        <f t="shared" si="21"/>
        <v>0</v>
      </c>
      <c r="BX37" s="31">
        <f t="shared" si="22"/>
        <v>0</v>
      </c>
      <c r="CA37" s="31">
        <f t="shared" si="23"/>
        <v>0</v>
      </c>
      <c r="CD37" s="31">
        <f t="shared" si="24"/>
        <v>0</v>
      </c>
      <c r="CG37" s="31">
        <f t="shared" si="25"/>
        <v>0</v>
      </c>
      <c r="CJ37" s="31">
        <f t="shared" si="26"/>
        <v>0</v>
      </c>
      <c r="CM37" s="31">
        <f t="shared" si="27"/>
        <v>0</v>
      </c>
      <c r="CP37" s="31">
        <f t="shared" si="28"/>
        <v>0</v>
      </c>
      <c r="CS37" s="31">
        <f t="shared" si="29"/>
        <v>0</v>
      </c>
      <c r="CV37" s="31">
        <f t="shared" si="30"/>
        <v>0</v>
      </c>
      <c r="CY37" s="31">
        <f t="shared" si="31"/>
        <v>0</v>
      </c>
      <c r="DB37" s="31">
        <f t="shared" si="32"/>
        <v>0</v>
      </c>
      <c r="DE37" s="31">
        <f t="shared" si="33"/>
        <v>0</v>
      </c>
      <c r="DH37" s="31">
        <f t="shared" si="34"/>
        <v>0</v>
      </c>
      <c r="DK37" s="31">
        <f t="shared" si="35"/>
        <v>0</v>
      </c>
      <c r="DN37" s="31">
        <f t="shared" si="36"/>
        <v>0</v>
      </c>
      <c r="DQ37" s="31">
        <f t="shared" si="37"/>
        <v>0</v>
      </c>
      <c r="DT37" s="31">
        <f t="shared" si="38"/>
        <v>0</v>
      </c>
      <c r="DW37" s="31">
        <f t="shared" si="39"/>
        <v>0</v>
      </c>
      <c r="DZ37" s="31"/>
      <c r="EA37" s="31"/>
      <c r="EB37" s="60">
        <f t="shared" si="40"/>
        <v>400925000</v>
      </c>
      <c r="EC37" s="60">
        <f t="shared" si="41"/>
        <v>0</v>
      </c>
      <c r="ED37" s="31">
        <f t="shared" si="42"/>
        <v>62027.173611111109</v>
      </c>
      <c r="EE37" s="33">
        <f t="shared" si="43"/>
        <v>5.5695660036166363E-2</v>
      </c>
      <c r="EG37" s="60">
        <f t="shared" si="44"/>
        <v>0</v>
      </c>
      <c r="EH37" s="31">
        <f t="shared" si="45"/>
        <v>0</v>
      </c>
      <c r="EI37" s="33">
        <f t="shared" si="46"/>
        <v>0</v>
      </c>
      <c r="EJ37" s="33"/>
      <c r="EK37" s="60">
        <f t="shared" si="47"/>
        <v>400925000</v>
      </c>
      <c r="EL37" s="60">
        <f t="shared" si="48"/>
        <v>0</v>
      </c>
      <c r="EM37" s="60">
        <f t="shared" si="49"/>
        <v>62027.173611111117</v>
      </c>
      <c r="EN37" s="33">
        <f t="shared" si="50"/>
        <v>5.5695660036166363E-2</v>
      </c>
      <c r="EP37" s="31"/>
    </row>
    <row r="38" spans="1:146" x14ac:dyDescent="0.25">
      <c r="A38" s="20">
        <f t="shared" si="51"/>
        <v>45501</v>
      </c>
      <c r="B38" s="31">
        <v>0</v>
      </c>
      <c r="C38" s="33">
        <v>5.4544959999999997E-2</v>
      </c>
      <c r="D38" s="31">
        <f t="shared" si="0"/>
        <v>0</v>
      </c>
      <c r="G38" s="31">
        <f t="shared" si="1"/>
        <v>0</v>
      </c>
      <c r="J38" s="31">
        <f t="shared" si="2"/>
        <v>0</v>
      </c>
      <c r="M38" s="31">
        <f t="shared" si="3"/>
        <v>0</v>
      </c>
      <c r="P38" s="31">
        <f t="shared" si="4"/>
        <v>0</v>
      </c>
      <c r="S38" s="31">
        <f t="shared" si="5"/>
        <v>0</v>
      </c>
      <c r="V38" s="31">
        <f t="shared" si="6"/>
        <v>0</v>
      </c>
      <c r="Y38" s="31">
        <f t="shared" si="7"/>
        <v>0</v>
      </c>
      <c r="AB38" s="31">
        <f t="shared" si="8"/>
        <v>0</v>
      </c>
      <c r="AE38" s="31">
        <v>0</v>
      </c>
      <c r="AH38" s="31">
        <v>0</v>
      </c>
      <c r="AI38" s="58">
        <v>110925000</v>
      </c>
      <c r="AJ38" s="59">
        <v>5.4899999999999997E-2</v>
      </c>
      <c r="AK38" s="31">
        <f t="shared" si="9"/>
        <v>16916.0625</v>
      </c>
      <c r="AL38" s="58">
        <v>60000000</v>
      </c>
      <c r="AM38" s="59">
        <v>5.6000000000000001E-2</v>
      </c>
      <c r="AN38" s="31">
        <f t="shared" si="10"/>
        <v>9333.3333333333339</v>
      </c>
      <c r="AO38" s="58">
        <v>100000000</v>
      </c>
      <c r="AP38" s="59">
        <v>5.6000000000000001E-2</v>
      </c>
      <c r="AQ38" s="31">
        <f t="shared" si="11"/>
        <v>15555.555555555555</v>
      </c>
      <c r="AR38" s="58">
        <v>130000000</v>
      </c>
      <c r="AS38" s="59">
        <v>5.6000000000000001E-2</v>
      </c>
      <c r="AT38" s="31">
        <f t="shared" si="12"/>
        <v>20222.222222222223</v>
      </c>
      <c r="AW38" s="31">
        <f t="shared" si="13"/>
        <v>0</v>
      </c>
      <c r="AZ38" s="31">
        <f t="shared" si="14"/>
        <v>0</v>
      </c>
      <c r="BC38" s="31">
        <f t="shared" si="15"/>
        <v>0</v>
      </c>
      <c r="BF38" s="31">
        <f t="shared" si="16"/>
        <v>0</v>
      </c>
      <c r="BI38" s="31">
        <f t="shared" si="17"/>
        <v>0</v>
      </c>
      <c r="BL38" s="31">
        <f t="shared" si="18"/>
        <v>0</v>
      </c>
      <c r="BO38" s="31">
        <f t="shared" si="19"/>
        <v>0</v>
      </c>
      <c r="BR38" s="31">
        <f t="shared" si="20"/>
        <v>0</v>
      </c>
      <c r="BU38" s="31">
        <f t="shared" si="21"/>
        <v>0</v>
      </c>
      <c r="BX38" s="31">
        <f t="shared" si="22"/>
        <v>0</v>
      </c>
      <c r="CA38" s="31">
        <f t="shared" si="23"/>
        <v>0</v>
      </c>
      <c r="CD38" s="31">
        <f t="shared" si="24"/>
        <v>0</v>
      </c>
      <c r="CG38" s="31">
        <f t="shared" si="25"/>
        <v>0</v>
      </c>
      <c r="CJ38" s="31">
        <f t="shared" si="26"/>
        <v>0</v>
      </c>
      <c r="CM38" s="31">
        <f t="shared" si="27"/>
        <v>0</v>
      </c>
      <c r="CP38" s="31">
        <f t="shared" si="28"/>
        <v>0</v>
      </c>
      <c r="CS38" s="31">
        <f t="shared" si="29"/>
        <v>0</v>
      </c>
      <c r="CV38" s="31">
        <f t="shared" si="30"/>
        <v>0</v>
      </c>
      <c r="CY38" s="31">
        <f t="shared" si="31"/>
        <v>0</v>
      </c>
      <c r="DB38" s="31">
        <f t="shared" si="32"/>
        <v>0</v>
      </c>
      <c r="DE38" s="31">
        <f t="shared" si="33"/>
        <v>0</v>
      </c>
      <c r="DH38" s="31">
        <f t="shared" si="34"/>
        <v>0</v>
      </c>
      <c r="DK38" s="31">
        <f t="shared" si="35"/>
        <v>0</v>
      </c>
      <c r="DN38" s="31">
        <f t="shared" si="36"/>
        <v>0</v>
      </c>
      <c r="DQ38" s="31">
        <f t="shared" si="37"/>
        <v>0</v>
      </c>
      <c r="DT38" s="31">
        <f t="shared" si="38"/>
        <v>0</v>
      </c>
      <c r="DW38" s="31">
        <f t="shared" si="39"/>
        <v>0</v>
      </c>
      <c r="DZ38" s="31"/>
      <c r="EA38" s="31"/>
      <c r="EB38" s="60">
        <f t="shared" si="40"/>
        <v>400925000</v>
      </c>
      <c r="EC38" s="60">
        <f t="shared" si="41"/>
        <v>0</v>
      </c>
      <c r="ED38" s="31">
        <f t="shared" si="42"/>
        <v>62027.173611111109</v>
      </c>
      <c r="EE38" s="33">
        <f t="shared" si="43"/>
        <v>5.5695660036166363E-2</v>
      </c>
      <c r="EG38" s="60">
        <f t="shared" si="44"/>
        <v>0</v>
      </c>
      <c r="EH38" s="31">
        <f t="shared" si="45"/>
        <v>0</v>
      </c>
      <c r="EI38" s="33">
        <f t="shared" si="46"/>
        <v>0</v>
      </c>
      <c r="EJ38" s="33"/>
      <c r="EK38" s="60">
        <f t="shared" si="47"/>
        <v>400925000</v>
      </c>
      <c r="EL38" s="60">
        <f t="shared" si="48"/>
        <v>0</v>
      </c>
      <c r="EM38" s="60">
        <f t="shared" si="49"/>
        <v>62027.173611111117</v>
      </c>
      <c r="EN38" s="33">
        <f t="shared" si="50"/>
        <v>5.5695660036166363E-2</v>
      </c>
      <c r="EP38" s="31"/>
    </row>
    <row r="39" spans="1:146" x14ac:dyDescent="0.25">
      <c r="A39" s="20">
        <f t="shared" si="51"/>
        <v>45502</v>
      </c>
      <c r="B39" s="31">
        <v>0</v>
      </c>
      <c r="C39" s="33">
        <v>5.4693120000000005E-2</v>
      </c>
      <c r="D39" s="31">
        <f t="shared" si="0"/>
        <v>0</v>
      </c>
      <c r="G39" s="31">
        <f t="shared" si="1"/>
        <v>0</v>
      </c>
      <c r="J39" s="31">
        <f t="shared" si="2"/>
        <v>0</v>
      </c>
      <c r="M39" s="31">
        <f t="shared" si="3"/>
        <v>0</v>
      </c>
      <c r="P39" s="31">
        <f t="shared" si="4"/>
        <v>0</v>
      </c>
      <c r="S39" s="31">
        <f t="shared" si="5"/>
        <v>0</v>
      </c>
      <c r="V39" s="31">
        <f t="shared" si="6"/>
        <v>0</v>
      </c>
      <c r="Y39" s="31">
        <f t="shared" si="7"/>
        <v>0</v>
      </c>
      <c r="AB39" s="31">
        <f t="shared" si="8"/>
        <v>0</v>
      </c>
      <c r="AE39" s="31">
        <v>0</v>
      </c>
      <c r="AH39" s="31">
        <v>0</v>
      </c>
      <c r="AI39" s="58">
        <v>64075000</v>
      </c>
      <c r="AJ39" s="59">
        <v>5.4899999999999997E-2</v>
      </c>
      <c r="AK39" s="31">
        <f t="shared" si="9"/>
        <v>9771.4375</v>
      </c>
      <c r="AL39" s="58">
        <v>35000000</v>
      </c>
      <c r="AM39" s="59">
        <v>5.6000000000000001E-2</v>
      </c>
      <c r="AN39" s="31">
        <f t="shared" si="10"/>
        <v>5444.4444444444443</v>
      </c>
      <c r="AO39" s="58">
        <v>100000000</v>
      </c>
      <c r="AP39" s="59">
        <v>5.6000000000000001E-2</v>
      </c>
      <c r="AQ39" s="31">
        <f t="shared" si="11"/>
        <v>15555.555555555555</v>
      </c>
      <c r="AR39" s="58">
        <v>130000000</v>
      </c>
      <c r="AS39" s="59">
        <v>5.6000000000000001E-2</v>
      </c>
      <c r="AT39" s="31">
        <f t="shared" si="12"/>
        <v>20222.222222222223</v>
      </c>
      <c r="AU39" s="31">
        <v>75000000</v>
      </c>
      <c r="AV39" s="33">
        <v>5.6000000000000001E-2</v>
      </c>
      <c r="AW39" s="31">
        <f t="shared" si="13"/>
        <v>11666.666666666666</v>
      </c>
      <c r="AZ39" s="31">
        <f t="shared" si="14"/>
        <v>0</v>
      </c>
      <c r="BC39" s="31">
        <f t="shared" si="15"/>
        <v>0</v>
      </c>
      <c r="BF39" s="31">
        <f t="shared" si="16"/>
        <v>0</v>
      </c>
      <c r="BI39" s="31">
        <f t="shared" si="17"/>
        <v>0</v>
      </c>
      <c r="BL39" s="31">
        <f t="shared" si="18"/>
        <v>0</v>
      </c>
      <c r="BO39" s="31">
        <f t="shared" si="19"/>
        <v>0</v>
      </c>
      <c r="BR39" s="31">
        <f t="shared" si="20"/>
        <v>0</v>
      </c>
      <c r="BU39" s="31">
        <f t="shared" si="21"/>
        <v>0</v>
      </c>
      <c r="BX39" s="31">
        <f t="shared" si="22"/>
        <v>0</v>
      </c>
      <c r="CA39" s="31">
        <f t="shared" si="23"/>
        <v>0</v>
      </c>
      <c r="CD39" s="31">
        <f t="shared" si="24"/>
        <v>0</v>
      </c>
      <c r="CG39" s="31">
        <f t="shared" si="25"/>
        <v>0</v>
      </c>
      <c r="CJ39" s="31">
        <f t="shared" si="26"/>
        <v>0</v>
      </c>
      <c r="CM39" s="31">
        <f t="shared" si="27"/>
        <v>0</v>
      </c>
      <c r="CP39" s="31">
        <f t="shared" si="28"/>
        <v>0</v>
      </c>
      <c r="CS39" s="31">
        <f t="shared" si="29"/>
        <v>0</v>
      </c>
      <c r="CV39" s="31">
        <f t="shared" si="30"/>
        <v>0</v>
      </c>
      <c r="CY39" s="31">
        <f t="shared" si="31"/>
        <v>0</v>
      </c>
      <c r="DB39" s="31">
        <f t="shared" si="32"/>
        <v>0</v>
      </c>
      <c r="DE39" s="31">
        <f t="shared" si="33"/>
        <v>0</v>
      </c>
      <c r="DH39" s="31">
        <f t="shared" si="34"/>
        <v>0</v>
      </c>
      <c r="DK39" s="31">
        <f t="shared" si="35"/>
        <v>0</v>
      </c>
      <c r="DN39" s="31">
        <f t="shared" si="36"/>
        <v>0</v>
      </c>
      <c r="DQ39" s="31">
        <f t="shared" si="37"/>
        <v>0</v>
      </c>
      <c r="DT39" s="31">
        <f t="shared" si="38"/>
        <v>0</v>
      </c>
      <c r="DW39" s="31">
        <f t="shared" si="39"/>
        <v>0</v>
      </c>
      <c r="DZ39" s="31"/>
      <c r="EA39" s="31"/>
      <c r="EB39" s="60">
        <f t="shared" si="40"/>
        <v>404075000</v>
      </c>
      <c r="EC39" s="60">
        <f t="shared" si="41"/>
        <v>0</v>
      </c>
      <c r="ED39" s="31">
        <f t="shared" si="42"/>
        <v>62660.326388888883</v>
      </c>
      <c r="EE39" s="33">
        <f t="shared" si="43"/>
        <v>5.5825570748004698E-2</v>
      </c>
      <c r="EG39" s="60">
        <f t="shared" si="44"/>
        <v>0</v>
      </c>
      <c r="EH39" s="31">
        <f t="shared" si="45"/>
        <v>0</v>
      </c>
      <c r="EI39" s="33">
        <f t="shared" si="46"/>
        <v>0</v>
      </c>
      <c r="EJ39" s="33"/>
      <c r="EK39" s="60">
        <f t="shared" si="47"/>
        <v>404075000</v>
      </c>
      <c r="EL39" s="60">
        <f t="shared" si="48"/>
        <v>0</v>
      </c>
      <c r="EM39" s="60">
        <f t="shared" si="49"/>
        <v>62660.326388888891</v>
      </c>
      <c r="EN39" s="33">
        <f t="shared" si="50"/>
        <v>5.5825570748004705E-2</v>
      </c>
      <c r="EP39" s="31"/>
    </row>
    <row r="40" spans="1:146" x14ac:dyDescent="0.25">
      <c r="A40" s="20">
        <f t="shared" si="51"/>
        <v>45503</v>
      </c>
      <c r="B40" s="31">
        <v>0</v>
      </c>
      <c r="C40" s="33">
        <v>5.4437049999999994E-2</v>
      </c>
      <c r="D40" s="31">
        <f t="shared" si="0"/>
        <v>0</v>
      </c>
      <c r="G40" s="31">
        <f t="shared" si="1"/>
        <v>0</v>
      </c>
      <c r="J40" s="31">
        <f t="shared" si="2"/>
        <v>0</v>
      </c>
      <c r="M40" s="31">
        <f t="shared" si="3"/>
        <v>0</v>
      </c>
      <c r="P40" s="31">
        <f t="shared" si="4"/>
        <v>0</v>
      </c>
      <c r="S40" s="31">
        <f t="shared" si="5"/>
        <v>0</v>
      </c>
      <c r="V40" s="31">
        <f t="shared" si="6"/>
        <v>0</v>
      </c>
      <c r="Y40" s="31">
        <f t="shared" si="7"/>
        <v>0</v>
      </c>
      <c r="AB40" s="31">
        <f t="shared" si="8"/>
        <v>0</v>
      </c>
      <c r="AE40" s="31">
        <v>0</v>
      </c>
      <c r="AH40" s="31">
        <v>0</v>
      </c>
      <c r="AI40" s="58">
        <v>89925000</v>
      </c>
      <c r="AJ40" s="59">
        <v>5.4899999999999997E-2</v>
      </c>
      <c r="AK40" s="31">
        <f t="shared" si="9"/>
        <v>13713.5625</v>
      </c>
      <c r="AL40" s="58"/>
      <c r="AM40" s="59"/>
      <c r="AN40" s="31">
        <f t="shared" si="10"/>
        <v>0</v>
      </c>
      <c r="AO40" s="58">
        <v>100000000</v>
      </c>
      <c r="AP40" s="59">
        <v>5.6000000000000001E-2</v>
      </c>
      <c r="AQ40" s="31">
        <f t="shared" si="11"/>
        <v>15555.555555555555</v>
      </c>
      <c r="AR40" s="58">
        <v>130000000</v>
      </c>
      <c r="AS40" s="59">
        <v>5.6000000000000001E-2</v>
      </c>
      <c r="AT40" s="31">
        <f t="shared" si="12"/>
        <v>20222.222222222223</v>
      </c>
      <c r="AU40" s="31">
        <v>75000000</v>
      </c>
      <c r="AV40" s="33">
        <v>5.6000000000000001E-2</v>
      </c>
      <c r="AW40" s="31">
        <f t="shared" si="13"/>
        <v>11666.666666666666</v>
      </c>
      <c r="AZ40" s="31">
        <f t="shared" si="14"/>
        <v>0</v>
      </c>
      <c r="BC40" s="31">
        <f t="shared" si="15"/>
        <v>0</v>
      </c>
      <c r="BF40" s="31">
        <f t="shared" si="16"/>
        <v>0</v>
      </c>
      <c r="BI40" s="31">
        <f t="shared" si="17"/>
        <v>0</v>
      </c>
      <c r="BL40" s="31">
        <f t="shared" si="18"/>
        <v>0</v>
      </c>
      <c r="BO40" s="31">
        <f t="shared" si="19"/>
        <v>0</v>
      </c>
      <c r="BR40" s="31">
        <f t="shared" si="20"/>
        <v>0</v>
      </c>
      <c r="BU40" s="31">
        <f t="shared" si="21"/>
        <v>0</v>
      </c>
      <c r="BX40" s="31">
        <f t="shared" si="22"/>
        <v>0</v>
      </c>
      <c r="CA40" s="31">
        <f t="shared" si="23"/>
        <v>0</v>
      </c>
      <c r="CD40" s="31">
        <f t="shared" si="24"/>
        <v>0</v>
      </c>
      <c r="CG40" s="31">
        <f t="shared" si="25"/>
        <v>0</v>
      </c>
      <c r="CJ40" s="31">
        <f t="shared" si="26"/>
        <v>0</v>
      </c>
      <c r="CM40" s="31">
        <f t="shared" si="27"/>
        <v>0</v>
      </c>
      <c r="CP40" s="31">
        <f t="shared" si="28"/>
        <v>0</v>
      </c>
      <c r="CS40" s="31">
        <f t="shared" si="29"/>
        <v>0</v>
      </c>
      <c r="CV40" s="31">
        <f t="shared" si="30"/>
        <v>0</v>
      </c>
      <c r="CY40" s="31">
        <f t="shared" si="31"/>
        <v>0</v>
      </c>
      <c r="DB40" s="31">
        <f t="shared" si="32"/>
        <v>0</v>
      </c>
      <c r="DE40" s="31">
        <f t="shared" si="33"/>
        <v>0</v>
      </c>
      <c r="DH40" s="31">
        <f t="shared" si="34"/>
        <v>0</v>
      </c>
      <c r="DK40" s="31">
        <f t="shared" si="35"/>
        <v>0</v>
      </c>
      <c r="DN40" s="31">
        <f t="shared" si="36"/>
        <v>0</v>
      </c>
      <c r="DQ40" s="31">
        <f t="shared" si="37"/>
        <v>0</v>
      </c>
      <c r="DT40" s="31">
        <f t="shared" si="38"/>
        <v>0</v>
      </c>
      <c r="DW40" s="31">
        <f t="shared" si="39"/>
        <v>0</v>
      </c>
      <c r="DZ40" s="31"/>
      <c r="EA40" s="31"/>
      <c r="EB40" s="60">
        <f t="shared" si="40"/>
        <v>394925000</v>
      </c>
      <c r="EC40" s="60">
        <f t="shared" si="41"/>
        <v>0</v>
      </c>
      <c r="ED40" s="31">
        <f t="shared" si="42"/>
        <v>61158.006944444445</v>
      </c>
      <c r="EE40" s="33">
        <f t="shared" si="43"/>
        <v>5.5749528391466734E-2</v>
      </c>
      <c r="EG40" s="60">
        <f t="shared" si="44"/>
        <v>0</v>
      </c>
      <c r="EH40" s="31">
        <f t="shared" si="45"/>
        <v>0</v>
      </c>
      <c r="EI40" s="33">
        <f t="shared" si="46"/>
        <v>0</v>
      </c>
      <c r="EJ40" s="33"/>
      <c r="EK40" s="60">
        <f t="shared" si="47"/>
        <v>394925000</v>
      </c>
      <c r="EL40" s="60">
        <f t="shared" si="48"/>
        <v>0</v>
      </c>
      <c r="EM40" s="60">
        <f t="shared" si="49"/>
        <v>61158.006944444445</v>
      </c>
      <c r="EN40" s="33">
        <f t="shared" si="50"/>
        <v>5.5749528391466734E-2</v>
      </c>
      <c r="EP40" s="31"/>
    </row>
    <row r="41" spans="1:146" x14ac:dyDescent="0.25">
      <c r="A41" s="20">
        <f t="shared" si="51"/>
        <v>45504</v>
      </c>
      <c r="B41" s="31">
        <v>0</v>
      </c>
      <c r="C41" s="33">
        <v>5.443837E-2</v>
      </c>
      <c r="D41" s="31">
        <f t="shared" si="0"/>
        <v>0</v>
      </c>
      <c r="G41" s="31">
        <f t="shared" si="1"/>
        <v>0</v>
      </c>
      <c r="J41" s="31">
        <f t="shared" si="2"/>
        <v>0</v>
      </c>
      <c r="M41" s="31">
        <f t="shared" si="3"/>
        <v>0</v>
      </c>
      <c r="P41" s="31">
        <f t="shared" si="4"/>
        <v>0</v>
      </c>
      <c r="S41" s="31">
        <f t="shared" si="5"/>
        <v>0</v>
      </c>
      <c r="V41" s="31">
        <f t="shared" si="6"/>
        <v>0</v>
      </c>
      <c r="Y41" s="31">
        <f t="shared" si="7"/>
        <v>0</v>
      </c>
      <c r="AB41" s="31">
        <f t="shared" si="8"/>
        <v>0</v>
      </c>
      <c r="AE41" s="31">
        <v>0</v>
      </c>
      <c r="AH41" s="31">
        <v>0</v>
      </c>
      <c r="AI41" s="58">
        <v>90600000</v>
      </c>
      <c r="AJ41" s="59">
        <v>5.4899999999999997E-2</v>
      </c>
      <c r="AK41" s="31">
        <f t="shared" si="9"/>
        <v>13816.5</v>
      </c>
      <c r="AL41" s="58"/>
      <c r="AM41" s="59"/>
      <c r="AN41" s="31">
        <f t="shared" si="10"/>
        <v>0</v>
      </c>
      <c r="AO41" s="58">
        <v>100000000</v>
      </c>
      <c r="AP41" s="59">
        <v>5.6000000000000001E-2</v>
      </c>
      <c r="AQ41" s="31">
        <f t="shared" si="11"/>
        <v>15555.555555555555</v>
      </c>
      <c r="AR41" s="58">
        <v>130000000</v>
      </c>
      <c r="AS41" s="59">
        <v>5.6000000000000001E-2</v>
      </c>
      <c r="AT41" s="31">
        <f t="shared" si="12"/>
        <v>20222.222222222223</v>
      </c>
      <c r="AU41" s="31">
        <v>75000000</v>
      </c>
      <c r="AV41" s="33">
        <v>5.6000000000000001E-2</v>
      </c>
      <c r="AW41" s="31">
        <f t="shared" si="13"/>
        <v>11666.666666666666</v>
      </c>
      <c r="AZ41" s="31">
        <f t="shared" si="14"/>
        <v>0</v>
      </c>
      <c r="BC41" s="31">
        <f t="shared" si="15"/>
        <v>0</v>
      </c>
      <c r="BF41" s="31">
        <f t="shared" si="16"/>
        <v>0</v>
      </c>
      <c r="BI41" s="31">
        <f t="shared" si="17"/>
        <v>0</v>
      </c>
      <c r="BL41" s="31">
        <f t="shared" si="18"/>
        <v>0</v>
      </c>
      <c r="BO41" s="31">
        <f t="shared" si="19"/>
        <v>0</v>
      </c>
      <c r="BR41" s="31">
        <f t="shared" si="20"/>
        <v>0</v>
      </c>
      <c r="BU41" s="31">
        <f t="shared" si="21"/>
        <v>0</v>
      </c>
      <c r="BX41" s="31">
        <f t="shared" si="22"/>
        <v>0</v>
      </c>
      <c r="CA41" s="31">
        <f t="shared" si="23"/>
        <v>0</v>
      </c>
      <c r="CD41" s="31">
        <f t="shared" si="24"/>
        <v>0</v>
      </c>
      <c r="CG41" s="31">
        <f t="shared" si="25"/>
        <v>0</v>
      </c>
      <c r="CJ41" s="31">
        <f t="shared" si="26"/>
        <v>0</v>
      </c>
      <c r="CM41" s="31">
        <f t="shared" si="27"/>
        <v>0</v>
      </c>
      <c r="CP41" s="31">
        <f t="shared" si="28"/>
        <v>0</v>
      </c>
      <c r="CS41" s="31">
        <f t="shared" si="29"/>
        <v>0</v>
      </c>
      <c r="CV41" s="31">
        <f t="shared" si="30"/>
        <v>0</v>
      </c>
      <c r="CY41" s="31">
        <f t="shared" si="31"/>
        <v>0</v>
      </c>
      <c r="DB41" s="31">
        <f t="shared" si="32"/>
        <v>0</v>
      </c>
      <c r="DE41" s="31">
        <f t="shared" si="33"/>
        <v>0</v>
      </c>
      <c r="DH41" s="31">
        <f t="shared" si="34"/>
        <v>0</v>
      </c>
      <c r="DK41" s="31">
        <f t="shared" si="35"/>
        <v>0</v>
      </c>
      <c r="DN41" s="31">
        <f t="shared" si="36"/>
        <v>0</v>
      </c>
      <c r="DQ41" s="31">
        <f t="shared" si="37"/>
        <v>0</v>
      </c>
      <c r="DT41" s="31">
        <f t="shared" si="38"/>
        <v>0</v>
      </c>
      <c r="DW41" s="31">
        <f t="shared" si="39"/>
        <v>0</v>
      </c>
      <c r="DZ41" s="31"/>
      <c r="EA41" s="31"/>
      <c r="EB41" s="60">
        <f t="shared" si="40"/>
        <v>395600000</v>
      </c>
      <c r="EC41" s="60">
        <f t="shared" si="41"/>
        <v>0</v>
      </c>
      <c r="ED41" s="31">
        <f t="shared" si="42"/>
        <v>61260.944444444445</v>
      </c>
      <c r="EE41" s="33">
        <f t="shared" si="43"/>
        <v>5.5748078867542974E-2</v>
      </c>
      <c r="EG41" s="60">
        <f t="shared" si="44"/>
        <v>0</v>
      </c>
      <c r="EH41" s="31">
        <f t="shared" si="45"/>
        <v>0</v>
      </c>
      <c r="EI41" s="33">
        <f t="shared" si="46"/>
        <v>0</v>
      </c>
      <c r="EJ41" s="33"/>
      <c r="EK41" s="60">
        <f t="shared" si="47"/>
        <v>395600000</v>
      </c>
      <c r="EL41" s="60">
        <f t="shared" si="48"/>
        <v>0</v>
      </c>
      <c r="EM41" s="60">
        <f t="shared" si="49"/>
        <v>61260.944444444445</v>
      </c>
      <c r="EN41" s="33">
        <f t="shared" si="50"/>
        <v>5.5748078867542974E-2</v>
      </c>
      <c r="EP41" s="31"/>
    </row>
    <row r="42" spans="1:146" x14ac:dyDescent="0.25">
      <c r="A42" s="61" t="s">
        <v>39</v>
      </c>
      <c r="D42" s="62">
        <f>SUM(D11:D41)</f>
        <v>6753.0910145888884</v>
      </c>
      <c r="G42" s="62">
        <f>SUM(G11:G41)</f>
        <v>0</v>
      </c>
      <c r="J42" s="62">
        <f>SUM(J11:J41)</f>
        <v>0</v>
      </c>
      <c r="M42" s="62">
        <f>SUM(M11:M41)</f>
        <v>0</v>
      </c>
      <c r="P42" s="62">
        <f>SUM(P11:P41)</f>
        <v>0</v>
      </c>
      <c r="S42" s="62">
        <f>SUM(S11:S41)</f>
        <v>0</v>
      </c>
      <c r="V42" s="62">
        <f>SUM(V11:V41)</f>
        <v>0</v>
      </c>
      <c r="Y42" s="62">
        <f>SUM(Y11:Y41)</f>
        <v>0</v>
      </c>
      <c r="AB42" s="62">
        <f>SUM(AB11:AB41)</f>
        <v>0</v>
      </c>
      <c r="AE42" s="62">
        <f>SUM(AE11:AE41)</f>
        <v>0</v>
      </c>
      <c r="AH42" s="62">
        <f>SUM(AH11:AH41)</f>
        <v>0</v>
      </c>
      <c r="AK42" s="62">
        <f>SUM(AK11:AK41)</f>
        <v>287005</v>
      </c>
      <c r="AN42" s="62">
        <f>SUM(AN11:AN41)</f>
        <v>1116111.111111111</v>
      </c>
      <c r="AQ42" s="62">
        <f>SUM(AQ11:AQ41)</f>
        <v>323092.34027777787</v>
      </c>
      <c r="AT42" s="62">
        <f>SUM(AT11:AT41)</f>
        <v>121333.33333333333</v>
      </c>
      <c r="AW42" s="62">
        <f>SUM(AW11:AW41)</f>
        <v>35000</v>
      </c>
      <c r="AZ42" s="62">
        <f>SUM(AZ11:AZ41)</f>
        <v>0</v>
      </c>
      <c r="BC42" s="62">
        <f>SUM(BC11:BC41)</f>
        <v>0</v>
      </c>
      <c r="BF42" s="62">
        <f>SUM(BF11:BF41)</f>
        <v>0</v>
      </c>
      <c r="BI42" s="62">
        <f>SUM(BI11:BI41)</f>
        <v>0</v>
      </c>
      <c r="BL42" s="62">
        <f>SUM(BL11:BL41)</f>
        <v>0</v>
      </c>
      <c r="BO42" s="62">
        <f>SUM(BO11:BO41)</f>
        <v>0</v>
      </c>
      <c r="BR42" s="62">
        <f>SUM(BR11:BR41)</f>
        <v>0</v>
      </c>
      <c r="BU42" s="62">
        <f>SUM(BU11:BU41)</f>
        <v>0</v>
      </c>
      <c r="BX42" s="62">
        <f>SUM(BX11:BX41)</f>
        <v>0</v>
      </c>
      <c r="CA42" s="62">
        <f>SUM(CA11:CA41)</f>
        <v>0</v>
      </c>
      <c r="CD42" s="62">
        <f>SUM(CD11:CD41)</f>
        <v>0</v>
      </c>
      <c r="CG42" s="62">
        <f>SUM(CG11:CG41)</f>
        <v>0</v>
      </c>
      <c r="CJ42" s="62">
        <f>SUM(CJ11:CJ41)</f>
        <v>0</v>
      </c>
      <c r="CM42" s="62">
        <f>SUM(CM11:CM41)</f>
        <v>0</v>
      </c>
      <c r="CP42" s="62">
        <f>SUM(CP11:CP41)</f>
        <v>0</v>
      </c>
      <c r="CS42" s="62">
        <f>SUM(CS11:CS41)</f>
        <v>0</v>
      </c>
      <c r="CV42" s="62">
        <f>SUM(CV11:CV41)</f>
        <v>0</v>
      </c>
      <c r="CY42" s="62">
        <f>SUM(CY11:CY41)</f>
        <v>0</v>
      </c>
      <c r="DB42" s="62">
        <f>SUM(DB11:DB41)</f>
        <v>0</v>
      </c>
      <c r="DE42" s="62">
        <f>SUM(DE11:DE41)</f>
        <v>0</v>
      </c>
      <c r="DH42" s="62">
        <f>SUM(DH11:DH41)</f>
        <v>0</v>
      </c>
      <c r="DK42" s="62">
        <f>SUM(DK11:DK41)</f>
        <v>0</v>
      </c>
      <c r="DN42" s="62">
        <f>SUM(DN11:DN41)</f>
        <v>0</v>
      </c>
      <c r="DQ42" s="62">
        <f>SUM(DQ11:DQ41)</f>
        <v>0</v>
      </c>
      <c r="DT42" s="62">
        <f>SUM(DT11:DT41)</f>
        <v>0</v>
      </c>
      <c r="DW42" s="62">
        <f>SUM(DW11:DW41)</f>
        <v>0</v>
      </c>
      <c r="DZ42" s="31"/>
      <c r="EA42" s="31"/>
      <c r="EB42" s="31"/>
      <c r="EC42" s="31"/>
      <c r="ED42" s="62">
        <f>SUM(ED11:ED41)</f>
        <v>1889294.8757368105</v>
      </c>
      <c r="EE42" s="33"/>
      <c r="EG42" s="31"/>
      <c r="EH42" s="62">
        <f>SUM(EH11:EH41)</f>
        <v>0</v>
      </c>
      <c r="EI42" s="33"/>
      <c r="EJ42" s="33"/>
      <c r="EK42" s="31"/>
      <c r="EL42" s="31"/>
      <c r="EM42" s="62">
        <f>SUM(EM11:EM41)</f>
        <v>1882541.784722222</v>
      </c>
      <c r="EN42" s="33"/>
    </row>
    <row r="44" spans="1:146" x14ac:dyDescent="0.25">
      <c r="EM44" s="182"/>
    </row>
    <row r="45" spans="1:146" x14ac:dyDescent="0.25">
      <c r="EM45" s="31"/>
    </row>
    <row r="46" spans="1:146" x14ac:dyDescent="0.25">
      <c r="EM46" s="31"/>
    </row>
    <row r="48" spans="1:146" x14ac:dyDescent="0.25">
      <c r="EM48" s="31"/>
    </row>
  </sheetData>
  <pageMargins left="0.7" right="0.7" top="0.75" bottom="0.75" header="0.3" footer="0.3"/>
  <pageSetup scale="17" fitToHeight="0" orientation="landscape" r:id="rId1"/>
  <headerFooter>
    <oddFooter>&amp;CSchedule RL-D1</oddFooter>
  </headerFooter>
  <colBreaks count="4" manualBreakCount="4">
    <brk id="7" max="1048575" man="1"/>
    <brk id="43" max="1048575" man="1"/>
    <brk id="52" max="41" man="1"/>
    <brk id="1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41"/>
  <sheetViews>
    <sheetView tabSelected="1" zoomScale="90" zoomScaleNormal="90" workbookViewId="0"/>
  </sheetViews>
  <sheetFormatPr defaultColWidth="13.42578125" defaultRowHeight="15" x14ac:dyDescent="0.25"/>
  <cols>
    <col min="1" max="1" width="47" customWidth="1"/>
    <col min="2" max="14" width="17.85546875" customWidth="1"/>
    <col min="15" max="15" width="16.7109375" bestFit="1" customWidth="1"/>
    <col min="16" max="16" width="13.5703125" bestFit="1" customWidth="1"/>
  </cols>
  <sheetData>
    <row r="1" spans="1:18" x14ac:dyDescent="0.25">
      <c r="A1" t="s">
        <v>0</v>
      </c>
    </row>
    <row r="2" spans="1:18" ht="15.75" thickBot="1" x14ac:dyDescent="0.3">
      <c r="A2" t="s">
        <v>1</v>
      </c>
    </row>
    <row r="3" spans="1:18" ht="15.75" thickBot="1" x14ac:dyDescent="0.3">
      <c r="A3" t="s">
        <v>269</v>
      </c>
      <c r="B3" s="219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1"/>
    </row>
    <row r="4" spans="1:18" x14ac:dyDescent="0.25">
      <c r="A4" s="1"/>
      <c r="B4" s="13">
        <v>45139</v>
      </c>
      <c r="C4" s="14">
        <v>45170</v>
      </c>
      <c r="D4" s="14">
        <v>45200</v>
      </c>
      <c r="E4" s="14">
        <v>45231</v>
      </c>
      <c r="F4" s="14">
        <v>45261</v>
      </c>
      <c r="G4" s="14">
        <v>45292</v>
      </c>
      <c r="H4" s="14">
        <v>45323</v>
      </c>
      <c r="I4" s="14">
        <v>45352</v>
      </c>
      <c r="J4" s="14">
        <v>45383</v>
      </c>
      <c r="K4" s="14">
        <v>45413</v>
      </c>
      <c r="L4" s="14">
        <v>45444</v>
      </c>
      <c r="M4" s="215">
        <v>45474</v>
      </c>
      <c r="N4" s="107"/>
    </row>
    <row r="5" spans="1:18" x14ac:dyDescent="0.25">
      <c r="A5" s="2" t="s">
        <v>20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07"/>
    </row>
    <row r="6" spans="1:18" x14ac:dyDescent="0.25">
      <c r="A6" s="3" t="s">
        <v>247</v>
      </c>
      <c r="B6" s="90">
        <v>81798.860000000044</v>
      </c>
      <c r="C6" s="81">
        <v>1309500.1199999999</v>
      </c>
      <c r="D6" s="81">
        <v>363618.85000000015</v>
      </c>
      <c r="E6" s="81">
        <v>201355.07999999996</v>
      </c>
      <c r="F6" s="81">
        <v>238594.70000000007</v>
      </c>
      <c r="G6" s="81">
        <v>50964.200000000004</v>
      </c>
      <c r="H6" s="81">
        <v>42860.95</v>
      </c>
      <c r="I6" s="81">
        <v>390159.83</v>
      </c>
      <c r="J6" s="91">
        <v>14290.28</v>
      </c>
      <c r="K6" s="91">
        <v>3268.91</v>
      </c>
      <c r="L6" s="91">
        <v>1701.05</v>
      </c>
      <c r="M6" s="91">
        <v>3993.9</v>
      </c>
      <c r="N6" s="107"/>
    </row>
    <row r="7" spans="1:18" x14ac:dyDescent="0.25">
      <c r="A7" s="3" t="s">
        <v>248</v>
      </c>
      <c r="B7" s="90">
        <v>-0.50999999999999979</v>
      </c>
      <c r="C7" s="81">
        <v>6.02</v>
      </c>
      <c r="D7" s="81">
        <v>2.21</v>
      </c>
      <c r="E7" s="81">
        <v>250.85</v>
      </c>
      <c r="F7" s="81">
        <v>6.16</v>
      </c>
      <c r="G7" s="81">
        <v>0.79</v>
      </c>
      <c r="H7" s="81">
        <v>250.65</v>
      </c>
      <c r="I7" s="81">
        <v>1563.34</v>
      </c>
      <c r="J7" s="91">
        <v>6.91</v>
      </c>
      <c r="K7" s="91">
        <v>7.26</v>
      </c>
      <c r="L7" s="91">
        <v>8.19</v>
      </c>
      <c r="M7" s="91">
        <v>8.74</v>
      </c>
      <c r="N7" s="107"/>
    </row>
    <row r="8" spans="1:18" x14ac:dyDescent="0.25">
      <c r="A8" s="3" t="s">
        <v>249</v>
      </c>
      <c r="B8" s="9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91">
        <v>0</v>
      </c>
      <c r="K8" s="91">
        <v>0</v>
      </c>
      <c r="L8" s="91">
        <v>0</v>
      </c>
      <c r="M8" s="91">
        <v>0</v>
      </c>
      <c r="N8" s="107"/>
    </row>
    <row r="9" spans="1:18" x14ac:dyDescent="0.25">
      <c r="A9" s="3" t="s">
        <v>250</v>
      </c>
      <c r="B9" s="9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91">
        <v>0</v>
      </c>
      <c r="K9" s="91">
        <v>0</v>
      </c>
      <c r="L9" s="91">
        <v>0</v>
      </c>
      <c r="M9" s="91">
        <v>0</v>
      </c>
      <c r="N9" s="107"/>
    </row>
    <row r="10" spans="1:18" x14ac:dyDescent="0.25">
      <c r="A10" s="3" t="s">
        <v>251</v>
      </c>
      <c r="B10" s="9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91">
        <v>0</v>
      </c>
      <c r="K10" s="91">
        <v>0</v>
      </c>
      <c r="L10" s="91">
        <v>0</v>
      </c>
      <c r="M10" s="91">
        <v>0</v>
      </c>
      <c r="N10" s="216"/>
      <c r="O10" s="117"/>
      <c r="P10" s="117"/>
      <c r="Q10" s="117"/>
      <c r="R10" s="117"/>
    </row>
    <row r="11" spans="1:18" x14ac:dyDescent="0.25">
      <c r="A11" s="3" t="s">
        <v>252</v>
      </c>
      <c r="B11" s="9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91">
        <v>0</v>
      </c>
      <c r="K11" s="91">
        <v>0</v>
      </c>
      <c r="L11" s="91">
        <v>0</v>
      </c>
      <c r="M11" s="91">
        <v>0</v>
      </c>
      <c r="N11" s="217"/>
      <c r="O11" s="135"/>
      <c r="P11" s="135"/>
      <c r="Q11" s="135"/>
      <c r="R11" s="135"/>
    </row>
    <row r="12" spans="1:18" x14ac:dyDescent="0.25">
      <c r="A12" s="3" t="s">
        <v>253</v>
      </c>
      <c r="B12" s="90">
        <v>353571.25</v>
      </c>
      <c r="C12" s="91">
        <v>275382.5</v>
      </c>
      <c r="D12" s="91">
        <v>325205</v>
      </c>
      <c r="E12" s="91">
        <v>337210.25</v>
      </c>
      <c r="F12" s="91">
        <v>170701.25</v>
      </c>
      <c r="G12" s="91">
        <v>985787.5</v>
      </c>
      <c r="H12" s="91">
        <v>168378</v>
      </c>
      <c r="I12" s="91">
        <v>8155</v>
      </c>
      <c r="J12" s="91">
        <v>0</v>
      </c>
      <c r="K12" s="91">
        <v>0</v>
      </c>
      <c r="L12" s="91">
        <v>0</v>
      </c>
      <c r="M12" s="91">
        <v>0</v>
      </c>
      <c r="N12" s="217"/>
      <c r="O12" s="135"/>
      <c r="P12" s="135"/>
      <c r="Q12" s="135"/>
      <c r="R12" s="135"/>
    </row>
    <row r="13" spans="1:18" x14ac:dyDescent="0.25">
      <c r="A13" s="3" t="s">
        <v>254</v>
      </c>
      <c r="B13" s="90">
        <v>-18241253.839067079</v>
      </c>
      <c r="C13" s="91">
        <v>-15283464.234881774</v>
      </c>
      <c r="D13" s="91">
        <v>3182114.6459533945</v>
      </c>
      <c r="E13" s="91">
        <v>3092598.7995825484</v>
      </c>
      <c r="F13" s="91">
        <v>-2506617.7927973196</v>
      </c>
      <c r="G13" s="91">
        <v>-2186143.3372298791</v>
      </c>
      <c r="H13" s="91">
        <v>-2068750.4326231885</v>
      </c>
      <c r="I13" s="91">
        <v>1886983.8706999402</v>
      </c>
      <c r="J13" s="91">
        <v>1274806.4672123743</v>
      </c>
      <c r="K13" s="91">
        <v>-30377.984774460318</v>
      </c>
      <c r="L13" s="91">
        <v>-14607356.755566759</v>
      </c>
      <c r="M13" s="91">
        <v>-18568300.849908955</v>
      </c>
      <c r="N13" s="218"/>
      <c r="O13" s="213"/>
      <c r="P13" s="213"/>
      <c r="Q13" s="135"/>
      <c r="R13" s="135"/>
    </row>
    <row r="14" spans="1:18" x14ac:dyDescent="0.25">
      <c r="A14" s="3" t="s">
        <v>255</v>
      </c>
      <c r="B14" s="90">
        <v>-2494791.959999999</v>
      </c>
      <c r="C14" s="91">
        <v>-1879550.3999999983</v>
      </c>
      <c r="D14" s="91">
        <v>-1318900.4100000041</v>
      </c>
      <c r="E14" s="91">
        <v>-3435161.5799999996</v>
      </c>
      <c r="F14" s="91">
        <v>-2526595.13</v>
      </c>
      <c r="G14" s="91">
        <v>-5424770.9600000037</v>
      </c>
      <c r="H14" s="91">
        <v>-3931275.2000000039</v>
      </c>
      <c r="I14" s="91">
        <v>-2987233.0500000035</v>
      </c>
      <c r="J14" s="91">
        <v>-2101517.3899999997</v>
      </c>
      <c r="K14" s="91">
        <v>-1447022.4399999946</v>
      </c>
      <c r="L14" s="91">
        <v>-2833564.6700000009</v>
      </c>
      <c r="M14" s="91">
        <v>-2335217.0199999991</v>
      </c>
      <c r="N14" s="218"/>
      <c r="O14" s="213"/>
      <c r="P14" s="213"/>
      <c r="Q14" s="135"/>
      <c r="R14" s="135"/>
    </row>
    <row r="15" spans="1:18" x14ac:dyDescent="0.25">
      <c r="A15" s="3" t="s">
        <v>6</v>
      </c>
      <c r="B15" s="90">
        <v>7107181.7670025351</v>
      </c>
      <c r="C15" s="91">
        <v>7099592.7670025351</v>
      </c>
      <c r="D15" s="91">
        <v>7096012.7670025351</v>
      </c>
      <c r="E15" s="91">
        <v>7090487.7670025351</v>
      </c>
      <c r="F15" s="91">
        <v>7084893.7670025351</v>
      </c>
      <c r="G15" s="91">
        <v>7079076.7670025351</v>
      </c>
      <c r="H15" s="91">
        <v>7073752.7670025351</v>
      </c>
      <c r="I15" s="91">
        <v>7067943.7670025351</v>
      </c>
      <c r="J15" s="91">
        <v>7063352.7670025351</v>
      </c>
      <c r="K15" s="91">
        <v>7058225.7670025351</v>
      </c>
      <c r="L15" s="91">
        <v>7053098.7670025351</v>
      </c>
      <c r="M15" s="91">
        <v>7047031.7670025351</v>
      </c>
      <c r="N15" s="218"/>
      <c r="O15" s="213"/>
      <c r="P15" s="213"/>
      <c r="Q15" s="135"/>
      <c r="R15" s="135"/>
    </row>
    <row r="16" spans="1:18" x14ac:dyDescent="0.25">
      <c r="A16" s="3" t="s">
        <v>7</v>
      </c>
      <c r="B16" s="90">
        <v>3509893.3333333335</v>
      </c>
      <c r="C16" s="91">
        <v>3510030.3333333335</v>
      </c>
      <c r="D16" s="91">
        <v>3509973.3333333335</v>
      </c>
      <c r="E16" s="91">
        <v>3509836.3333333335</v>
      </c>
      <c r="F16" s="91">
        <v>3509982.3333333335</v>
      </c>
      <c r="G16" s="91">
        <v>3510138.3333333335</v>
      </c>
      <c r="H16" s="91">
        <v>3510003.3333333335</v>
      </c>
      <c r="I16" s="91">
        <v>3510094.3333333335</v>
      </c>
      <c r="J16" s="91">
        <v>3510090.3333333335</v>
      </c>
      <c r="K16" s="91">
        <v>3510139.3333333335</v>
      </c>
      <c r="L16" s="91">
        <v>3510183.3333333335</v>
      </c>
      <c r="M16" s="91">
        <v>3509796.3333333335</v>
      </c>
      <c r="N16" s="217"/>
      <c r="O16" s="214"/>
      <c r="P16" s="135"/>
      <c r="Q16" s="135"/>
      <c r="R16" s="135"/>
    </row>
    <row r="17" spans="1:18" x14ac:dyDescent="0.25">
      <c r="A17" s="3" t="s">
        <v>8</v>
      </c>
      <c r="B17" s="90">
        <v>407615.16000000015</v>
      </c>
      <c r="C17" s="91">
        <v>883163.31000000029</v>
      </c>
      <c r="D17" s="91">
        <v>1177529.8399999999</v>
      </c>
      <c r="E17" s="91">
        <v>1898592.3000000003</v>
      </c>
      <c r="F17" s="91">
        <v>1082591.4800000002</v>
      </c>
      <c r="G17" s="91">
        <v>2393657.69</v>
      </c>
      <c r="H17" s="91">
        <v>1079095.6900000002</v>
      </c>
      <c r="I17" s="91">
        <v>1389276.3099999998</v>
      </c>
      <c r="J17" s="91">
        <v>2046989.5300000005</v>
      </c>
      <c r="K17" s="91">
        <v>762119.82</v>
      </c>
      <c r="L17" s="91">
        <v>1059134.2899999998</v>
      </c>
      <c r="M17" s="91">
        <v>902919.52999999968</v>
      </c>
      <c r="N17" s="218"/>
      <c r="O17" s="213"/>
      <c r="P17" s="213"/>
      <c r="Q17" s="135"/>
      <c r="R17" s="135"/>
    </row>
    <row r="18" spans="1:18" x14ac:dyDescent="0.25">
      <c r="A18" s="3" t="s">
        <v>128</v>
      </c>
      <c r="B18" s="90">
        <v>162704</v>
      </c>
      <c r="C18" s="91">
        <v>158899</v>
      </c>
      <c r="D18" s="91">
        <v>158899</v>
      </c>
      <c r="E18" s="91">
        <v>158899</v>
      </c>
      <c r="F18" s="91">
        <v>158899</v>
      </c>
      <c r="G18" s="91">
        <v>158899</v>
      </c>
      <c r="H18" s="91">
        <v>158899</v>
      </c>
      <c r="I18" s="91">
        <v>158899</v>
      </c>
      <c r="J18" s="91">
        <v>158899</v>
      </c>
      <c r="K18" s="91">
        <v>159638.01</v>
      </c>
      <c r="L18" s="91">
        <v>160714</v>
      </c>
      <c r="M18" s="91">
        <v>174991</v>
      </c>
      <c r="N18" s="217"/>
      <c r="O18" s="214"/>
      <c r="P18" s="135"/>
      <c r="Q18" s="135"/>
      <c r="R18" s="135"/>
    </row>
    <row r="19" spans="1:18" x14ac:dyDescent="0.25">
      <c r="A19" s="3" t="s">
        <v>9</v>
      </c>
      <c r="B19" s="90">
        <v>758333.33333333337</v>
      </c>
      <c r="C19" s="91">
        <v>758333.33333333337</v>
      </c>
      <c r="D19" s="91">
        <v>758333.33333333337</v>
      </c>
      <c r="E19" s="91">
        <v>758333.33333333337</v>
      </c>
      <c r="F19" s="91">
        <v>909280.33333333302</v>
      </c>
      <c r="G19" s="91">
        <v>775000</v>
      </c>
      <c r="H19" s="91">
        <v>775000</v>
      </c>
      <c r="I19" s="91">
        <v>775000</v>
      </c>
      <c r="J19" s="91">
        <v>775000</v>
      </c>
      <c r="K19" s="91">
        <v>775000</v>
      </c>
      <c r="L19" s="91">
        <v>775000</v>
      </c>
      <c r="M19" s="91">
        <v>775000</v>
      </c>
      <c r="N19" s="218"/>
      <c r="O19" s="213"/>
      <c r="P19" s="213"/>
      <c r="Q19" s="135"/>
      <c r="R19" s="135"/>
    </row>
    <row r="20" spans="1:18" ht="15.75" thickBot="1" x14ac:dyDescent="0.3">
      <c r="A20" s="2" t="s">
        <v>10</v>
      </c>
      <c r="B20" s="93">
        <f t="shared" ref="B20:M20" si="0">SUM(B6:B19)</f>
        <v>-8354948.6053978773</v>
      </c>
      <c r="C20" s="94">
        <f t="shared" si="0"/>
        <v>-3168107.2512125694</v>
      </c>
      <c r="D20" s="94">
        <f t="shared" si="0"/>
        <v>15252788.569622593</v>
      </c>
      <c r="E20" s="94">
        <f t="shared" si="0"/>
        <v>13612402.133251753</v>
      </c>
      <c r="F20" s="94">
        <f t="shared" si="0"/>
        <v>8121736.1008718824</v>
      </c>
      <c r="G20" s="94">
        <f t="shared" si="0"/>
        <v>7342609.9831059854</v>
      </c>
      <c r="H20" s="94">
        <f t="shared" si="0"/>
        <v>6808214.7577126762</v>
      </c>
      <c r="I20" s="94">
        <f t="shared" si="0"/>
        <v>12200842.401035806</v>
      </c>
      <c r="J20" s="94">
        <f t="shared" si="0"/>
        <v>12741917.897548245</v>
      </c>
      <c r="K20" s="94">
        <f t="shared" si="0"/>
        <v>10790998.675561413</v>
      </c>
      <c r="L20" s="94">
        <f t="shared" si="0"/>
        <v>-4881081.7952308925</v>
      </c>
      <c r="M20" s="94">
        <f t="shared" si="0"/>
        <v>-8489776.5995730869</v>
      </c>
      <c r="N20" s="218"/>
      <c r="O20" s="213"/>
      <c r="P20" s="213"/>
      <c r="Q20" s="135"/>
      <c r="R20" s="135"/>
    </row>
    <row r="21" spans="1:18" x14ac:dyDescent="0.25"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107"/>
    </row>
    <row r="22" spans="1:18" x14ac:dyDescent="0.25">
      <c r="A22" s="3" t="s">
        <v>127</v>
      </c>
      <c r="B22" s="99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217"/>
      <c r="O22" s="135"/>
      <c r="P22" s="135"/>
      <c r="Q22" s="135"/>
      <c r="R22" s="135"/>
    </row>
    <row r="23" spans="1:18" x14ac:dyDescent="0.25">
      <c r="A23" s="3" t="s">
        <v>21</v>
      </c>
      <c r="B23" s="99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197">
        <v>3092568.7562052831</v>
      </c>
      <c r="I23" s="197">
        <v>3092568.7562052831</v>
      </c>
      <c r="J23" s="197">
        <v>3092568.7562052831</v>
      </c>
      <c r="K23" s="197">
        <v>3092568.7562052831</v>
      </c>
      <c r="L23" s="197">
        <v>3092568.7562052831</v>
      </c>
      <c r="M23" s="197">
        <v>3092568.7562052831</v>
      </c>
      <c r="N23" s="218"/>
      <c r="O23" s="213"/>
      <c r="P23" s="213"/>
      <c r="Q23" s="135"/>
      <c r="R23" s="135"/>
    </row>
    <row r="24" spans="1:18" x14ac:dyDescent="0.25">
      <c r="A24" s="3" t="s">
        <v>22</v>
      </c>
      <c r="B24" s="99">
        <f>'ER-2022-0337'!$C$51</f>
        <v>600491.23467867449</v>
      </c>
      <c r="C24" s="80">
        <f>'ER-2022-0337'!$C$51</f>
        <v>600491.23467867449</v>
      </c>
      <c r="D24" s="80">
        <f>'ER-2022-0337'!$C$51</f>
        <v>600491.23467867449</v>
      </c>
      <c r="E24" s="80">
        <f>'ER-2022-0337'!$C$51</f>
        <v>600491.23467867449</v>
      </c>
      <c r="F24" s="80">
        <f>'ER-2022-0337'!$C$51</f>
        <v>600491.23467867449</v>
      </c>
      <c r="G24" s="80">
        <f>'ER-2022-0337'!$C$51</f>
        <v>600491.23467867449</v>
      </c>
      <c r="H24" s="80">
        <f>'ER-2022-0337'!$C$51</f>
        <v>600491.23467867449</v>
      </c>
      <c r="I24" s="80">
        <f>'ER-2022-0337'!$C$51</f>
        <v>600491.23467867449</v>
      </c>
      <c r="J24" s="80">
        <f>'ER-2022-0337'!$C$51</f>
        <v>600491.23467867449</v>
      </c>
      <c r="K24" s="80">
        <f>'ER-2022-0337'!$C$51</f>
        <v>600491.23467867449</v>
      </c>
      <c r="L24" s="80">
        <f>'ER-2022-0337'!$C$51</f>
        <v>600491.23467867449</v>
      </c>
      <c r="M24" s="80">
        <f>'ER-2022-0337'!$C$51</f>
        <v>600491.23467867449</v>
      </c>
      <c r="N24" s="218"/>
      <c r="O24" s="213"/>
      <c r="P24" s="213"/>
      <c r="Q24" s="135"/>
      <c r="R24" s="135"/>
    </row>
    <row r="25" spans="1:18" x14ac:dyDescent="0.25">
      <c r="A25" s="2" t="s">
        <v>23</v>
      </c>
      <c r="B25" s="90">
        <f>+B23+B24</f>
        <v>600491.23467867449</v>
      </c>
      <c r="C25" s="81">
        <f t="shared" ref="C25:M25" si="1">+C23+C24</f>
        <v>600491.23467867449</v>
      </c>
      <c r="D25" s="81">
        <f t="shared" si="1"/>
        <v>600491.23467867449</v>
      </c>
      <c r="E25" s="81">
        <f t="shared" si="1"/>
        <v>600491.23467867449</v>
      </c>
      <c r="F25" s="81">
        <f t="shared" si="1"/>
        <v>600491.23467867449</v>
      </c>
      <c r="G25" s="81">
        <f t="shared" si="1"/>
        <v>600491.23467867449</v>
      </c>
      <c r="H25" s="81">
        <f t="shared" si="1"/>
        <v>3693059.9908839576</v>
      </c>
      <c r="I25" s="81">
        <f t="shared" si="1"/>
        <v>3693059.9908839576</v>
      </c>
      <c r="J25" s="81">
        <f t="shared" si="1"/>
        <v>3693059.9908839576</v>
      </c>
      <c r="K25" s="81">
        <f t="shared" si="1"/>
        <v>3693059.9908839576</v>
      </c>
      <c r="L25" s="81">
        <f t="shared" si="1"/>
        <v>3693059.9908839576</v>
      </c>
      <c r="M25" s="208">
        <f t="shared" si="1"/>
        <v>3693059.9908839576</v>
      </c>
      <c r="N25" s="218"/>
      <c r="O25" s="213"/>
      <c r="P25" s="213"/>
      <c r="Q25" s="135"/>
      <c r="R25" s="135"/>
    </row>
    <row r="26" spans="1:18" ht="15.75" thickBot="1" x14ac:dyDescent="0.3">
      <c r="A26" s="5" t="s">
        <v>11</v>
      </c>
      <c r="B26" s="102">
        <f>-B25+B20</f>
        <v>-8955439.8400765508</v>
      </c>
      <c r="C26" s="82">
        <f t="shared" ref="C26:M26" si="2">-C25+C20</f>
        <v>-3768598.4858912439</v>
      </c>
      <c r="D26" s="82">
        <f t="shared" si="2"/>
        <v>14652297.334943919</v>
      </c>
      <c r="E26" s="82">
        <f t="shared" si="2"/>
        <v>13011910.898573078</v>
      </c>
      <c r="F26" s="82">
        <f t="shared" si="2"/>
        <v>7521244.8661932079</v>
      </c>
      <c r="G26" s="82">
        <f t="shared" si="2"/>
        <v>6742118.748427311</v>
      </c>
      <c r="H26" s="82">
        <f t="shared" si="2"/>
        <v>3115154.7668287186</v>
      </c>
      <c r="I26" s="82">
        <f t="shared" si="2"/>
        <v>8507782.4101518486</v>
      </c>
      <c r="J26" s="82">
        <f t="shared" si="2"/>
        <v>9048857.9066642877</v>
      </c>
      <c r="K26" s="82">
        <f t="shared" si="2"/>
        <v>7097938.6846774556</v>
      </c>
      <c r="L26" s="82">
        <f t="shared" si="2"/>
        <v>-8574141.7861148492</v>
      </c>
      <c r="M26" s="82">
        <f t="shared" si="2"/>
        <v>-12182836.590457045</v>
      </c>
      <c r="N26" s="217"/>
      <c r="O26" s="135"/>
      <c r="P26" s="135"/>
      <c r="Q26" s="135"/>
      <c r="R26" s="135"/>
    </row>
    <row r="27" spans="1:18" x14ac:dyDescent="0.25">
      <c r="A27" s="2"/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18"/>
      <c r="O27" s="213"/>
      <c r="P27" s="213"/>
      <c r="Q27" s="135"/>
      <c r="R27" s="135"/>
    </row>
    <row r="28" spans="1:18" x14ac:dyDescent="0.25">
      <c r="A28" s="111" t="s">
        <v>12</v>
      </c>
      <c r="B28" s="19">
        <f>+'Aug 23 Int'!G6/12</f>
        <v>4.6003993213997634E-3</v>
      </c>
      <c r="C28" s="6">
        <f>+'Sept 23 Int'!G6/12</f>
        <v>4.6126059357011577E-3</v>
      </c>
      <c r="D28" s="6">
        <f>+'Oct 23 Int'!G6/12</f>
        <v>4.5978800311677432E-3</v>
      </c>
      <c r="E28" s="6">
        <f>'Nov 23 Int'!G6/12</f>
        <v>4.6317146943922602E-3</v>
      </c>
      <c r="F28" s="6">
        <f>'Dec 23 Int'!G6/12</f>
        <v>4.6229788234620778E-3</v>
      </c>
      <c r="G28" s="6">
        <f>'Jan 24 Int'!G6/12</f>
        <v>4.4819376886553793E-3</v>
      </c>
      <c r="H28" s="6">
        <f>'Feb 24 Int'!G6/12</f>
        <v>4.4809760177727739E-3</v>
      </c>
      <c r="I28" s="6">
        <f>'Mar 24 Int'!G6/12</f>
        <v>4.5238610610644648E-3</v>
      </c>
      <c r="J28" s="6">
        <f>'Apr 24 Int'!G6/12</f>
        <v>4.5834704807728045E-3</v>
      </c>
      <c r="K28" s="6">
        <f>'May 24 Int'!G6/12</f>
        <v>4.5750000000000001E-3</v>
      </c>
      <c r="L28" s="6">
        <f>'Jun 24 Int'!G6/12</f>
        <v>4.6273309424139332E-3</v>
      </c>
      <c r="M28" s="6">
        <f>'Jul 24 Int'!G6/12</f>
        <v>4.6511727329725779E-3</v>
      </c>
      <c r="N28" s="217"/>
      <c r="O28" s="135"/>
      <c r="P28" s="135"/>
      <c r="Q28" s="135"/>
      <c r="R28" s="135"/>
    </row>
    <row r="29" spans="1:18" x14ac:dyDescent="0.25">
      <c r="A29" s="7" t="s">
        <v>13</v>
      </c>
      <c r="B29" s="85">
        <f>(B26)*B28</f>
        <v>-41198.599363124573</v>
      </c>
      <c r="C29" s="84">
        <f t="shared" ref="C29:M29" si="3">(C26+B31)*C28</f>
        <v>-58881.007612412992</v>
      </c>
      <c r="D29" s="84">
        <f t="shared" si="3"/>
        <v>8405.7495658506868</v>
      </c>
      <c r="E29" s="84">
        <f t="shared" si="3"/>
        <v>68773.997345056632</v>
      </c>
      <c r="F29" s="84">
        <f t="shared" si="3"/>
        <v>103732.7792758704</v>
      </c>
      <c r="G29" s="84">
        <f t="shared" si="3"/>
        <v>131250.70564202016</v>
      </c>
      <c r="H29" s="84">
        <f t="shared" si="3"/>
        <v>145769.60878560558</v>
      </c>
      <c r="I29" s="84">
        <f t="shared" si="3"/>
        <v>186312.15936581016</v>
      </c>
      <c r="J29" s="84">
        <f t="shared" si="3"/>
        <v>231096.26239908961</v>
      </c>
      <c r="K29" s="84">
        <f t="shared" si="3"/>
        <v>264199.51992747327</v>
      </c>
      <c r="L29" s="84">
        <f t="shared" si="3"/>
        <v>228768.7018922281</v>
      </c>
      <c r="M29" s="84">
        <f t="shared" si="3"/>
        <v>174346.97170996535</v>
      </c>
      <c r="N29" s="218"/>
      <c r="O29" s="213"/>
      <c r="P29" s="213"/>
      <c r="Q29" s="135"/>
      <c r="R29" s="135"/>
    </row>
    <row r="30" spans="1:18" x14ac:dyDescent="0.25">
      <c r="A30" s="2"/>
      <c r="B30" s="88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218"/>
      <c r="O30" s="213"/>
      <c r="P30" s="213"/>
      <c r="Q30" s="135"/>
      <c r="R30" s="135"/>
    </row>
    <row r="31" spans="1:18" ht="15.75" thickBot="1" x14ac:dyDescent="0.3">
      <c r="A31" s="5" t="s">
        <v>14</v>
      </c>
      <c r="B31" s="102">
        <f>B26+B29</f>
        <v>-8996638.4394396748</v>
      </c>
      <c r="C31" s="82">
        <f>C26+C29+B31</f>
        <v>-12824117.932943331</v>
      </c>
      <c r="D31" s="82">
        <f t="shared" ref="D31:M31" si="4">D26+D29+C31</f>
        <v>1836585.1515664384</v>
      </c>
      <c r="E31" s="82">
        <f t="shared" si="4"/>
        <v>14917270.047484573</v>
      </c>
      <c r="F31" s="82">
        <f t="shared" si="4"/>
        <v>22542247.69295365</v>
      </c>
      <c r="G31" s="82">
        <f t="shared" si="4"/>
        <v>29415617.147022981</v>
      </c>
      <c r="H31" s="82">
        <f t="shared" si="4"/>
        <v>32676541.522637304</v>
      </c>
      <c r="I31" s="82">
        <f t="shared" si="4"/>
        <v>41370636.092154965</v>
      </c>
      <c r="J31" s="82">
        <f t="shared" si="4"/>
        <v>50650590.261218339</v>
      </c>
      <c r="K31" s="82">
        <f t="shared" si="4"/>
        <v>58012728.46582327</v>
      </c>
      <c r="L31" s="82">
        <f t="shared" si="4"/>
        <v>49667355.381600648</v>
      </c>
      <c r="M31" s="82">
        <f t="shared" si="4"/>
        <v>37658865.76285357</v>
      </c>
      <c r="N31" s="107"/>
    </row>
    <row r="38" spans="2:8" x14ac:dyDescent="0.25">
      <c r="B38" s="64"/>
      <c r="C38" s="64"/>
      <c r="D38" s="64"/>
      <c r="E38" s="64"/>
      <c r="F38" s="64"/>
      <c r="G38" s="64"/>
      <c r="H38" s="64"/>
    </row>
    <row r="39" spans="2:8" x14ac:dyDescent="0.25">
      <c r="B39" s="65"/>
      <c r="C39" s="65"/>
      <c r="D39" s="65"/>
      <c r="E39" s="65"/>
      <c r="F39" s="65"/>
      <c r="G39" s="65"/>
      <c r="H39" s="65"/>
    </row>
    <row r="40" spans="2:8" x14ac:dyDescent="0.25">
      <c r="B40" s="65"/>
      <c r="C40" s="65"/>
      <c r="D40" s="65"/>
      <c r="E40" s="65"/>
      <c r="F40" s="65"/>
      <c r="G40" s="65"/>
      <c r="H40" s="65"/>
    </row>
    <row r="41" spans="2:8" x14ac:dyDescent="0.25">
      <c r="B41" s="65"/>
      <c r="C41" s="65"/>
      <c r="D41" s="65"/>
      <c r="E41" s="65"/>
      <c r="F41" s="65"/>
      <c r="G41" s="65"/>
      <c r="H41" s="65"/>
    </row>
  </sheetData>
  <mergeCells count="1">
    <mergeCell ref="B3:M3"/>
  </mergeCells>
  <pageMargins left="0.7" right="0.7" top="0.75" bottom="0.75" header="0.3" footer="0.3"/>
  <pageSetup scale="43" fitToHeight="0" orientation="landscape" r:id="rId1"/>
  <headerFooter>
    <oddFooter>&amp;CSchedule RL-D1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N30"/>
  <sheetViews>
    <sheetView tabSelected="1" workbookViewId="0"/>
  </sheetViews>
  <sheetFormatPr defaultRowHeight="15" x14ac:dyDescent="0.25"/>
  <cols>
    <col min="1" max="1" width="11.140625" customWidth="1"/>
    <col min="2" max="2" width="17.7109375" customWidth="1"/>
    <col min="3" max="3" width="16" customWidth="1"/>
    <col min="4" max="4" width="17.7109375" bestFit="1" customWidth="1"/>
    <col min="5" max="5" width="12" customWidth="1"/>
    <col min="6" max="6" width="1.7109375" bestFit="1" customWidth="1"/>
    <col min="7" max="7" width="17.42578125" customWidth="1"/>
    <col min="8" max="8" width="19.42578125" customWidth="1"/>
    <col min="14" max="14" width="11.5703125" bestFit="1" customWidth="1"/>
  </cols>
  <sheetData>
    <row r="1" spans="1:14" x14ac:dyDescent="0.25">
      <c r="A1" t="s">
        <v>0</v>
      </c>
      <c r="E1" s="135"/>
      <c r="F1" s="135"/>
      <c r="G1" s="135"/>
      <c r="H1" s="135"/>
    </row>
    <row r="2" spans="1:14" x14ac:dyDescent="0.25">
      <c r="A2" t="s">
        <v>15</v>
      </c>
      <c r="E2" s="135"/>
      <c r="F2" s="135"/>
      <c r="G2" s="135"/>
      <c r="H2" s="135"/>
    </row>
    <row r="3" spans="1:14" x14ac:dyDescent="0.25">
      <c r="A3" t="s">
        <v>269</v>
      </c>
    </row>
    <row r="4" spans="1:14" x14ac:dyDescent="0.25">
      <c r="A4" t="s">
        <v>119</v>
      </c>
    </row>
    <row r="5" spans="1:14" x14ac:dyDescent="0.25">
      <c r="A5" s="66"/>
      <c r="E5" s="131"/>
      <c r="F5" s="106"/>
    </row>
    <row r="6" spans="1:14" ht="15.75" thickBot="1" x14ac:dyDescent="0.3">
      <c r="H6" s="135"/>
    </row>
    <row r="7" spans="1:14" ht="48.75" customHeight="1" x14ac:dyDescent="0.25">
      <c r="A7" s="67" t="s">
        <v>27</v>
      </c>
      <c r="B7" s="67" t="s">
        <v>129</v>
      </c>
      <c r="C7" s="67" t="s">
        <v>118</v>
      </c>
      <c r="D7" s="67" t="s">
        <v>116</v>
      </c>
      <c r="E7" s="67" t="s">
        <v>130</v>
      </c>
      <c r="F7" s="67"/>
      <c r="G7" s="67" t="s">
        <v>117</v>
      </c>
      <c r="H7" s="67" t="s">
        <v>126</v>
      </c>
    </row>
    <row r="8" spans="1:14" x14ac:dyDescent="0.25">
      <c r="A8" s="76">
        <v>45139</v>
      </c>
      <c r="B8" s="68">
        <f>-'Monthly Cost Tracker 4'!C22</f>
        <v>965471.96000165772</v>
      </c>
      <c r="C8" s="68"/>
      <c r="D8" s="205">
        <v>2970488122.5964327</v>
      </c>
      <c r="E8" s="206">
        <v>3.2365161962751227E-4</v>
      </c>
      <c r="F8" s="122">
        <v>1</v>
      </c>
      <c r="G8" s="68">
        <f t="shared" ref="G8:G18" si="0">D8*E8</f>
        <v>961403.29196262371</v>
      </c>
      <c r="H8" s="105">
        <f t="shared" ref="H8:H19" si="1">G8-B8</f>
        <v>-4068.6680390340043</v>
      </c>
    </row>
    <row r="9" spans="1:14" x14ac:dyDescent="0.25">
      <c r="A9" s="76">
        <v>45170</v>
      </c>
      <c r="B9" s="68">
        <f>-'Monthly Cost Tracker 4'!D22</f>
        <v>918678.98000157741</v>
      </c>
      <c r="C9" s="68"/>
      <c r="D9" s="205">
        <v>2388236769.4733129</v>
      </c>
      <c r="E9" s="108">
        <f>E8</f>
        <v>3.2365161962751227E-4</v>
      </c>
      <c r="F9" s="122">
        <v>1</v>
      </c>
      <c r="G9" s="68">
        <f t="shared" si="0"/>
        <v>772956.69849401538</v>
      </c>
      <c r="H9" s="105">
        <f t="shared" si="1"/>
        <v>-145722.28150756203</v>
      </c>
    </row>
    <row r="10" spans="1:14" x14ac:dyDescent="0.25">
      <c r="A10" s="76">
        <v>45200</v>
      </c>
      <c r="B10" s="68">
        <f>-'Monthly Cost Tracker 4'!E22</f>
        <v>750308.22000128846</v>
      </c>
      <c r="C10" s="68"/>
      <c r="D10" s="205">
        <v>2107501012.3009448</v>
      </c>
      <c r="E10" s="108">
        <f>E8</f>
        <v>3.2365161962751227E-4</v>
      </c>
      <c r="F10" s="122">
        <v>1</v>
      </c>
      <c r="G10" s="68">
        <f t="shared" si="0"/>
        <v>682096.11599782249</v>
      </c>
      <c r="H10" s="105">
        <f t="shared" si="1"/>
        <v>-68212.104003465967</v>
      </c>
    </row>
    <row r="11" spans="1:14" x14ac:dyDescent="0.25">
      <c r="A11" s="76">
        <v>45231</v>
      </c>
      <c r="B11" s="68">
        <f>-'Monthly Cost Tracker 4'!F22</f>
        <v>683159.16000117303</v>
      </c>
      <c r="C11" s="68"/>
      <c r="D11" s="205">
        <v>2307647094.6408887</v>
      </c>
      <c r="E11" s="108">
        <f>E8</f>
        <v>3.2365161962751227E-4</v>
      </c>
      <c r="F11" s="122">
        <v>1</v>
      </c>
      <c r="G11" s="68">
        <f t="shared" si="0"/>
        <v>746873.71970924677</v>
      </c>
      <c r="H11" s="105">
        <f t="shared" si="1"/>
        <v>63714.559708073735</v>
      </c>
    </row>
    <row r="12" spans="1:14" x14ac:dyDescent="0.25">
      <c r="A12" s="76">
        <v>45261</v>
      </c>
      <c r="B12" s="68">
        <f>-'Monthly Cost Tracker 4'!G22</f>
        <v>809072.93000138912</v>
      </c>
      <c r="C12" s="68"/>
      <c r="D12" s="205">
        <v>2793444591.0202312</v>
      </c>
      <c r="E12" s="108">
        <f>E8</f>
        <v>3.2365161962751227E-4</v>
      </c>
      <c r="F12" s="122">
        <v>1</v>
      </c>
      <c r="G12" s="68">
        <f t="shared" si="0"/>
        <v>904102.86622341152</v>
      </c>
      <c r="H12" s="105">
        <f t="shared" si="1"/>
        <v>95029.936222022399</v>
      </c>
      <c r="N12" s="123"/>
    </row>
    <row r="13" spans="1:14" x14ac:dyDescent="0.25">
      <c r="A13" s="76">
        <v>45292</v>
      </c>
      <c r="B13" s="68">
        <f>-'Monthly Cost Tracker 4'!H22</f>
        <v>952882.67000000016</v>
      </c>
      <c r="C13" s="68"/>
      <c r="D13" s="205">
        <v>2979472007.8273916</v>
      </c>
      <c r="E13" s="108">
        <f>E8</f>
        <v>3.2365161962751227E-4</v>
      </c>
      <c r="F13" s="122">
        <v>1</v>
      </c>
      <c r="G13" s="68">
        <f t="shared" si="0"/>
        <v>964310.94096817123</v>
      </c>
      <c r="H13" s="105">
        <f t="shared" si="1"/>
        <v>11428.270968171069</v>
      </c>
      <c r="N13" s="123"/>
    </row>
    <row r="14" spans="1:14" x14ac:dyDescent="0.25">
      <c r="A14" s="76">
        <v>45323</v>
      </c>
      <c r="B14" s="68">
        <f>-'Monthly Cost Tracker 5'!I22</f>
        <v>970069.57000000007</v>
      </c>
      <c r="C14" s="68"/>
      <c r="D14" s="205">
        <v>2621712633.395</v>
      </c>
      <c r="E14" s="206">
        <v>8.2609772445571821E-4</v>
      </c>
      <c r="F14" s="122">
        <v>2</v>
      </c>
      <c r="G14" s="68">
        <f>D14*E14</f>
        <v>2165790.8406244181</v>
      </c>
      <c r="H14" s="105">
        <f t="shared" si="1"/>
        <v>1195721.270624418</v>
      </c>
      <c r="N14" s="123"/>
    </row>
    <row r="15" spans="1:14" x14ac:dyDescent="0.25">
      <c r="A15" s="76">
        <v>45352</v>
      </c>
      <c r="B15" s="68">
        <f>-'Monthly Cost Tracker 5'!J22</f>
        <v>1837072.84</v>
      </c>
      <c r="C15" s="68"/>
      <c r="D15" s="205">
        <v>2408426023.9970002</v>
      </c>
      <c r="E15" s="108">
        <f>E14</f>
        <v>8.2609772445571821E-4</v>
      </c>
      <c r="F15" s="122">
        <v>2</v>
      </c>
      <c r="G15" s="68">
        <f t="shared" si="0"/>
        <v>1989595.2579438549</v>
      </c>
      <c r="H15" s="68">
        <f t="shared" si="1"/>
        <v>152522.41794385482</v>
      </c>
      <c r="N15" s="123"/>
    </row>
    <row r="16" spans="1:14" x14ac:dyDescent="0.25">
      <c r="A16" s="76">
        <v>45383</v>
      </c>
      <c r="B16" s="68">
        <f>-'Monthly Cost Tracker 5'!K22</f>
        <v>1810002.87</v>
      </c>
      <c r="C16" s="68"/>
      <c r="D16" s="205">
        <v>2113377806.8629997</v>
      </c>
      <c r="E16" s="108">
        <f>E14</f>
        <v>8.2609772445571821E-4</v>
      </c>
      <c r="F16" s="122">
        <v>2</v>
      </c>
      <c r="G16" s="68">
        <f t="shared" si="0"/>
        <v>1745856.5971647403</v>
      </c>
      <c r="H16" s="68">
        <f t="shared" si="1"/>
        <v>-64146.272835259791</v>
      </c>
      <c r="N16" s="123"/>
    </row>
    <row r="17" spans="1:14" x14ac:dyDescent="0.25">
      <c r="A17" s="76">
        <v>45413</v>
      </c>
      <c r="B17" s="68">
        <f>-'Monthly Cost Tracker 5'!L22</f>
        <v>1769732.26</v>
      </c>
      <c r="C17" s="68"/>
      <c r="D17" s="205">
        <v>2276227196.8200002</v>
      </c>
      <c r="E17" s="108">
        <f>E14</f>
        <v>8.2609772445571821E-4</v>
      </c>
      <c r="F17" s="122">
        <v>2</v>
      </c>
      <c r="G17" s="68">
        <f t="shared" si="0"/>
        <v>1880386.1076372203</v>
      </c>
      <c r="H17" s="68">
        <f t="shared" si="1"/>
        <v>110653.84763722029</v>
      </c>
      <c r="N17" s="123"/>
    </row>
    <row r="18" spans="1:14" x14ac:dyDescent="0.25">
      <c r="A18" s="76">
        <v>45444</v>
      </c>
      <c r="B18" s="68">
        <f>-'Monthly Cost Tracker 5'!M22</f>
        <v>2120847.2199999997</v>
      </c>
      <c r="C18" s="68"/>
      <c r="D18" s="205">
        <v>2661293164.6859999</v>
      </c>
      <c r="E18" s="108">
        <f>E14</f>
        <v>8.2609772445571821E-4</v>
      </c>
      <c r="F18" s="122">
        <v>2</v>
      </c>
      <c r="G18" s="68">
        <f t="shared" si="0"/>
        <v>2198488.2274566614</v>
      </c>
      <c r="H18" s="68">
        <f t="shared" si="1"/>
        <v>77641.007456661668</v>
      </c>
      <c r="N18" s="123"/>
    </row>
    <row r="19" spans="1:14" x14ac:dyDescent="0.25">
      <c r="A19" s="76">
        <v>45474</v>
      </c>
      <c r="B19" s="68">
        <f>-'Monthly Cost Tracker 5'!N22</f>
        <v>2555344.9700000002</v>
      </c>
      <c r="C19" s="68"/>
      <c r="D19" s="205">
        <v>2980811807.3829999</v>
      </c>
      <c r="E19" s="108">
        <f>E14</f>
        <v>8.2609772445571821E-4</v>
      </c>
      <c r="F19" s="122">
        <v>2</v>
      </c>
      <c r="G19" s="68">
        <f t="shared" ref="G19:G25" si="2">D19*E19</f>
        <v>2462441.851109833</v>
      </c>
      <c r="H19" s="68">
        <f t="shared" si="1"/>
        <v>-92903.118890167214</v>
      </c>
      <c r="N19" s="123"/>
    </row>
    <row r="20" spans="1:14" x14ac:dyDescent="0.25">
      <c r="A20" s="76">
        <v>45505</v>
      </c>
      <c r="C20" s="68">
        <f>D20*E20</f>
        <v>2386352.7663461054</v>
      </c>
      <c r="D20" s="205">
        <v>2888705168.5300002</v>
      </c>
      <c r="E20" s="108">
        <f>E14</f>
        <v>8.2609772445571821E-4</v>
      </c>
      <c r="F20" s="122">
        <v>2</v>
      </c>
      <c r="G20" s="68">
        <f>D20*E20</f>
        <v>2386352.7663461054</v>
      </c>
      <c r="H20" s="105">
        <f t="shared" ref="H20:H25" si="3">G20-C20</f>
        <v>0</v>
      </c>
      <c r="N20" s="123"/>
    </row>
    <row r="21" spans="1:14" x14ac:dyDescent="0.25">
      <c r="A21" s="76">
        <v>45536</v>
      </c>
      <c r="C21" s="68">
        <f t="shared" ref="C21:C25" si="4">D21*E21</f>
        <v>1949221.4639657049</v>
      </c>
      <c r="D21" s="205">
        <v>2359553120.9699998</v>
      </c>
      <c r="E21" s="108">
        <f>E14</f>
        <v>8.2609772445571821E-4</v>
      </c>
      <c r="F21" s="122">
        <v>2</v>
      </c>
      <c r="G21" s="68">
        <f t="shared" si="2"/>
        <v>1949221.4639657049</v>
      </c>
      <c r="H21" s="105">
        <f t="shared" si="3"/>
        <v>0</v>
      </c>
      <c r="N21" s="123"/>
    </row>
    <row r="22" spans="1:14" x14ac:dyDescent="0.25">
      <c r="A22" s="76">
        <v>45566</v>
      </c>
      <c r="C22" s="68">
        <f t="shared" si="4"/>
        <v>1783338.145046598</v>
      </c>
      <c r="D22" s="205">
        <v>2158749615.5149999</v>
      </c>
      <c r="E22" s="108">
        <f>E14</f>
        <v>8.2609772445571821E-4</v>
      </c>
      <c r="F22" s="122">
        <v>2</v>
      </c>
      <c r="G22" s="68">
        <f t="shared" si="2"/>
        <v>1783338.145046598</v>
      </c>
      <c r="H22" s="105">
        <f t="shared" si="3"/>
        <v>0</v>
      </c>
      <c r="N22" s="123"/>
    </row>
    <row r="23" spans="1:14" x14ac:dyDescent="0.25">
      <c r="A23" s="76">
        <v>45597</v>
      </c>
      <c r="C23" s="68">
        <f t="shared" si="4"/>
        <v>1914791.4159772911</v>
      </c>
      <c r="D23" s="205">
        <v>2317875185.0925002</v>
      </c>
      <c r="E23" s="108">
        <f>E14</f>
        <v>8.2609772445571821E-4</v>
      </c>
      <c r="F23" s="122">
        <v>2</v>
      </c>
      <c r="G23" s="68">
        <f t="shared" si="2"/>
        <v>1914791.4159772911</v>
      </c>
      <c r="H23" s="105">
        <f t="shared" si="3"/>
        <v>0</v>
      </c>
      <c r="N23" s="123"/>
    </row>
    <row r="24" spans="1:14" x14ac:dyDescent="0.25">
      <c r="A24" s="76">
        <v>45627</v>
      </c>
      <c r="C24" s="68">
        <f t="shared" si="4"/>
        <v>2291169.1225533145</v>
      </c>
      <c r="D24" s="205">
        <v>2773484364.7740002</v>
      </c>
      <c r="E24" s="108">
        <f>E14</f>
        <v>8.2609772445571821E-4</v>
      </c>
      <c r="F24" s="122">
        <v>2</v>
      </c>
      <c r="G24" s="68">
        <f t="shared" si="2"/>
        <v>2291169.1225533145</v>
      </c>
      <c r="H24" s="105">
        <f t="shared" si="3"/>
        <v>0</v>
      </c>
      <c r="N24" s="123"/>
    </row>
    <row r="25" spans="1:14" x14ac:dyDescent="0.25">
      <c r="A25" s="76">
        <v>45658</v>
      </c>
      <c r="C25" s="68">
        <f t="shared" si="4"/>
        <v>2429467.9433847233</v>
      </c>
      <c r="D25" s="205">
        <v>2940896544.6374998</v>
      </c>
      <c r="E25" s="108">
        <f>E14</f>
        <v>8.2609772445571821E-4</v>
      </c>
      <c r="F25" s="122">
        <v>2</v>
      </c>
      <c r="G25" s="68">
        <f t="shared" si="2"/>
        <v>2429467.9433847233</v>
      </c>
      <c r="H25" s="105">
        <f t="shared" si="3"/>
        <v>0</v>
      </c>
      <c r="N25" s="123"/>
    </row>
    <row r="26" spans="1:14" x14ac:dyDescent="0.25">
      <c r="B26" s="70"/>
      <c r="C26" s="70"/>
      <c r="D26" s="69"/>
      <c r="E26" s="69"/>
      <c r="F26" s="69"/>
      <c r="G26" s="68"/>
      <c r="H26" s="68"/>
    </row>
    <row r="27" spans="1:14" ht="15.75" thickBot="1" x14ac:dyDescent="0.3">
      <c r="A27" s="71" t="s">
        <v>39</v>
      </c>
      <c r="B27" s="72">
        <f>SUM(B8:B26)</f>
        <v>16142643.650007086</v>
      </c>
      <c r="C27" s="72">
        <f>SUM(C14:C26)</f>
        <v>12754340.857273737</v>
      </c>
      <c r="D27" s="73">
        <f>SUM(D8:D26)</f>
        <v>46047902230.522202</v>
      </c>
      <c r="E27" s="74"/>
      <c r="F27" s="74"/>
      <c r="G27" s="72">
        <f>SUM(G8:G26)</f>
        <v>30228643.372565761</v>
      </c>
      <c r="H27" s="72">
        <f>SUM(H8:H26)</f>
        <v>1331658.865284933</v>
      </c>
    </row>
    <row r="28" spans="1:14" ht="15.75" thickTop="1" x14ac:dyDescent="0.25">
      <c r="D28" s="104"/>
      <c r="G28" s="104"/>
      <c r="H28" s="75"/>
    </row>
    <row r="29" spans="1:14" ht="18.75" x14ac:dyDescent="0.35">
      <c r="A29" t="s">
        <v>274</v>
      </c>
      <c r="D29" s="75"/>
    </row>
    <row r="30" spans="1:14" ht="18.75" x14ac:dyDescent="0.35">
      <c r="A30" t="s">
        <v>275</v>
      </c>
    </row>
  </sheetData>
  <pageMargins left="0.7" right="0.7" top="0.75" bottom="0.75" header="0.3" footer="0.3"/>
  <pageSetup fitToHeight="0" orientation="landscape" r:id="rId1"/>
  <headerFooter>
    <oddFooter>&amp;CSchedule RL-D1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E21"/>
  <sheetViews>
    <sheetView tabSelected="1" workbookViewId="0"/>
  </sheetViews>
  <sheetFormatPr defaultRowHeight="15" x14ac:dyDescent="0.25"/>
  <cols>
    <col min="1" max="1" width="4.7109375" customWidth="1"/>
    <col min="2" max="2" width="66" customWidth="1"/>
    <col min="3" max="3" width="25.140625" bestFit="1" customWidth="1"/>
    <col min="4" max="4" width="6.28515625" customWidth="1"/>
  </cols>
  <sheetData>
    <row r="1" spans="1:5" x14ac:dyDescent="0.25">
      <c r="A1" t="s">
        <v>0</v>
      </c>
    </row>
    <row r="2" spans="1:5" x14ac:dyDescent="0.25">
      <c r="A2" t="s">
        <v>15</v>
      </c>
    </row>
    <row r="3" spans="1:5" x14ac:dyDescent="0.25">
      <c r="A3" t="s">
        <v>269</v>
      </c>
    </row>
    <row r="4" spans="1:5" x14ac:dyDescent="0.25">
      <c r="A4" t="s">
        <v>272</v>
      </c>
    </row>
    <row r="6" spans="1:5" x14ac:dyDescent="0.25">
      <c r="C6" s="9" t="s">
        <v>273</v>
      </c>
    </row>
    <row r="7" spans="1:5" x14ac:dyDescent="0.25">
      <c r="C7" s="10"/>
    </row>
    <row r="9" spans="1:5" x14ac:dyDescent="0.25">
      <c r="A9">
        <v>1</v>
      </c>
      <c r="B9" t="s">
        <v>256</v>
      </c>
      <c r="C9" s="70">
        <f>SUM('Monthly Cost Tracker 6'!B20:M20)</f>
        <v>61977596.267295927</v>
      </c>
    </row>
    <row r="10" spans="1:5" x14ac:dyDescent="0.25">
      <c r="A10">
        <v>2</v>
      </c>
      <c r="B10" t="s">
        <v>257</v>
      </c>
      <c r="C10" s="103">
        <f>SUM('Monthly Cost Tracker 6'!B25:M25)</f>
        <v>25761307.353375793</v>
      </c>
    </row>
    <row r="11" spans="1:5" x14ac:dyDescent="0.25">
      <c r="A11">
        <v>3</v>
      </c>
      <c r="B11" t="s">
        <v>243</v>
      </c>
      <c r="C11" s="177">
        <f>C12+C13</f>
        <v>38977905.457144774</v>
      </c>
    </row>
    <row r="12" spans="1:5" x14ac:dyDescent="0.25">
      <c r="A12">
        <v>3.1</v>
      </c>
      <c r="B12" s="8" t="s">
        <v>16</v>
      </c>
      <c r="C12" s="103">
        <f>SUM('Monthly Cost Tracker 6'!B29:M29)+SUM('Monthly Cost Tracker 5'!C29:N29)+SUM('Monthly Cost Tracker 4'!C29:N29)</f>
        <v>2761616.5432246421</v>
      </c>
      <c r="D12" s="175"/>
    </row>
    <row r="13" spans="1:5" x14ac:dyDescent="0.25">
      <c r="A13">
        <v>3.2</v>
      </c>
      <c r="B13" s="8" t="s">
        <v>17</v>
      </c>
      <c r="C13" s="103">
        <f>C9-C10</f>
        <v>36216288.913920134</v>
      </c>
      <c r="D13" s="207"/>
      <c r="E13" s="11"/>
    </row>
    <row r="14" spans="1:5" x14ac:dyDescent="0.25">
      <c r="A14">
        <v>4</v>
      </c>
      <c r="B14" t="s">
        <v>244</v>
      </c>
      <c r="C14" s="103">
        <f>+RRR!D12</f>
        <v>54771701.451151833</v>
      </c>
    </row>
    <row r="15" spans="1:5" x14ac:dyDescent="0.25">
      <c r="A15">
        <v>5</v>
      </c>
      <c r="B15" t="s">
        <v>245</v>
      </c>
      <c r="C15" s="103">
        <f>'True-Up'!H27</f>
        <v>1331658.865284933</v>
      </c>
      <c r="D15" s="135"/>
    </row>
    <row r="16" spans="1:5" x14ac:dyDescent="0.25">
      <c r="A16">
        <v>6</v>
      </c>
      <c r="B16" t="s">
        <v>246</v>
      </c>
      <c r="C16" s="103">
        <v>0</v>
      </c>
    </row>
    <row r="17" spans="1:4" x14ac:dyDescent="0.25">
      <c r="A17">
        <v>7</v>
      </c>
      <c r="B17" t="s">
        <v>40</v>
      </c>
      <c r="C17" s="177">
        <f>SUM(C14:C16)+C11</f>
        <v>95081265.773581535</v>
      </c>
    </row>
    <row r="18" spans="1:4" ht="18" x14ac:dyDescent="0.35">
      <c r="A18">
        <v>8</v>
      </c>
      <c r="B18" t="s">
        <v>41</v>
      </c>
      <c r="C18" s="126">
        <f>SUM(SRP!O2:O13)</f>
        <v>30408985778.663002</v>
      </c>
      <c r="D18" s="147"/>
    </row>
    <row r="19" spans="1:4" x14ac:dyDescent="0.25">
      <c r="A19" s="210">
        <v>9</v>
      </c>
      <c r="B19" s="210" t="s">
        <v>285</v>
      </c>
      <c r="C19" s="212">
        <f>C17/C18</f>
        <v>3.1267489966829796E-3</v>
      </c>
      <c r="D19" s="135"/>
    </row>
    <row r="20" spans="1:4" x14ac:dyDescent="0.25">
      <c r="A20" s="210">
        <v>10</v>
      </c>
      <c r="B20" s="210" t="s">
        <v>18</v>
      </c>
      <c r="C20" s="211">
        <v>0</v>
      </c>
      <c r="D20" s="135"/>
    </row>
    <row r="21" spans="1:4" x14ac:dyDescent="0.25">
      <c r="A21" s="210">
        <v>11</v>
      </c>
      <c r="B21" s="210" t="s">
        <v>19</v>
      </c>
      <c r="C21" s="212">
        <f>+C19+C20</f>
        <v>3.1267489966829796E-3</v>
      </c>
      <c r="D21" s="135"/>
    </row>
  </sheetData>
  <pageMargins left="0.7" right="0.7" top="0.75" bottom="0.75" header="0.3" footer="0.3"/>
  <pageSetup fitToHeight="0" orientation="landscape" r:id="rId1"/>
  <headerFooter>
    <oddFooter>&amp;CSchedule RL-D1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E35"/>
  <sheetViews>
    <sheetView tabSelected="1" workbookViewId="0"/>
  </sheetViews>
  <sheetFormatPr defaultRowHeight="15" x14ac:dyDescent="0.25"/>
  <cols>
    <col min="1" max="1" width="21.85546875" customWidth="1"/>
    <col min="2" max="2" width="23.140625" customWidth="1"/>
    <col min="3" max="3" width="25.42578125" customWidth="1"/>
    <col min="4" max="4" width="23.42578125" customWidth="1"/>
  </cols>
  <sheetData>
    <row r="1" spans="1:5" x14ac:dyDescent="0.25">
      <c r="A1" t="s">
        <v>0</v>
      </c>
    </row>
    <row r="2" spans="1:5" x14ac:dyDescent="0.25">
      <c r="A2" t="s">
        <v>15</v>
      </c>
    </row>
    <row r="3" spans="1:5" x14ac:dyDescent="0.25">
      <c r="A3" t="s">
        <v>269</v>
      </c>
    </row>
    <row r="4" spans="1:5" x14ac:dyDescent="0.25">
      <c r="A4" t="s">
        <v>270</v>
      </c>
    </row>
    <row r="7" spans="1:5" ht="17.25" x14ac:dyDescent="0.25">
      <c r="B7" s="128" t="s">
        <v>241</v>
      </c>
      <c r="C7" s="128" t="s">
        <v>258</v>
      </c>
      <c r="D7" s="128" t="s">
        <v>240</v>
      </c>
    </row>
    <row r="8" spans="1:5" x14ac:dyDescent="0.25">
      <c r="A8" t="s">
        <v>24</v>
      </c>
      <c r="B8" s="123">
        <f>SUM('Monthly Cost Tracker 6'!B6:M11)</f>
        <v>2704217.3400000008</v>
      </c>
      <c r="C8" s="123">
        <f>+'ER-2022-0337'!B45</f>
        <v>1468549.9699999997</v>
      </c>
      <c r="D8" s="123">
        <f>B8-C8</f>
        <v>1235667.370000001</v>
      </c>
    </row>
    <row r="9" spans="1:5" x14ac:dyDescent="0.25">
      <c r="A9" t="s">
        <v>25</v>
      </c>
      <c r="B9" s="123">
        <f>SUM('Monthly Cost Tracker 6'!B12:M12)</f>
        <v>2624390.75</v>
      </c>
      <c r="C9" s="123">
        <f>+'ER-2022-0337'!B46</f>
        <v>3947364.75</v>
      </c>
      <c r="D9" s="123">
        <f>B9-C9</f>
        <v>-1322974</v>
      </c>
    </row>
    <row r="10" spans="1:5" x14ac:dyDescent="0.25">
      <c r="A10" t="s">
        <v>171</v>
      </c>
      <c r="B10" s="123">
        <f>SUM('Monthly Cost Tracker 6'!B14:M14)</f>
        <v>-32715600.210000008</v>
      </c>
      <c r="C10" s="123">
        <f>+'ER-2022-0337'!B47</f>
        <v>-80770345.938224509</v>
      </c>
      <c r="D10" s="123">
        <f>B10-C10</f>
        <v>48054745.728224501</v>
      </c>
    </row>
    <row r="11" spans="1:5" x14ac:dyDescent="0.25">
      <c r="A11" t="s">
        <v>131</v>
      </c>
      <c r="B11" s="124">
        <f>SUM('Monthly Cost Tracker 6'!B13:M13)+SUM('Monthly Cost Tracker 6'!B15:M19)</f>
        <v>89364588.387295932</v>
      </c>
      <c r="C11" s="124">
        <f>SUM('ER-2022-0337'!B48:B50)</f>
        <v>82560326.034368604</v>
      </c>
      <c r="D11" s="123">
        <f>B11-C11</f>
        <v>6804262.3529273272</v>
      </c>
    </row>
    <row r="12" spans="1:5" ht="15.75" thickBot="1" x14ac:dyDescent="0.3">
      <c r="A12" t="s">
        <v>271</v>
      </c>
      <c r="B12" s="129">
        <f>+B9+B8+B10+B11</f>
        <v>61977596.267295927</v>
      </c>
      <c r="C12" s="129">
        <f>+C9+C8+C10+C11</f>
        <v>7205894.8161440939</v>
      </c>
      <c r="D12" s="129">
        <f>+D9+D8+D11+D10</f>
        <v>54771701.451151833</v>
      </c>
    </row>
    <row r="13" spans="1:5" ht="15.75" thickTop="1" x14ac:dyDescent="0.25">
      <c r="C13" s="135"/>
    </row>
    <row r="14" spans="1:5" x14ac:dyDescent="0.25">
      <c r="C14" s="135"/>
    </row>
    <row r="15" spans="1:5" ht="15" customHeight="1" x14ac:dyDescent="0.25">
      <c r="A15" s="181" t="s">
        <v>268</v>
      </c>
      <c r="B15" s="12"/>
      <c r="C15" s="12"/>
      <c r="D15" s="12"/>
      <c r="E15" s="12"/>
    </row>
    <row r="16" spans="1:5" x14ac:dyDescent="0.25">
      <c r="B16" s="12"/>
      <c r="C16" s="12"/>
    </row>
    <row r="17" spans="1:3" x14ac:dyDescent="0.25">
      <c r="A17" s="125"/>
      <c r="B17" s="12"/>
      <c r="C17" s="12"/>
    </row>
    <row r="18" spans="1:3" x14ac:dyDescent="0.25">
      <c r="B18" s="12"/>
      <c r="C18" s="12"/>
    </row>
    <row r="19" spans="1:3" x14ac:dyDescent="0.25">
      <c r="B19" s="12"/>
      <c r="C19" s="12"/>
    </row>
    <row r="35" spans="3:3" x14ac:dyDescent="0.25">
      <c r="C35" s="135"/>
    </row>
  </sheetData>
  <pageMargins left="0.7" right="0.7" top="0.75" bottom="0.75" header="0.3" footer="0.3"/>
  <pageSetup fitToHeight="0" orientation="landscape" r:id="rId1"/>
  <headerFooter>
    <oddFooter>&amp;CSchedule RL-D1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0">
    <pageSetUpPr fitToPage="1"/>
  </sheetPr>
  <dimension ref="A1:H60"/>
  <sheetViews>
    <sheetView tabSelected="1" workbookViewId="0"/>
  </sheetViews>
  <sheetFormatPr defaultColWidth="8.7109375" defaultRowHeight="15" x14ac:dyDescent="0.25"/>
  <cols>
    <col min="1" max="1" width="45.7109375" customWidth="1"/>
    <col min="2" max="2" width="19.140625" bestFit="1" customWidth="1"/>
    <col min="3" max="3" width="16.42578125" customWidth="1"/>
    <col min="4" max="4" width="17.7109375" customWidth="1"/>
    <col min="5" max="5" width="44.85546875" bestFit="1" customWidth="1"/>
    <col min="6" max="6" width="13.85546875" bestFit="1" customWidth="1"/>
    <col min="7" max="7" width="44.85546875" bestFit="1" customWidth="1"/>
    <col min="8" max="8" width="19.140625" bestFit="1" customWidth="1"/>
  </cols>
  <sheetData>
    <row r="1" spans="1:4" x14ac:dyDescent="0.25">
      <c r="A1" s="136" t="s">
        <v>0</v>
      </c>
    </row>
    <row r="2" spans="1:4" x14ac:dyDescent="0.25">
      <c r="A2" s="136" t="s">
        <v>199</v>
      </c>
    </row>
    <row r="3" spans="1:4" x14ac:dyDescent="0.25">
      <c r="A3" s="136" t="s">
        <v>200</v>
      </c>
    </row>
    <row r="4" spans="1:4" x14ac:dyDescent="0.25">
      <c r="A4" s="137" t="s">
        <v>201</v>
      </c>
    </row>
    <row r="6" spans="1:4" x14ac:dyDescent="0.25">
      <c r="B6" s="138" t="s">
        <v>39</v>
      </c>
      <c r="C6" s="138" t="s">
        <v>202</v>
      </c>
      <c r="D6" s="138" t="s">
        <v>203</v>
      </c>
    </row>
    <row r="7" spans="1:4" x14ac:dyDescent="0.25">
      <c r="A7" s="117" t="s">
        <v>204</v>
      </c>
    </row>
    <row r="9" spans="1:4" x14ac:dyDescent="0.25">
      <c r="A9" s="117" t="s">
        <v>205</v>
      </c>
    </row>
    <row r="10" spans="1:4" x14ac:dyDescent="0.25">
      <c r="A10" t="s">
        <v>206</v>
      </c>
      <c r="B10" s="127">
        <v>42118036</v>
      </c>
      <c r="C10" s="127">
        <v>41616687</v>
      </c>
      <c r="D10" s="127">
        <f t="shared" ref="D10:D15" si="0">B10-C10</f>
        <v>501349</v>
      </c>
    </row>
    <row r="11" spans="1:4" x14ac:dyDescent="0.25">
      <c r="A11" t="s">
        <v>207</v>
      </c>
      <c r="B11" s="127">
        <v>9062854</v>
      </c>
      <c r="C11" s="127">
        <v>12943.970000000001</v>
      </c>
      <c r="D11" s="127">
        <f t="shared" si="0"/>
        <v>9049910.0299999993</v>
      </c>
    </row>
    <row r="12" spans="1:4" x14ac:dyDescent="0.25">
      <c r="A12" t="s">
        <v>208</v>
      </c>
      <c r="B12" s="127">
        <v>8902452.9599999972</v>
      </c>
      <c r="C12" s="127">
        <v>8114136.1100000003</v>
      </c>
      <c r="D12" s="127">
        <f t="shared" si="0"/>
        <v>788316.84999999683</v>
      </c>
    </row>
    <row r="13" spans="1:4" x14ac:dyDescent="0.25">
      <c r="A13" t="s">
        <v>209</v>
      </c>
      <c r="B13" s="127">
        <v>8497699.8399999999</v>
      </c>
      <c r="C13" s="127">
        <v>5948520.4187092399</v>
      </c>
      <c r="D13" s="127">
        <f t="shared" si="0"/>
        <v>2549179.4212907599</v>
      </c>
    </row>
    <row r="14" spans="1:4" x14ac:dyDescent="0.25">
      <c r="A14" t="s">
        <v>210</v>
      </c>
      <c r="B14" s="127">
        <v>406858.05000000005</v>
      </c>
      <c r="C14" s="127">
        <v>1012113</v>
      </c>
      <c r="D14" s="127">
        <f t="shared" si="0"/>
        <v>-605254.94999999995</v>
      </c>
    </row>
    <row r="15" spans="1:4" x14ac:dyDescent="0.25">
      <c r="A15" t="s">
        <v>211</v>
      </c>
      <c r="B15" s="139">
        <v>85823709.204030424</v>
      </c>
      <c r="C15" s="139">
        <v>84056115.705834195</v>
      </c>
      <c r="D15" s="139">
        <f t="shared" si="0"/>
        <v>1767593.4981962293</v>
      </c>
    </row>
    <row r="16" spans="1:4" x14ac:dyDescent="0.25">
      <c r="A16" s="117" t="s">
        <v>212</v>
      </c>
      <c r="B16" s="127">
        <f>SUM(B10:B15)</f>
        <v>154811610.05403042</v>
      </c>
      <c r="C16" s="127">
        <f>SUM(C10:C15)</f>
        <v>140760516.20454344</v>
      </c>
      <c r="D16" s="127">
        <f>SUM(D10:D15)</f>
        <v>14051093.849486984</v>
      </c>
    </row>
    <row r="17" spans="1:4" x14ac:dyDescent="0.25">
      <c r="D17" s="127"/>
    </row>
    <row r="18" spans="1:4" x14ac:dyDescent="0.25">
      <c r="A18" s="117" t="s">
        <v>213</v>
      </c>
      <c r="D18" s="127"/>
    </row>
    <row r="19" spans="1:4" x14ac:dyDescent="0.25">
      <c r="A19" t="s">
        <v>214</v>
      </c>
      <c r="B19" s="139">
        <v>1913366</v>
      </c>
      <c r="C19" s="139">
        <v>1918179.3914106362</v>
      </c>
      <c r="D19" s="139">
        <f>B19-C19</f>
        <v>-4813.3914106362499</v>
      </c>
    </row>
    <row r="20" spans="1:4" x14ac:dyDescent="0.25">
      <c r="A20" s="117" t="s">
        <v>215</v>
      </c>
      <c r="B20" s="127">
        <f>SUM(B19)</f>
        <v>1913366</v>
      </c>
      <c r="C20" s="127">
        <f>SUM(C19)</f>
        <v>1918179.3914106362</v>
      </c>
      <c r="D20" s="127">
        <f>SUM(D19)</f>
        <v>-4813.3914106362499</v>
      </c>
    </row>
    <row r="21" spans="1:4" x14ac:dyDescent="0.25">
      <c r="D21" s="127"/>
    </row>
    <row r="22" spans="1:4" ht="13.5" customHeight="1" x14ac:dyDescent="0.25">
      <c r="A22" s="117" t="s">
        <v>216</v>
      </c>
      <c r="D22" s="127"/>
    </row>
    <row r="23" spans="1:4" x14ac:dyDescent="0.25">
      <c r="A23" t="s">
        <v>217</v>
      </c>
      <c r="B23" s="127">
        <v>1468549.9699999997</v>
      </c>
      <c r="C23" s="127">
        <v>4172607.4900000007</v>
      </c>
      <c r="D23" s="127">
        <f>B23-C23</f>
        <v>-2704057.5200000009</v>
      </c>
    </row>
    <row r="24" spans="1:4" x14ac:dyDescent="0.25">
      <c r="A24" t="s">
        <v>218</v>
      </c>
      <c r="B24" s="127">
        <v>5956.65</v>
      </c>
      <c r="C24" s="127">
        <v>626.23666666696465</v>
      </c>
      <c r="D24" s="127">
        <f>B24-C24</f>
        <v>5330.4133333330346</v>
      </c>
    </row>
    <row r="25" spans="1:4" x14ac:dyDescent="0.25">
      <c r="A25" t="s">
        <v>219</v>
      </c>
      <c r="B25" s="127">
        <v>3264672.49</v>
      </c>
      <c r="C25" s="127">
        <v>336505.48333333927</v>
      </c>
      <c r="D25" s="127">
        <f>B25-C25</f>
        <v>2928167.0066666608</v>
      </c>
    </row>
    <row r="26" spans="1:4" x14ac:dyDescent="0.25">
      <c r="A26" t="s">
        <v>220</v>
      </c>
      <c r="B26" s="139">
        <v>3947364.75</v>
      </c>
      <c r="C26" s="139">
        <v>2937305.73</v>
      </c>
      <c r="D26" s="139">
        <f>B26-C26</f>
        <v>1010059.02</v>
      </c>
    </row>
    <row r="27" spans="1:4" x14ac:dyDescent="0.25">
      <c r="A27" s="117" t="s">
        <v>221</v>
      </c>
      <c r="B27" s="127">
        <f>SUM(B23:B26)</f>
        <v>8686543.8599999994</v>
      </c>
      <c r="C27" s="127">
        <f>SUM(C23:C26)</f>
        <v>7447044.9400000069</v>
      </c>
      <c r="D27" s="127">
        <f>SUM(D23:D26)</f>
        <v>1239498.9199999929</v>
      </c>
    </row>
    <row r="28" spans="1:4" x14ac:dyDescent="0.25">
      <c r="D28" s="127"/>
    </row>
    <row r="29" spans="1:4" x14ac:dyDescent="0.25">
      <c r="A29" s="117" t="s">
        <v>222</v>
      </c>
      <c r="D29" s="127"/>
    </row>
    <row r="30" spans="1:4" x14ac:dyDescent="0.25">
      <c r="D30" s="127"/>
    </row>
    <row r="31" spans="1:4" x14ac:dyDescent="0.25">
      <c r="A31" t="s">
        <v>223</v>
      </c>
      <c r="B31" s="127">
        <v>-74164650.019661814</v>
      </c>
      <c r="C31" s="127">
        <v>-74172393.421636432</v>
      </c>
      <c r="D31" s="127">
        <f>B31-C31</f>
        <v>7743.4019746184349</v>
      </c>
    </row>
    <row r="32" spans="1:4" x14ac:dyDescent="0.25">
      <c r="A32" t="s">
        <v>224</v>
      </c>
      <c r="B32" s="127">
        <v>-79909269.608224511</v>
      </c>
      <c r="C32" s="127">
        <v>-53509635.796817876</v>
      </c>
      <c r="D32" s="127">
        <f>B32-C32</f>
        <v>-26399633.811406635</v>
      </c>
    </row>
    <row r="33" spans="1:8" x14ac:dyDescent="0.25">
      <c r="A33" t="s">
        <v>225</v>
      </c>
      <c r="B33" s="127">
        <v>-1107285.9000000001</v>
      </c>
      <c r="C33" s="127">
        <v>-39663.333333333336</v>
      </c>
      <c r="D33" s="127">
        <f>B33-C33</f>
        <v>-1067622.5666666669</v>
      </c>
    </row>
    <row r="34" spans="1:8" x14ac:dyDescent="0.25">
      <c r="A34" t="s">
        <v>226</v>
      </c>
      <c r="B34" s="127">
        <v>-8753.4700000000012</v>
      </c>
      <c r="C34" s="127">
        <v>-1108.4933333334823</v>
      </c>
      <c r="D34" s="127">
        <f>B34-C34</f>
        <v>-7644.9766666665191</v>
      </c>
    </row>
    <row r="35" spans="1:8" x14ac:dyDescent="0.25">
      <c r="A35" t="s">
        <v>227</v>
      </c>
      <c r="B35" s="139">
        <v>-3015666.1</v>
      </c>
      <c r="C35" s="178">
        <v>0</v>
      </c>
      <c r="D35" s="139">
        <f>B35-C35</f>
        <v>-3015666.1</v>
      </c>
    </row>
    <row r="36" spans="1:8" x14ac:dyDescent="0.25">
      <c r="A36" s="117" t="s">
        <v>228</v>
      </c>
      <c r="B36" s="127">
        <f>SUM(B31:B35)</f>
        <v>-158205625.09788632</v>
      </c>
      <c r="C36" s="127">
        <f>SUM(C31:C35)</f>
        <v>-127722801.04512097</v>
      </c>
      <c r="D36" s="127">
        <f>SUM(D31:D35)</f>
        <v>-30482824.052765351</v>
      </c>
    </row>
    <row r="37" spans="1:8" x14ac:dyDescent="0.25">
      <c r="D37" s="127"/>
    </row>
    <row r="38" spans="1:8" x14ac:dyDescent="0.25">
      <c r="D38" s="127"/>
    </row>
    <row r="39" spans="1:8" ht="15.75" thickBot="1" x14ac:dyDescent="0.3">
      <c r="A39" s="117" t="s">
        <v>229</v>
      </c>
      <c r="B39" s="140">
        <f>B16+B20+B27+B36</f>
        <v>7205894.8161441088</v>
      </c>
      <c r="C39" s="140">
        <f>C16+C20+C27+C36</f>
        <v>22402939.490833119</v>
      </c>
      <c r="D39" s="140">
        <f>D16+D20+D27+D36</f>
        <v>-15197044.67468901</v>
      </c>
    </row>
    <row r="40" spans="1:8" ht="15.75" thickTop="1" x14ac:dyDescent="0.25"/>
    <row r="42" spans="1:8" x14ac:dyDescent="0.25">
      <c r="H42" s="141" t="s">
        <v>202</v>
      </c>
    </row>
    <row r="43" spans="1:8" x14ac:dyDescent="0.25">
      <c r="A43" s="135" t="s">
        <v>230</v>
      </c>
      <c r="B43" s="142" t="s">
        <v>120</v>
      </c>
      <c r="C43" s="142" t="s">
        <v>174</v>
      </c>
      <c r="D43" s="142" t="s">
        <v>175</v>
      </c>
      <c r="E43" s="142" t="s">
        <v>176</v>
      </c>
      <c r="F43" s="142" t="s">
        <v>177</v>
      </c>
      <c r="G43" s="143" t="s">
        <v>178</v>
      </c>
      <c r="H43" s="144" t="s">
        <v>174</v>
      </c>
    </row>
    <row r="44" spans="1:8" x14ac:dyDescent="0.25">
      <c r="A44" s="145" t="s">
        <v>173</v>
      </c>
      <c r="B44" s="146"/>
      <c r="C44" s="146"/>
      <c r="D44" s="146"/>
      <c r="E44" s="146"/>
      <c r="F44" s="146"/>
      <c r="G44" s="146"/>
    </row>
    <row r="45" spans="1:8" x14ac:dyDescent="0.25">
      <c r="A45" s="115" t="s">
        <v>24</v>
      </c>
      <c r="B45" s="103">
        <f>+B23</f>
        <v>1468549.9699999997</v>
      </c>
      <c r="C45" s="103">
        <f t="shared" ref="C45:C50" si="1">B45/12</f>
        <v>122379.16416666664</v>
      </c>
      <c r="D45" t="s">
        <v>179</v>
      </c>
      <c r="E45" s="104" t="s">
        <v>180</v>
      </c>
      <c r="F45" t="s">
        <v>181</v>
      </c>
      <c r="G45" s="104" t="s">
        <v>182</v>
      </c>
      <c r="H45" s="147">
        <v>347717.29083333339</v>
      </c>
    </row>
    <row r="46" spans="1:8" x14ac:dyDescent="0.25">
      <c r="A46" s="115" t="s">
        <v>25</v>
      </c>
      <c r="B46" s="103">
        <f>+B26</f>
        <v>3947364.75</v>
      </c>
      <c r="C46" s="103">
        <f t="shared" si="1"/>
        <v>328947.0625</v>
      </c>
      <c r="D46" t="s">
        <v>172</v>
      </c>
      <c r="E46" s="104" t="s">
        <v>183</v>
      </c>
      <c r="F46" t="s">
        <v>181</v>
      </c>
      <c r="G46" s="104" t="s">
        <v>182</v>
      </c>
      <c r="H46" s="147">
        <v>244775.47750000001</v>
      </c>
    </row>
    <row r="47" spans="1:8" x14ac:dyDescent="0.25">
      <c r="A47" s="115" t="s">
        <v>171</v>
      </c>
      <c r="B47" s="103">
        <f>+SUM(B32:B35,B24:B25)</f>
        <v>-80770345.938224509</v>
      </c>
      <c r="C47" s="103">
        <f t="shared" si="1"/>
        <v>-6730862.1615187088</v>
      </c>
      <c r="D47" t="s">
        <v>231</v>
      </c>
      <c r="E47" s="104" t="s">
        <v>184</v>
      </c>
      <c r="F47" t="s">
        <v>232</v>
      </c>
      <c r="G47" s="104" t="s">
        <v>184</v>
      </c>
      <c r="H47" s="147">
        <v>-4434439.6586237112</v>
      </c>
    </row>
    <row r="48" spans="1:8" x14ac:dyDescent="0.25">
      <c r="A48" s="115" t="s">
        <v>186</v>
      </c>
      <c r="B48" s="103">
        <f>+B15*0.5</f>
        <v>42911854.602015212</v>
      </c>
      <c r="C48" s="103">
        <f t="shared" si="1"/>
        <v>3575987.8835012675</v>
      </c>
      <c r="D48" t="s">
        <v>187</v>
      </c>
      <c r="E48" s="104" t="s">
        <v>188</v>
      </c>
      <c r="F48" t="s">
        <v>187</v>
      </c>
      <c r="G48" s="104" t="s">
        <v>188</v>
      </c>
      <c r="H48" s="147">
        <v>3502338.1544097583</v>
      </c>
    </row>
    <row r="49" spans="1:8" x14ac:dyDescent="0.25">
      <c r="A49" s="115" t="s">
        <v>189</v>
      </c>
      <c r="B49" s="103">
        <f>+B15*0.5</f>
        <v>42911854.602015212</v>
      </c>
      <c r="C49" s="103">
        <f t="shared" si="1"/>
        <v>3575987.8835012675</v>
      </c>
      <c r="D49" t="s">
        <v>233</v>
      </c>
      <c r="E49" s="104" t="s">
        <v>234</v>
      </c>
      <c r="F49" t="s">
        <v>235</v>
      </c>
      <c r="G49" s="104" t="s">
        <v>236</v>
      </c>
      <c r="H49" s="147">
        <v>3502338.1544097583</v>
      </c>
    </row>
    <row r="50" spans="1:8" x14ac:dyDescent="0.25">
      <c r="A50" s="115" t="s">
        <v>190</v>
      </c>
      <c r="B50" s="103">
        <f>+SUM(B10:B14,B19,B31)</f>
        <v>-3263383.1696618199</v>
      </c>
      <c r="C50" s="103">
        <f t="shared" si="1"/>
        <v>-271948.59747181833</v>
      </c>
      <c r="D50" t="s">
        <v>191</v>
      </c>
      <c r="E50" s="104" t="s">
        <v>192</v>
      </c>
      <c r="F50" t="s">
        <v>181</v>
      </c>
      <c r="G50" s="104" t="s">
        <v>182</v>
      </c>
      <c r="H50" s="147">
        <v>-1295817.7942930467</v>
      </c>
    </row>
    <row r="51" spans="1:8" x14ac:dyDescent="0.25">
      <c r="B51" s="148">
        <f>SUM(B45:B50)</f>
        <v>7205894.8161440939</v>
      </c>
      <c r="C51" s="148">
        <f>SUM(C45:C50)</f>
        <v>600491.23467867449</v>
      </c>
      <c r="H51" s="148">
        <v>1866911.6242360922</v>
      </c>
    </row>
    <row r="52" spans="1:8" x14ac:dyDescent="0.25">
      <c r="B52" s="149"/>
      <c r="C52" s="149"/>
    </row>
    <row r="53" spans="1:8" x14ac:dyDescent="0.25">
      <c r="A53" s="150" t="s">
        <v>237</v>
      </c>
    </row>
    <row r="54" spans="1:8" x14ac:dyDescent="0.25">
      <c r="A54" s="115" t="s">
        <v>185</v>
      </c>
      <c r="B54" s="103">
        <f>+B15</f>
        <v>85823709.204030424</v>
      </c>
      <c r="C54" s="123">
        <f>B54/12</f>
        <v>7151975.7670025351</v>
      </c>
      <c r="E54" s="65"/>
      <c r="F54" s="65"/>
    </row>
    <row r="55" spans="1:8" x14ac:dyDescent="0.25">
      <c r="A55" s="115" t="s">
        <v>7</v>
      </c>
      <c r="B55" s="103">
        <f>+B10</f>
        <v>42118036</v>
      </c>
      <c r="C55" s="123">
        <f>B55/12</f>
        <v>3509836.3333333335</v>
      </c>
    </row>
    <row r="56" spans="1:8" x14ac:dyDescent="0.25">
      <c r="B56" s="148">
        <f>SUM(B54:B55)</f>
        <v>127941745.20403042</v>
      </c>
      <c r="C56" s="148">
        <f>SUM(C54:C55)</f>
        <v>10661812.100335868</v>
      </c>
    </row>
    <row r="60" spans="1:8" x14ac:dyDescent="0.25">
      <c r="C60" s="123"/>
    </row>
  </sheetData>
  <pageMargins left="0.7" right="0.7" top="0.75" bottom="0.75" header="0.3" footer="0.3"/>
  <pageSetup scale="55" fitToHeight="0" orientation="landscape" r:id="rId1"/>
  <headerFooter>
    <oddFooter>&amp;CSchedule RL-D1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O14"/>
  <sheetViews>
    <sheetView tabSelected="1" workbookViewId="0"/>
  </sheetViews>
  <sheetFormatPr defaultRowHeight="15" x14ac:dyDescent="0.25"/>
  <cols>
    <col min="3" max="12" width="13.140625" customWidth="1"/>
    <col min="13" max="13" width="15.140625" bestFit="1" customWidth="1"/>
    <col min="14" max="14" width="4.28515625" customWidth="1"/>
    <col min="15" max="15" width="14.85546875" bestFit="1" customWidth="1"/>
  </cols>
  <sheetData>
    <row r="1" spans="1:15" x14ac:dyDescent="0.25">
      <c r="A1" s="20" t="s">
        <v>26</v>
      </c>
      <c r="B1" s="20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O1" t="s">
        <v>242</v>
      </c>
    </row>
    <row r="2" spans="1:15" x14ac:dyDescent="0.25">
      <c r="A2" s="109">
        <v>2025</v>
      </c>
      <c r="B2" s="109">
        <v>2</v>
      </c>
      <c r="C2" s="110">
        <v>1174186</v>
      </c>
      <c r="D2" s="110">
        <v>249973.53</v>
      </c>
      <c r="E2" s="110">
        <v>503065.12</v>
      </c>
      <c r="F2" s="110">
        <v>176191.23</v>
      </c>
      <c r="G2" s="110">
        <v>96296.47</v>
      </c>
      <c r="H2" s="110">
        <v>6968.52</v>
      </c>
      <c r="I2" s="110">
        <v>64929.22</v>
      </c>
      <c r="J2" s="110">
        <v>99627.19</v>
      </c>
      <c r="K2" s="110">
        <v>155325.12</v>
      </c>
      <c r="L2" s="110">
        <v>11406.245092499999</v>
      </c>
      <c r="M2" s="110">
        <v>2537968.6450925004</v>
      </c>
      <c r="N2" s="21"/>
      <c r="O2" s="22">
        <f>+M2*1000</f>
        <v>2537968645.0925002</v>
      </c>
    </row>
    <row r="3" spans="1:15" x14ac:dyDescent="0.25">
      <c r="A3" s="109">
        <v>2025</v>
      </c>
      <c r="B3" s="109">
        <v>3</v>
      </c>
      <c r="C3" s="110">
        <v>1005137</v>
      </c>
      <c r="D3" s="110">
        <v>231804.59</v>
      </c>
      <c r="E3" s="110">
        <v>515877.81</v>
      </c>
      <c r="F3" s="110">
        <v>190030.89</v>
      </c>
      <c r="G3" s="110">
        <v>109559.74</v>
      </c>
      <c r="H3" s="110">
        <v>5596.15</v>
      </c>
      <c r="I3" s="110">
        <v>65038.25</v>
      </c>
      <c r="J3" s="110">
        <v>88366.2</v>
      </c>
      <c r="K3" s="110">
        <v>182935.33</v>
      </c>
      <c r="L3" s="110">
        <v>11911.522495500001</v>
      </c>
      <c r="M3" s="110">
        <v>2406257.4824955002</v>
      </c>
      <c r="N3" s="21"/>
      <c r="O3" s="22">
        <f t="shared" ref="O3:O13" si="0">+M3*1000</f>
        <v>2406257482.4955001</v>
      </c>
    </row>
    <row r="4" spans="1:15" x14ac:dyDescent="0.25">
      <c r="A4" s="109">
        <v>2025</v>
      </c>
      <c r="B4" s="109">
        <v>4</v>
      </c>
      <c r="C4" s="110">
        <v>760090</v>
      </c>
      <c r="D4" s="110">
        <v>204756.9</v>
      </c>
      <c r="E4" s="110">
        <v>492657.85</v>
      </c>
      <c r="F4" s="110">
        <v>187848.55</v>
      </c>
      <c r="G4" s="110">
        <v>112734.69</v>
      </c>
      <c r="H4" s="110">
        <v>4861.8</v>
      </c>
      <c r="I4" s="110">
        <v>62661.67</v>
      </c>
      <c r="J4" s="110">
        <v>93731.63</v>
      </c>
      <c r="K4" s="110">
        <v>184703.53</v>
      </c>
      <c r="L4" s="110">
        <v>10109.7087945</v>
      </c>
      <c r="M4" s="110">
        <v>2114156.3287945003</v>
      </c>
      <c r="N4" s="21"/>
      <c r="O4" s="22">
        <f t="shared" si="0"/>
        <v>2114156328.7945004</v>
      </c>
    </row>
    <row r="5" spans="1:15" x14ac:dyDescent="0.25">
      <c r="A5" s="109">
        <v>2025</v>
      </c>
      <c r="B5" s="109">
        <v>5</v>
      </c>
      <c r="C5" s="110">
        <v>798691</v>
      </c>
      <c r="D5" s="110">
        <v>227002.47</v>
      </c>
      <c r="E5" s="110">
        <v>550150.35</v>
      </c>
      <c r="F5" s="110">
        <v>205369.78</v>
      </c>
      <c r="G5" s="110">
        <v>126603.86</v>
      </c>
      <c r="H5" s="110">
        <v>4577.0200000000004</v>
      </c>
      <c r="I5" s="110">
        <v>64054.71</v>
      </c>
      <c r="J5" s="110">
        <v>88638.42</v>
      </c>
      <c r="K5" s="110">
        <v>204125.26</v>
      </c>
      <c r="L5" s="110">
        <v>9474.2722300000023</v>
      </c>
      <c r="M5" s="110">
        <v>2278687.1422299999</v>
      </c>
      <c r="N5" s="21"/>
      <c r="O5" s="22">
        <f t="shared" si="0"/>
        <v>2278687142.23</v>
      </c>
    </row>
    <row r="6" spans="1:15" x14ac:dyDescent="0.25">
      <c r="A6" s="109">
        <v>2025</v>
      </c>
      <c r="B6" s="109">
        <v>6</v>
      </c>
      <c r="C6" s="110">
        <v>1106452</v>
      </c>
      <c r="D6" s="110">
        <v>260443</v>
      </c>
      <c r="E6" s="110">
        <v>575194.73</v>
      </c>
      <c r="F6" s="110">
        <v>211266.37</v>
      </c>
      <c r="G6" s="110">
        <v>132138.94</v>
      </c>
      <c r="H6" s="110">
        <v>5995.69</v>
      </c>
      <c r="I6" s="110">
        <v>65898.850000000006</v>
      </c>
      <c r="J6" s="110">
        <v>101947.69</v>
      </c>
      <c r="K6" s="110">
        <v>191857.8</v>
      </c>
      <c r="L6" s="110">
        <v>8446.5635289999991</v>
      </c>
      <c r="M6" s="110">
        <v>2659641.633529</v>
      </c>
      <c r="N6" s="21"/>
      <c r="O6" s="22">
        <f t="shared" si="0"/>
        <v>2659641633.5289998</v>
      </c>
    </row>
    <row r="7" spans="1:15" x14ac:dyDescent="0.25">
      <c r="A7" s="109">
        <v>2025</v>
      </c>
      <c r="B7" s="109">
        <v>7</v>
      </c>
      <c r="C7" s="110">
        <v>1318184</v>
      </c>
      <c r="D7" s="110">
        <v>282855.34000000003</v>
      </c>
      <c r="E7" s="110">
        <v>618913.81999999995</v>
      </c>
      <c r="F7" s="110">
        <v>221439.35</v>
      </c>
      <c r="G7" s="110">
        <v>140321.41</v>
      </c>
      <c r="H7" s="110">
        <v>6393.08</v>
      </c>
      <c r="I7" s="110">
        <v>70475.039999999994</v>
      </c>
      <c r="J7" s="110">
        <v>98601.31</v>
      </c>
      <c r="K7" s="110">
        <v>209870.95</v>
      </c>
      <c r="L7" s="110">
        <v>9056.9095745000013</v>
      </c>
      <c r="M7" s="110">
        <v>2976111.2095745001</v>
      </c>
      <c r="N7" s="21"/>
      <c r="O7" s="22">
        <f t="shared" si="0"/>
        <v>2976111209.5745001</v>
      </c>
    </row>
    <row r="8" spans="1:15" x14ac:dyDescent="0.25">
      <c r="A8" s="109">
        <v>2025</v>
      </c>
      <c r="B8" s="109">
        <v>8</v>
      </c>
      <c r="C8" s="110">
        <v>1236400</v>
      </c>
      <c r="D8" s="110">
        <v>280127.09999999998</v>
      </c>
      <c r="E8" s="110">
        <v>612640.94999999995</v>
      </c>
      <c r="F8" s="110">
        <v>220927.82</v>
      </c>
      <c r="G8" s="110">
        <v>138939.10999999999</v>
      </c>
      <c r="H8" s="110">
        <v>6323.66</v>
      </c>
      <c r="I8" s="110">
        <v>70544.2</v>
      </c>
      <c r="J8" s="110">
        <v>96236.92</v>
      </c>
      <c r="K8" s="110">
        <v>212598.2</v>
      </c>
      <c r="L8" s="110">
        <v>10135.417295000003</v>
      </c>
      <c r="M8" s="110">
        <v>2884873.377295</v>
      </c>
      <c r="N8" s="21"/>
      <c r="O8" s="22">
        <f t="shared" si="0"/>
        <v>2884873377.2950001</v>
      </c>
    </row>
    <row r="9" spans="1:15" x14ac:dyDescent="0.25">
      <c r="A9" s="109">
        <v>2025</v>
      </c>
      <c r="B9" s="109">
        <v>9</v>
      </c>
      <c r="C9" s="110">
        <v>887947</v>
      </c>
      <c r="D9" s="110">
        <v>236270.43</v>
      </c>
      <c r="E9" s="110">
        <v>532797.35</v>
      </c>
      <c r="F9" s="110">
        <v>204867.28</v>
      </c>
      <c r="G9" s="110">
        <v>126972.98</v>
      </c>
      <c r="H9" s="110">
        <v>5177.58</v>
      </c>
      <c r="I9" s="110">
        <v>67034.37</v>
      </c>
      <c r="J9" s="110">
        <v>98457.97</v>
      </c>
      <c r="K9" s="110">
        <v>189588.41</v>
      </c>
      <c r="L9" s="110">
        <v>10989.452960000002</v>
      </c>
      <c r="M9" s="110">
        <v>2360102.82296</v>
      </c>
      <c r="N9" s="21"/>
      <c r="O9" s="22">
        <f t="shared" si="0"/>
        <v>2360102822.96</v>
      </c>
    </row>
    <row r="10" spans="1:15" x14ac:dyDescent="0.25">
      <c r="A10" s="109">
        <v>2025</v>
      </c>
      <c r="B10" s="109">
        <v>10</v>
      </c>
      <c r="C10" s="110">
        <v>765137</v>
      </c>
      <c r="D10" s="110">
        <v>208823.83</v>
      </c>
      <c r="E10" s="110">
        <v>503967.79</v>
      </c>
      <c r="F10" s="110">
        <v>194689.51</v>
      </c>
      <c r="G10" s="110">
        <v>118308.44</v>
      </c>
      <c r="H10" s="110">
        <v>5666.68</v>
      </c>
      <c r="I10" s="110">
        <v>64910.48</v>
      </c>
      <c r="J10" s="110">
        <v>88735.12</v>
      </c>
      <c r="K10" s="110">
        <v>198303.25</v>
      </c>
      <c r="L10" s="110">
        <v>12780.09402</v>
      </c>
      <c r="M10" s="110">
        <v>2161322.1940199998</v>
      </c>
      <c r="N10" s="21"/>
      <c r="O10" s="22">
        <f t="shared" si="0"/>
        <v>2161322194.02</v>
      </c>
    </row>
    <row r="11" spans="1:15" x14ac:dyDescent="0.25">
      <c r="A11" s="109">
        <v>2025</v>
      </c>
      <c r="B11" s="109">
        <v>11</v>
      </c>
      <c r="C11" s="110">
        <v>956336</v>
      </c>
      <c r="D11" s="110">
        <v>221190.71</v>
      </c>
      <c r="E11" s="110">
        <v>491967.5</v>
      </c>
      <c r="F11" s="110">
        <v>182966.19</v>
      </c>
      <c r="G11" s="110">
        <v>105973.33</v>
      </c>
      <c r="H11" s="110">
        <v>7650.95</v>
      </c>
      <c r="I11" s="110">
        <v>63790.87</v>
      </c>
      <c r="J11" s="110">
        <v>92928.639999999999</v>
      </c>
      <c r="K11" s="110">
        <v>182004.7</v>
      </c>
      <c r="L11" s="110">
        <v>12921.156790000001</v>
      </c>
      <c r="M11" s="110">
        <v>2317730.0467900001</v>
      </c>
      <c r="N11" s="21"/>
      <c r="O11" s="22">
        <f t="shared" si="0"/>
        <v>2317730046.79</v>
      </c>
    </row>
    <row r="12" spans="1:15" x14ac:dyDescent="0.25">
      <c r="A12" s="109">
        <v>2025</v>
      </c>
      <c r="B12" s="109">
        <v>12</v>
      </c>
      <c r="C12" s="110">
        <v>1295292</v>
      </c>
      <c r="D12" s="110">
        <v>271049.2</v>
      </c>
      <c r="E12" s="110">
        <v>545997.72</v>
      </c>
      <c r="F12" s="110">
        <v>193619.34</v>
      </c>
      <c r="G12" s="110">
        <v>106922.97</v>
      </c>
      <c r="H12" s="110">
        <v>8746.83</v>
      </c>
      <c r="I12" s="110">
        <v>64476.68</v>
      </c>
      <c r="J12" s="110">
        <v>98394.81</v>
      </c>
      <c r="K12" s="110">
        <v>170835.91</v>
      </c>
      <c r="L12" s="110">
        <v>13522.643032</v>
      </c>
      <c r="M12" s="110">
        <v>2768858.1030319999</v>
      </c>
      <c r="N12" s="21"/>
      <c r="O12" s="22">
        <f t="shared" si="0"/>
        <v>2768858103.0320001</v>
      </c>
    </row>
    <row r="13" spans="1:15" x14ac:dyDescent="0.25">
      <c r="A13" s="109">
        <v>2026</v>
      </c>
      <c r="B13" s="109">
        <v>1</v>
      </c>
      <c r="C13" s="110">
        <v>1410197</v>
      </c>
      <c r="D13" s="110">
        <v>292232.71999999997</v>
      </c>
      <c r="E13" s="110">
        <v>573214.81999999995</v>
      </c>
      <c r="F13" s="110">
        <v>197105.96</v>
      </c>
      <c r="G13" s="110">
        <v>105913.08</v>
      </c>
      <c r="H13" s="110">
        <v>8348.5499999999993</v>
      </c>
      <c r="I13" s="110">
        <v>65848</v>
      </c>
      <c r="J13" s="110">
        <v>105345.45</v>
      </c>
      <c r="K13" s="110">
        <v>171010.54</v>
      </c>
      <c r="L13" s="110">
        <v>14060.672850000001</v>
      </c>
      <c r="M13" s="110">
        <v>2943276.7928499999</v>
      </c>
      <c r="N13" s="21"/>
      <c r="O13" s="22">
        <f t="shared" si="0"/>
        <v>2943276792.8499999</v>
      </c>
    </row>
    <row r="14" spans="1:15" x14ac:dyDescent="0.25">
      <c r="B14" s="109"/>
    </row>
  </sheetData>
  <pageMargins left="0.7" right="0.7" top="0.75" bottom="0.75" header="0.3" footer="0.3"/>
  <pageSetup scale="66" fitToHeight="0" orientation="landscape" r:id="rId1"/>
  <headerFooter>
    <oddFooter>&amp;CSchedule RL-D1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2">
    <pageSetUpPr fitToPage="1"/>
  </sheetPr>
  <dimension ref="A1:M43"/>
  <sheetViews>
    <sheetView tabSelected="1" workbookViewId="0"/>
  </sheetViews>
  <sheetFormatPr defaultColWidth="9.140625" defaultRowHeight="12.75" x14ac:dyDescent="0.2"/>
  <cols>
    <col min="1" max="1" width="17.28515625" style="158" customWidth="1"/>
    <col min="2" max="2" width="5.7109375" style="158" customWidth="1"/>
    <col min="3" max="3" width="20" style="158" customWidth="1"/>
    <col min="4" max="4" width="5.7109375" style="158" customWidth="1"/>
    <col min="5" max="5" width="14.42578125" style="158" customWidth="1"/>
    <col min="6" max="6" width="5.7109375" style="158" customWidth="1"/>
    <col min="7" max="7" width="11.42578125" style="158" customWidth="1"/>
    <col min="8" max="8" width="5.7109375" style="158" customWidth="1"/>
    <col min="9" max="9" width="14.5703125" style="158" bestFit="1" customWidth="1"/>
    <col min="10" max="11" width="9.140625" style="158"/>
    <col min="12" max="12" width="23.28515625" style="158" bestFit="1" customWidth="1"/>
    <col min="13" max="13" width="21" style="158" customWidth="1"/>
    <col min="14" max="16384" width="9.140625" style="158"/>
  </cols>
  <sheetData>
    <row r="1" spans="1:12" x14ac:dyDescent="0.2">
      <c r="A1" s="156" t="s">
        <v>166</v>
      </c>
      <c r="B1" s="157"/>
      <c r="C1" s="157"/>
      <c r="D1" s="157"/>
      <c r="E1" s="157"/>
      <c r="F1" s="157"/>
      <c r="G1" s="157"/>
      <c r="H1" s="157"/>
      <c r="I1" s="157"/>
      <c r="L1" s="158" t="s">
        <v>238</v>
      </c>
    </row>
    <row r="2" spans="1:12" x14ac:dyDescent="0.2">
      <c r="A2" s="156" t="s">
        <v>165</v>
      </c>
      <c r="B2" s="157"/>
      <c r="C2" s="157"/>
      <c r="D2" s="157"/>
      <c r="E2" s="157"/>
      <c r="F2" s="157"/>
      <c r="G2" s="157"/>
      <c r="H2" s="157"/>
      <c r="I2" s="157"/>
    </row>
    <row r="3" spans="1:12" x14ac:dyDescent="0.2">
      <c r="A3" s="156" t="s">
        <v>164</v>
      </c>
      <c r="B3" s="157"/>
      <c r="C3" s="157"/>
      <c r="D3" s="157"/>
      <c r="E3" s="157"/>
      <c r="F3" s="157"/>
      <c r="G3" s="157"/>
      <c r="H3" s="157"/>
      <c r="I3" s="157"/>
    </row>
    <row r="4" spans="1:12" x14ac:dyDescent="0.2">
      <c r="A4" s="159">
        <v>44926</v>
      </c>
      <c r="B4" s="157"/>
      <c r="C4" s="157"/>
      <c r="D4" s="157"/>
      <c r="E4" s="157"/>
      <c r="F4" s="157"/>
      <c r="G4" s="157"/>
      <c r="H4" s="157"/>
      <c r="I4" s="157"/>
    </row>
    <row r="5" spans="1:12" x14ac:dyDescent="0.2">
      <c r="A5" s="160" t="s">
        <v>163</v>
      </c>
      <c r="B5" s="157"/>
      <c r="C5" s="157"/>
      <c r="D5" s="157"/>
      <c r="E5" s="157"/>
      <c r="F5" s="157"/>
      <c r="G5" s="157"/>
      <c r="H5" s="157"/>
      <c r="I5" s="157"/>
    </row>
    <row r="6" spans="1:12" x14ac:dyDescent="0.2">
      <c r="A6" s="161"/>
      <c r="B6" s="157"/>
      <c r="C6" s="157"/>
      <c r="D6" s="157"/>
      <c r="E6" s="157"/>
      <c r="F6" s="157"/>
      <c r="G6" s="157"/>
      <c r="H6" s="157"/>
      <c r="I6" s="157"/>
    </row>
    <row r="7" spans="1:12" x14ac:dyDescent="0.2">
      <c r="A7" s="162" t="s">
        <v>162</v>
      </c>
      <c r="E7" s="163" t="s">
        <v>161</v>
      </c>
    </row>
    <row r="8" spans="1:12" x14ac:dyDescent="0.2">
      <c r="E8" s="163" t="s">
        <v>160</v>
      </c>
      <c r="G8" s="163" t="s">
        <v>159</v>
      </c>
    </row>
    <row r="9" spans="1:12" x14ac:dyDescent="0.2">
      <c r="A9" s="164" t="s">
        <v>158</v>
      </c>
      <c r="C9" s="164"/>
      <c r="E9" s="164" t="s">
        <v>157</v>
      </c>
      <c r="G9" s="164" t="s">
        <v>156</v>
      </c>
      <c r="I9" s="164" t="s">
        <v>155</v>
      </c>
    </row>
    <row r="12" spans="1:12" x14ac:dyDescent="0.2">
      <c r="A12" s="158" t="s">
        <v>154</v>
      </c>
      <c r="C12" s="151">
        <v>5798639526</v>
      </c>
      <c r="E12" s="165">
        <f>C12/C20</f>
        <v>0.47422593014021713</v>
      </c>
      <c r="G12" s="209">
        <v>4.0529999999999997E-2</v>
      </c>
      <c r="I12" s="165">
        <f>ROUND(E12*G12,5)</f>
        <v>1.9220000000000001E-2</v>
      </c>
    </row>
    <row r="13" spans="1:12" x14ac:dyDescent="0.2">
      <c r="C13" s="152"/>
      <c r="E13" s="165"/>
      <c r="G13" s="166"/>
      <c r="I13" s="165"/>
    </row>
    <row r="14" spans="1:12" x14ac:dyDescent="0.2">
      <c r="A14" s="158" t="s">
        <v>153</v>
      </c>
      <c r="C14" s="153">
        <v>0</v>
      </c>
      <c r="E14" s="165">
        <f>+C14/C20</f>
        <v>0</v>
      </c>
      <c r="G14" s="166">
        <v>0</v>
      </c>
      <c r="I14" s="165">
        <f>ROUND(E14*G14,5)</f>
        <v>0</v>
      </c>
    </row>
    <row r="15" spans="1:12" x14ac:dyDescent="0.2">
      <c r="C15" s="154"/>
      <c r="E15" s="165"/>
      <c r="G15" s="165"/>
      <c r="I15" s="165"/>
    </row>
    <row r="16" spans="1:12" x14ac:dyDescent="0.2">
      <c r="A16" s="158" t="s">
        <v>152</v>
      </c>
      <c r="C16" s="153">
        <v>81827509</v>
      </c>
      <c r="E16" s="165">
        <f>C16/C20</f>
        <v>6.69203981254378E-3</v>
      </c>
      <c r="G16" s="166">
        <v>4.1799999999999997E-2</v>
      </c>
      <c r="I16" s="165">
        <f>ROUND(E16*G16,5)</f>
        <v>2.7999999999999998E-4</v>
      </c>
    </row>
    <row r="17" spans="1:13" x14ac:dyDescent="0.2">
      <c r="C17" s="154"/>
      <c r="E17" s="165"/>
      <c r="G17" s="165"/>
      <c r="I17" s="165"/>
    </row>
    <row r="18" spans="1:13" x14ac:dyDescent="0.2">
      <c r="A18" s="158" t="s">
        <v>151</v>
      </c>
      <c r="C18" s="155">
        <v>6347121457.0200005</v>
      </c>
      <c r="E18" s="167">
        <f>C18/C20</f>
        <v>0.51908203004723907</v>
      </c>
      <c r="G18" s="166">
        <v>9.5000000000000001E-2</v>
      </c>
      <c r="I18" s="167">
        <f>ROUND(E18*G18,5)</f>
        <v>4.931E-2</v>
      </c>
    </row>
    <row r="19" spans="1:13" x14ac:dyDescent="0.2">
      <c r="E19" s="165"/>
      <c r="I19" s="165"/>
    </row>
    <row r="20" spans="1:13" ht="13.5" thickBot="1" x14ac:dyDescent="0.25">
      <c r="A20" s="158" t="s">
        <v>150</v>
      </c>
      <c r="C20" s="168">
        <f>SUM(C12:C18)</f>
        <v>12227588492.02</v>
      </c>
      <c r="E20" s="169">
        <f>SUM(E12:E18)</f>
        <v>1</v>
      </c>
      <c r="I20" s="169">
        <f>SUM(I12:I18)</f>
        <v>6.8809999999999996E-2</v>
      </c>
      <c r="M20" s="185"/>
    </row>
    <row r="21" spans="1:13" ht="13.5" thickTop="1" x14ac:dyDescent="0.2">
      <c r="C21" s="170"/>
      <c r="L21" s="185"/>
      <c r="M21" s="186"/>
    </row>
    <row r="22" spans="1:13" x14ac:dyDescent="0.2">
      <c r="C22" s="170"/>
      <c r="L22" s="185"/>
      <c r="M22" s="186"/>
    </row>
    <row r="23" spans="1:13" x14ac:dyDescent="0.2">
      <c r="A23" s="171" t="s">
        <v>149</v>
      </c>
      <c r="L23" s="185"/>
      <c r="M23" s="186"/>
    </row>
    <row r="24" spans="1:13" x14ac:dyDescent="0.2">
      <c r="L24" s="185"/>
      <c r="M24" s="186"/>
    </row>
    <row r="25" spans="1:13" x14ac:dyDescent="0.2">
      <c r="A25" s="158" t="s">
        <v>148</v>
      </c>
      <c r="I25" s="179">
        <f>1/I39</f>
        <v>1.3111845074319708</v>
      </c>
    </row>
    <row r="26" spans="1:13" x14ac:dyDescent="0.2">
      <c r="A26" s="158" t="s">
        <v>193</v>
      </c>
      <c r="I26" s="167">
        <f>I16+I18</f>
        <v>4.9590000000000002E-2</v>
      </c>
    </row>
    <row r="27" spans="1:13" x14ac:dyDescent="0.2">
      <c r="A27" s="158" t="s">
        <v>147</v>
      </c>
      <c r="I27" s="158">
        <f>I26*I25</f>
        <v>6.5021639723551433E-2</v>
      </c>
    </row>
    <row r="28" spans="1:13" x14ac:dyDescent="0.2">
      <c r="A28" s="158" t="s">
        <v>146</v>
      </c>
      <c r="I28" s="165">
        <f>I12+I14</f>
        <v>1.9220000000000001E-2</v>
      </c>
      <c r="L28" s="185"/>
      <c r="M28" s="187"/>
    </row>
    <row r="30" spans="1:13" ht="13.5" thickBot="1" x14ac:dyDescent="0.25">
      <c r="A30" s="158" t="s">
        <v>149</v>
      </c>
      <c r="I30" s="180">
        <f>I27+I28</f>
        <v>8.4241639723551434E-2</v>
      </c>
    </row>
    <row r="31" spans="1:13" ht="13.5" thickTop="1" x14ac:dyDescent="0.2">
      <c r="L31" s="187"/>
    </row>
    <row r="33" spans="1:10" x14ac:dyDescent="0.2">
      <c r="A33" s="158" t="s">
        <v>145</v>
      </c>
    </row>
    <row r="34" spans="1:10" x14ac:dyDescent="0.2">
      <c r="A34" s="158" t="s">
        <v>194</v>
      </c>
      <c r="I34" s="151">
        <v>82409692.5</v>
      </c>
    </row>
    <row r="35" spans="1:10" ht="15.75" x14ac:dyDescent="0.25">
      <c r="A35" s="158" t="s">
        <v>195</v>
      </c>
      <c r="H35" s="173" t="s">
        <v>196</v>
      </c>
      <c r="I35" s="153">
        <v>589415107.75053024</v>
      </c>
    </row>
    <row r="36" spans="1:10" x14ac:dyDescent="0.2">
      <c r="I36" s="172"/>
    </row>
    <row r="37" spans="1:10" x14ac:dyDescent="0.2">
      <c r="A37" s="158" t="s">
        <v>197</v>
      </c>
      <c r="I37" s="166">
        <v>0.23733082999999999</v>
      </c>
      <c r="J37" s="158" t="s">
        <v>239</v>
      </c>
    </row>
    <row r="38" spans="1:10" ht="15" x14ac:dyDescent="0.25">
      <c r="I38" s="174"/>
    </row>
    <row r="39" spans="1:10" x14ac:dyDescent="0.2">
      <c r="A39" s="158" t="s">
        <v>144</v>
      </c>
      <c r="I39" s="165">
        <f>1-I37</f>
        <v>0.76266917000000001</v>
      </c>
    </row>
    <row r="43" spans="1:10" ht="15" x14ac:dyDescent="0.25">
      <c r="A43" t="s">
        <v>284</v>
      </c>
    </row>
  </sheetData>
  <pageMargins left="0.7" right="0.7" top="0.75" bottom="0.75" header="0.3" footer="0.3"/>
  <pageSetup scale="48" fitToHeight="0" orientation="landscape" r:id="rId1"/>
  <headerFooter>
    <oddFooter>&amp;CSchedule RL-D1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Monthly Cost Tracker 4</vt:lpstr>
      <vt:lpstr>Monthly Cost Tracker 5</vt:lpstr>
      <vt:lpstr>Monthly Cost Tracker 6</vt:lpstr>
      <vt:lpstr>True-Up</vt:lpstr>
      <vt:lpstr>Rate Schedule</vt:lpstr>
      <vt:lpstr>RRR</vt:lpstr>
      <vt:lpstr>ER-2022-0337</vt:lpstr>
      <vt:lpstr>SRP</vt:lpstr>
      <vt:lpstr>WACC</vt:lpstr>
      <vt:lpstr>Rate Base</vt:lpstr>
      <vt:lpstr>Aug 23 Int</vt:lpstr>
      <vt:lpstr>Sept 23 Int</vt:lpstr>
      <vt:lpstr>Oct 23 Int</vt:lpstr>
      <vt:lpstr>Nov 23 Int</vt:lpstr>
      <vt:lpstr>Dec 23 Int</vt:lpstr>
      <vt:lpstr>Jan 24 Int</vt:lpstr>
      <vt:lpstr>Feb 24 Int</vt:lpstr>
      <vt:lpstr>Mar 24 Int</vt:lpstr>
      <vt:lpstr>Apr 24 Int</vt:lpstr>
      <vt:lpstr>May 24 Int</vt:lpstr>
      <vt:lpstr>Jun 24 Int</vt:lpstr>
      <vt:lpstr>Jul 24 Int</vt:lpstr>
      <vt:lpstr>'Rate Schedule'!Print_Area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Keenoy, Erin</cp:lastModifiedBy>
  <cp:lastPrinted>2024-09-27T15:47:47Z</cp:lastPrinted>
  <dcterms:created xsi:type="dcterms:W3CDTF">2019-08-15T19:17:26Z</dcterms:created>
  <dcterms:modified xsi:type="dcterms:W3CDTF">2024-09-27T15:47:50Z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