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liberty water\surrebuttal\Schedules\"/>
    </mc:Choice>
  </mc:AlternateContent>
  <xr:revisionPtr revIDLastSave="0" documentId="13_ncr:1_{F143A3E4-CB9D-4215-81D4-EA13E9C11A45}" xr6:coauthVersionLast="47" xr6:coauthVersionMax="47" xr10:uidLastSave="{00000000-0000-0000-0000-000000000000}"/>
  <bookViews>
    <workbookView xWindow="28680" yWindow="-120" windowWidth="21840" windowHeight="13140" tabRatio="710" activeTab="1" xr2:uid="{9C18E33C-D09F-4A27-8765-7AD96542568A}"/>
  </bookViews>
  <sheets>
    <sheet name="Revenues" sheetId="2" r:id="rId1"/>
    <sheet name="Expenses" sheetId="3" r:id="rId2"/>
    <sheet name="Labor" sheetId="4" r:id="rId3"/>
    <sheet name="O&amp;M and Utilities" sheetId="5" r:id="rId4"/>
    <sheet name="Billing" sheetId="6" r:id="rId5"/>
    <sheet name="Corporate Allocations" sheetId="7" r:id="rId6"/>
    <sheet name="Taxes Other than Income" sheetId="8" r:id="rId7"/>
    <sheet name="Depreciation - Water" sheetId="9" r:id="rId8"/>
    <sheet name="Depreciation - Sewer" sheetId="10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0" l="1"/>
  <c r="D25" i="3"/>
  <c r="B25" i="3"/>
  <c r="E17" i="8"/>
  <c r="E19" i="8" s="1"/>
  <c r="E21" i="8" s="1"/>
  <c r="F25" i="3" s="1"/>
  <c r="D19" i="8"/>
  <c r="D21" i="8" s="1"/>
  <c r="C19" i="8"/>
  <c r="C21" i="8" s="1"/>
  <c r="D21" i="3"/>
  <c r="C23" i="5"/>
  <c r="D23" i="5" s="1"/>
  <c r="E23" i="5" s="1"/>
  <c r="F22" i="3" s="1"/>
  <c r="B21" i="5"/>
  <c r="C20" i="5"/>
  <c r="D20" i="5" s="1"/>
  <c r="E20" i="5" s="1"/>
  <c r="D19" i="5"/>
  <c r="D21" i="5" s="1"/>
  <c r="C19" i="5"/>
  <c r="H22" i="4"/>
  <c r="H23" i="4"/>
  <c r="H24" i="4"/>
  <c r="H26" i="4"/>
  <c r="H21" i="4"/>
  <c r="F22" i="4"/>
  <c r="G22" i="4" s="1"/>
  <c r="I22" i="4" s="1"/>
  <c r="F23" i="4"/>
  <c r="F24" i="4"/>
  <c r="F26" i="4"/>
  <c r="G26" i="4" s="1"/>
  <c r="I26" i="4" s="1"/>
  <c r="F21" i="4"/>
  <c r="G21" i="4" s="1"/>
  <c r="I21" i="4" s="1"/>
  <c r="E23" i="4"/>
  <c r="G23" i="4" s="1"/>
  <c r="I23" i="4" s="1"/>
  <c r="E24" i="4"/>
  <c r="G24" i="4" s="1"/>
  <c r="I24" i="4" s="1"/>
  <c r="E22" i="4"/>
  <c r="A27" i="4"/>
  <c r="AH43" i="10"/>
  <c r="AH42" i="10"/>
  <c r="AG42" i="10"/>
  <c r="AH41" i="10"/>
  <c r="AG41" i="10"/>
  <c r="AF41" i="10"/>
  <c r="AH40" i="10"/>
  <c r="AG40" i="10"/>
  <c r="AF40" i="10"/>
  <c r="AE40" i="10"/>
  <c r="AH39" i="10"/>
  <c r="AG39" i="10"/>
  <c r="AF39" i="10"/>
  <c r="AE39" i="10"/>
  <c r="AD39" i="10"/>
  <c r="AH38" i="10"/>
  <c r="AG38" i="10"/>
  <c r="AF38" i="10"/>
  <c r="AE38" i="10"/>
  <c r="AD38" i="10"/>
  <c r="AC38" i="10"/>
  <c r="AH37" i="10"/>
  <c r="AG37" i="10"/>
  <c r="AF37" i="10"/>
  <c r="AE37" i="10"/>
  <c r="AD37" i="10"/>
  <c r="AC37" i="10"/>
  <c r="AB37" i="10"/>
  <c r="AH36" i="10"/>
  <c r="AG36" i="10"/>
  <c r="AF36" i="10"/>
  <c r="AE36" i="10"/>
  <c r="AD36" i="10"/>
  <c r="AC36" i="10"/>
  <c r="AB36" i="10"/>
  <c r="AA36" i="10"/>
  <c r="AH35" i="10"/>
  <c r="AG35" i="10"/>
  <c r="AF35" i="10"/>
  <c r="AE35" i="10"/>
  <c r="AD35" i="10"/>
  <c r="AC35" i="10"/>
  <c r="AB35" i="10"/>
  <c r="AA35" i="10"/>
  <c r="Z35" i="10"/>
  <c r="AH34" i="10"/>
  <c r="AG34" i="10"/>
  <c r="AF34" i="10"/>
  <c r="AE34" i="10"/>
  <c r="AD34" i="10"/>
  <c r="AC34" i="10"/>
  <c r="AB34" i="10"/>
  <c r="AA34" i="10"/>
  <c r="Z34" i="10"/>
  <c r="Y34" i="10"/>
  <c r="AH33" i="10"/>
  <c r="AG33" i="10"/>
  <c r="AF33" i="10"/>
  <c r="AE33" i="10"/>
  <c r="AD33" i="10"/>
  <c r="AC33" i="10"/>
  <c r="AB33" i="10"/>
  <c r="AA33" i="10"/>
  <c r="Z33" i="10"/>
  <c r="Y33" i="10"/>
  <c r="X33" i="10"/>
  <c r="AH32" i="10"/>
  <c r="AG32" i="10"/>
  <c r="AF32" i="10"/>
  <c r="AE32" i="10"/>
  <c r="AD32" i="10"/>
  <c r="AC32" i="10"/>
  <c r="AB32" i="10"/>
  <c r="AA32" i="10"/>
  <c r="Z32" i="10"/>
  <c r="Y32" i="10"/>
  <c r="X32" i="10"/>
  <c r="W32" i="10"/>
  <c r="AH31" i="10"/>
  <c r="AG31" i="10"/>
  <c r="AF31" i="10"/>
  <c r="AE31" i="10"/>
  <c r="AD31" i="10"/>
  <c r="AC31" i="10"/>
  <c r="AB31" i="10"/>
  <c r="AA31" i="10"/>
  <c r="Z31" i="10"/>
  <c r="Y31" i="10"/>
  <c r="X31" i="10"/>
  <c r="W31" i="10"/>
  <c r="V31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AH27" i="10"/>
  <c r="AG27" i="10"/>
  <c r="AF27" i="10"/>
  <c r="AE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AH26" i="10"/>
  <c r="AG26" i="10"/>
  <c r="AF26" i="10"/>
  <c r="AE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AH25" i="10"/>
  <c r="AG25" i="10"/>
  <c r="AF25" i="10"/>
  <c r="AE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AH24" i="10"/>
  <c r="AG24" i="10"/>
  <c r="AF24" i="10"/>
  <c r="AE24" i="10"/>
  <c r="AD24" i="10"/>
  <c r="AC24" i="10"/>
  <c r="AB24" i="10"/>
  <c r="AA24" i="10"/>
  <c r="Z24" i="10"/>
  <c r="Y24" i="10"/>
  <c r="X24" i="10"/>
  <c r="W24" i="10"/>
  <c r="V24" i="10"/>
  <c r="U24" i="10"/>
  <c r="T24" i="10"/>
  <c r="S24" i="10"/>
  <c r="R24" i="10"/>
  <c r="Q24" i="10"/>
  <c r="P24" i="10"/>
  <c r="O24" i="10"/>
  <c r="AH23" i="10"/>
  <c r="AG23" i="10"/>
  <c r="AF23" i="10"/>
  <c r="AE23" i="10"/>
  <c r="AD23" i="10"/>
  <c r="AC23" i="10"/>
  <c r="AB23" i="10"/>
  <c r="AA23" i="10"/>
  <c r="Z23" i="10"/>
  <c r="Y23" i="10"/>
  <c r="X23" i="10"/>
  <c r="W23" i="10"/>
  <c r="V23" i="10"/>
  <c r="U23" i="10"/>
  <c r="T23" i="10"/>
  <c r="S23" i="10"/>
  <c r="R23" i="10"/>
  <c r="Q23" i="10"/>
  <c r="P23" i="10"/>
  <c r="O23" i="10"/>
  <c r="N23" i="10"/>
  <c r="AH22" i="10"/>
  <c r="AG22" i="10"/>
  <c r="AF22" i="10"/>
  <c r="AE22" i="10"/>
  <c r="AD22" i="10"/>
  <c r="AC22" i="10"/>
  <c r="AB22" i="10"/>
  <c r="AA22" i="10"/>
  <c r="Z22" i="10"/>
  <c r="Y22" i="10"/>
  <c r="X22" i="10"/>
  <c r="W22" i="10"/>
  <c r="V22" i="10"/>
  <c r="U22" i="10"/>
  <c r="T22" i="10"/>
  <c r="S22" i="10"/>
  <c r="R22" i="10"/>
  <c r="Q22" i="10"/>
  <c r="P22" i="10"/>
  <c r="O22" i="10"/>
  <c r="N22" i="10"/>
  <c r="M22" i="10"/>
  <c r="AH21" i="10"/>
  <c r="AG21" i="10"/>
  <c r="AF21" i="10"/>
  <c r="AE21" i="10"/>
  <c r="AD21" i="10"/>
  <c r="AC21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AH20" i="10"/>
  <c r="AG20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AH17" i="10"/>
  <c r="AG17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AH16" i="10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AH15" i="10"/>
  <c r="AG15" i="10"/>
  <c r="AF15" i="10"/>
  <c r="AE15" i="10"/>
  <c r="AD15" i="10"/>
  <c r="AC15" i="10"/>
  <c r="AB15" i="10"/>
  <c r="AA15" i="10"/>
  <c r="Z15" i="10"/>
  <c r="Y15" i="10"/>
  <c r="X15" i="10"/>
  <c r="W15" i="10"/>
  <c r="V15" i="10"/>
  <c r="U15" i="10"/>
  <c r="T15" i="10"/>
  <c r="S15" i="10"/>
  <c r="R15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AH14" i="10"/>
  <c r="AG14" i="10"/>
  <c r="AF14" i="10"/>
  <c r="AE14" i="10"/>
  <c r="AD14" i="10"/>
  <c r="AC14" i="10"/>
  <c r="AB14" i="10"/>
  <c r="AA14" i="10"/>
  <c r="Z14" i="10"/>
  <c r="Y14" i="10"/>
  <c r="X14" i="10"/>
  <c r="W14" i="10"/>
  <c r="V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G9" i="10"/>
  <c r="H9" i="10" s="1"/>
  <c r="C9" i="10" s="1"/>
  <c r="AH42" i="9"/>
  <c r="AG41" i="9"/>
  <c r="AH41" i="9"/>
  <c r="AF36" i="9"/>
  <c r="AG36" i="9"/>
  <c r="AH36" i="9"/>
  <c r="AF37" i="9"/>
  <c r="AG37" i="9"/>
  <c r="AH37" i="9"/>
  <c r="AF38" i="9"/>
  <c r="AG38" i="9"/>
  <c r="AH38" i="9"/>
  <c r="AF39" i="9"/>
  <c r="AG39" i="9"/>
  <c r="AH39" i="9"/>
  <c r="AF40" i="9"/>
  <c r="AG40" i="9"/>
  <c r="AH40" i="9"/>
  <c r="AE36" i="9"/>
  <c r="AE37" i="9"/>
  <c r="AE38" i="9"/>
  <c r="AE39" i="9"/>
  <c r="AD36" i="9"/>
  <c r="AD37" i="9"/>
  <c r="AD38" i="9"/>
  <c r="AC36" i="9"/>
  <c r="AC37" i="9"/>
  <c r="AB36" i="9"/>
  <c r="AA35" i="9"/>
  <c r="AB35" i="9"/>
  <c r="AC35" i="9"/>
  <c r="AD35" i="9"/>
  <c r="AE35" i="9"/>
  <c r="AF35" i="9"/>
  <c r="AG35" i="9"/>
  <c r="AH35" i="9"/>
  <c r="Z34" i="9"/>
  <c r="AA34" i="9"/>
  <c r="AB34" i="9"/>
  <c r="AC34" i="9"/>
  <c r="AD34" i="9"/>
  <c r="AE34" i="9"/>
  <c r="AF34" i="9"/>
  <c r="AG34" i="9"/>
  <c r="AH34" i="9"/>
  <c r="AD16" i="9"/>
  <c r="AE16" i="9"/>
  <c r="AF16" i="9"/>
  <c r="AG16" i="9"/>
  <c r="AH16" i="9"/>
  <c r="AD17" i="9"/>
  <c r="AE17" i="9"/>
  <c r="AF17" i="9"/>
  <c r="AG17" i="9"/>
  <c r="AH17" i="9"/>
  <c r="AD18" i="9"/>
  <c r="AE18" i="9"/>
  <c r="AF18" i="9"/>
  <c r="AG18" i="9"/>
  <c r="AH18" i="9"/>
  <c r="AD19" i="9"/>
  <c r="AE19" i="9"/>
  <c r="AF19" i="9"/>
  <c r="AG19" i="9"/>
  <c r="AH19" i="9"/>
  <c r="AD20" i="9"/>
  <c r="AE20" i="9"/>
  <c r="AF20" i="9"/>
  <c r="AG20" i="9"/>
  <c r="AH20" i="9"/>
  <c r="AD21" i="9"/>
  <c r="AE21" i="9"/>
  <c r="AF21" i="9"/>
  <c r="AG21" i="9"/>
  <c r="AH21" i="9"/>
  <c r="AD22" i="9"/>
  <c r="AE22" i="9"/>
  <c r="AF22" i="9"/>
  <c r="AG22" i="9"/>
  <c r="AH22" i="9"/>
  <c r="AD23" i="9"/>
  <c r="AE23" i="9"/>
  <c r="AF23" i="9"/>
  <c r="AG23" i="9"/>
  <c r="AH23" i="9"/>
  <c r="AD24" i="9"/>
  <c r="AE24" i="9"/>
  <c r="AF24" i="9"/>
  <c r="AG24" i="9"/>
  <c r="AH24" i="9"/>
  <c r="AD25" i="9"/>
  <c r="AE25" i="9"/>
  <c r="AF25" i="9"/>
  <c r="AG25" i="9"/>
  <c r="AH25" i="9"/>
  <c r="AD26" i="9"/>
  <c r="AE26" i="9"/>
  <c r="AF26" i="9"/>
  <c r="AG26" i="9"/>
  <c r="AH26" i="9"/>
  <c r="AD27" i="9"/>
  <c r="AE27" i="9"/>
  <c r="AF27" i="9"/>
  <c r="AG27" i="9"/>
  <c r="AH27" i="9"/>
  <c r="AD28" i="9"/>
  <c r="AE28" i="9"/>
  <c r="AF28" i="9"/>
  <c r="AG28" i="9"/>
  <c r="AH28" i="9"/>
  <c r="AD29" i="9"/>
  <c r="AE29" i="9"/>
  <c r="AF29" i="9"/>
  <c r="AG29" i="9"/>
  <c r="AH29" i="9"/>
  <c r="AD30" i="9"/>
  <c r="AE30" i="9"/>
  <c r="AF30" i="9"/>
  <c r="AG30" i="9"/>
  <c r="AH30" i="9"/>
  <c r="AD31" i="9"/>
  <c r="AE31" i="9"/>
  <c r="AF31" i="9"/>
  <c r="AG31" i="9"/>
  <c r="AH31" i="9"/>
  <c r="AD32" i="9"/>
  <c r="AE32" i="9"/>
  <c r="AF32" i="9"/>
  <c r="AG32" i="9"/>
  <c r="AH32" i="9"/>
  <c r="AD33" i="9"/>
  <c r="AE33" i="9"/>
  <c r="AF33" i="9"/>
  <c r="AG33" i="9"/>
  <c r="AH33" i="9"/>
  <c r="Y33" i="9"/>
  <c r="Z33" i="9"/>
  <c r="AA33" i="9"/>
  <c r="AB33" i="9"/>
  <c r="AC33" i="9"/>
  <c r="X16" i="9"/>
  <c r="Y16" i="9"/>
  <c r="Z16" i="9"/>
  <c r="AA16" i="9"/>
  <c r="AB16" i="9"/>
  <c r="AC16" i="9"/>
  <c r="X17" i="9"/>
  <c r="Y17" i="9"/>
  <c r="Z17" i="9"/>
  <c r="AA17" i="9"/>
  <c r="AB17" i="9"/>
  <c r="AC17" i="9"/>
  <c r="X18" i="9"/>
  <c r="Y18" i="9"/>
  <c r="Z18" i="9"/>
  <c r="AA18" i="9"/>
  <c r="AB18" i="9"/>
  <c r="AC18" i="9"/>
  <c r="X19" i="9"/>
  <c r="Y19" i="9"/>
  <c r="Z19" i="9"/>
  <c r="AA19" i="9"/>
  <c r="AB19" i="9"/>
  <c r="AC19" i="9"/>
  <c r="X20" i="9"/>
  <c r="Y20" i="9"/>
  <c r="Z20" i="9"/>
  <c r="AA20" i="9"/>
  <c r="AB20" i="9"/>
  <c r="AC20" i="9"/>
  <c r="X21" i="9"/>
  <c r="Y21" i="9"/>
  <c r="Z21" i="9"/>
  <c r="AA21" i="9"/>
  <c r="AB21" i="9"/>
  <c r="AC21" i="9"/>
  <c r="X22" i="9"/>
  <c r="Y22" i="9"/>
  <c r="Z22" i="9"/>
  <c r="AA22" i="9"/>
  <c r="AB22" i="9"/>
  <c r="AC22" i="9"/>
  <c r="X23" i="9"/>
  <c r="Y23" i="9"/>
  <c r="Z23" i="9"/>
  <c r="AA23" i="9"/>
  <c r="AB23" i="9"/>
  <c r="AC23" i="9"/>
  <c r="X24" i="9"/>
  <c r="Y24" i="9"/>
  <c r="Z24" i="9"/>
  <c r="AA24" i="9"/>
  <c r="AB24" i="9"/>
  <c r="AC24" i="9"/>
  <c r="X25" i="9"/>
  <c r="Y25" i="9"/>
  <c r="Z25" i="9"/>
  <c r="AA25" i="9"/>
  <c r="AB25" i="9"/>
  <c r="AC25" i="9"/>
  <c r="X26" i="9"/>
  <c r="Y26" i="9"/>
  <c r="Z26" i="9"/>
  <c r="AA26" i="9"/>
  <c r="AB26" i="9"/>
  <c r="AC26" i="9"/>
  <c r="X27" i="9"/>
  <c r="Y27" i="9"/>
  <c r="Z27" i="9"/>
  <c r="AA27" i="9"/>
  <c r="AB27" i="9"/>
  <c r="AC27" i="9"/>
  <c r="X28" i="9"/>
  <c r="Y28" i="9"/>
  <c r="Z28" i="9"/>
  <c r="AA28" i="9"/>
  <c r="AB28" i="9"/>
  <c r="AC28" i="9"/>
  <c r="X29" i="9"/>
  <c r="Y29" i="9"/>
  <c r="Z29" i="9"/>
  <c r="AA29" i="9"/>
  <c r="AB29" i="9"/>
  <c r="AC29" i="9"/>
  <c r="X30" i="9"/>
  <c r="Y30" i="9"/>
  <c r="Z30" i="9"/>
  <c r="AA30" i="9"/>
  <c r="AB30" i="9"/>
  <c r="AC30" i="9"/>
  <c r="X31" i="9"/>
  <c r="Y31" i="9"/>
  <c r="Z31" i="9"/>
  <c r="AA31" i="9"/>
  <c r="AB31" i="9"/>
  <c r="AC31" i="9"/>
  <c r="X32" i="9"/>
  <c r="Y32" i="9"/>
  <c r="Z32" i="9"/>
  <c r="AA32" i="9"/>
  <c r="AB32" i="9"/>
  <c r="AC32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S16" i="9"/>
  <c r="S17" i="9"/>
  <c r="S18" i="9"/>
  <c r="S19" i="9"/>
  <c r="S20" i="9"/>
  <c r="S21" i="9"/>
  <c r="S22" i="9"/>
  <c r="S23" i="9"/>
  <c r="S24" i="9"/>
  <c r="S25" i="9"/>
  <c r="S26" i="9"/>
  <c r="S27" i="9"/>
  <c r="R16" i="9"/>
  <c r="R17" i="9"/>
  <c r="R18" i="9"/>
  <c r="R19" i="9"/>
  <c r="R20" i="9"/>
  <c r="R21" i="9"/>
  <c r="R22" i="9"/>
  <c r="R23" i="9"/>
  <c r="R24" i="9"/>
  <c r="R25" i="9"/>
  <c r="R26" i="9"/>
  <c r="Q16" i="9"/>
  <c r="Q17" i="9"/>
  <c r="Q18" i="9"/>
  <c r="Q19" i="9"/>
  <c r="Q20" i="9"/>
  <c r="Q21" i="9"/>
  <c r="Q22" i="9"/>
  <c r="Q23" i="9"/>
  <c r="Q24" i="9"/>
  <c r="Q25" i="9"/>
  <c r="P16" i="9"/>
  <c r="P17" i="9"/>
  <c r="P18" i="9"/>
  <c r="P19" i="9"/>
  <c r="P20" i="9"/>
  <c r="P21" i="9"/>
  <c r="P22" i="9"/>
  <c r="P23" i="9"/>
  <c r="P24" i="9"/>
  <c r="O16" i="9"/>
  <c r="O17" i="9"/>
  <c r="O18" i="9"/>
  <c r="O19" i="9"/>
  <c r="O20" i="9"/>
  <c r="O21" i="9"/>
  <c r="O22" i="9"/>
  <c r="O23" i="9"/>
  <c r="N16" i="9"/>
  <c r="N17" i="9"/>
  <c r="N18" i="9"/>
  <c r="N19" i="9"/>
  <c r="N20" i="9"/>
  <c r="N21" i="9"/>
  <c r="N22" i="9"/>
  <c r="M16" i="9"/>
  <c r="M17" i="9"/>
  <c r="M18" i="9"/>
  <c r="M19" i="9"/>
  <c r="M20" i="9"/>
  <c r="M21" i="9"/>
  <c r="L16" i="9"/>
  <c r="L17" i="9"/>
  <c r="L18" i="9"/>
  <c r="L19" i="9"/>
  <c r="L20" i="9"/>
  <c r="K16" i="9"/>
  <c r="K17" i="9"/>
  <c r="K18" i="9"/>
  <c r="K19" i="9"/>
  <c r="J16" i="9"/>
  <c r="J17" i="9"/>
  <c r="J18" i="9"/>
  <c r="I16" i="9"/>
  <c r="I17" i="9"/>
  <c r="H16" i="9"/>
  <c r="AH43" i="9"/>
  <c r="AG42" i="9"/>
  <c r="AF41" i="9"/>
  <c r="AE40" i="9"/>
  <c r="AD39" i="9"/>
  <c r="AC38" i="9"/>
  <c r="AB37" i="9"/>
  <c r="AA36" i="9"/>
  <c r="Z35" i="9"/>
  <c r="Y34" i="9"/>
  <c r="X33" i="9"/>
  <c r="W32" i="9"/>
  <c r="V31" i="9"/>
  <c r="U30" i="9"/>
  <c r="T29" i="9"/>
  <c r="S28" i="9"/>
  <c r="R27" i="9"/>
  <c r="Q26" i="9"/>
  <c r="P25" i="9"/>
  <c r="O24" i="9"/>
  <c r="N23" i="9"/>
  <c r="M22" i="9"/>
  <c r="L21" i="9"/>
  <c r="K20" i="9"/>
  <c r="I18" i="9"/>
  <c r="J19" i="9"/>
  <c r="H17" i="9"/>
  <c r="G16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G15" i="9"/>
  <c r="F15" i="9"/>
  <c r="AH14" i="9"/>
  <c r="AG14" i="9"/>
  <c r="AF14" i="9"/>
  <c r="AE14" i="9"/>
  <c r="AD14" i="9"/>
  <c r="AC14" i="9"/>
  <c r="AB14" i="9"/>
  <c r="AA14" i="9"/>
  <c r="Z14" i="9"/>
  <c r="Y14" i="9"/>
  <c r="X14" i="9"/>
  <c r="W14" i="9"/>
  <c r="V14" i="9"/>
  <c r="U14" i="9"/>
  <c r="T14" i="9"/>
  <c r="S14" i="9"/>
  <c r="R14" i="9"/>
  <c r="Q14" i="9"/>
  <c r="P14" i="9"/>
  <c r="O14" i="9"/>
  <c r="N14" i="9"/>
  <c r="M14" i="9"/>
  <c r="L14" i="9"/>
  <c r="K14" i="9"/>
  <c r="J14" i="9"/>
  <c r="I14" i="9"/>
  <c r="H14" i="9"/>
  <c r="G14" i="9"/>
  <c r="F14" i="9"/>
  <c r="V13" i="9"/>
  <c r="V44" i="9" s="1"/>
  <c r="N13" i="9"/>
  <c r="F13" i="9"/>
  <c r="E14" i="9"/>
  <c r="C13" i="9"/>
  <c r="U13" i="9" s="1"/>
  <c r="U44" i="9" s="1"/>
  <c r="G9" i="9"/>
  <c r="H9" i="9" s="1"/>
  <c r="C9" i="9" s="1"/>
  <c r="X13" i="9" s="1"/>
  <c r="X44" i="9" s="1"/>
  <c r="F14" i="3"/>
  <c r="B14" i="3"/>
  <c r="E8" i="8"/>
  <c r="E10" i="8" s="1"/>
  <c r="E12" i="8" s="1"/>
  <c r="C10" i="8"/>
  <c r="C12" i="8" s="1"/>
  <c r="E10" i="7"/>
  <c r="E17" i="7" s="1"/>
  <c r="F17" i="7" s="1"/>
  <c r="E9" i="7"/>
  <c r="E16" i="7" s="1"/>
  <c r="F16" i="7" s="1"/>
  <c r="D25" i="6"/>
  <c r="E25" i="6" s="1"/>
  <c r="F25" i="6" s="1"/>
  <c r="G25" i="6" s="1"/>
  <c r="D21" i="6"/>
  <c r="E21" i="6" s="1"/>
  <c r="F21" i="6" s="1"/>
  <c r="G21" i="6" s="1"/>
  <c r="D20" i="6"/>
  <c r="E20" i="6" s="1"/>
  <c r="F20" i="6" s="1"/>
  <c r="D13" i="6"/>
  <c r="D26" i="6" s="1"/>
  <c r="C13" i="5"/>
  <c r="D13" i="5" s="1"/>
  <c r="E13" i="5" s="1"/>
  <c r="F10" i="3" s="1"/>
  <c r="C10" i="5"/>
  <c r="D10" i="5" s="1"/>
  <c r="E10" i="5" s="1"/>
  <c r="C9" i="5"/>
  <c r="D9" i="5" s="1"/>
  <c r="B11" i="5"/>
  <c r="L11" i="4"/>
  <c r="F10" i="4"/>
  <c r="F11" i="4"/>
  <c r="F12" i="4"/>
  <c r="F14" i="4"/>
  <c r="F15" i="4"/>
  <c r="F16" i="4"/>
  <c r="F9" i="4"/>
  <c r="A17" i="4"/>
  <c r="L16" i="4"/>
  <c r="C16" i="4"/>
  <c r="G16" i="4" s="1"/>
  <c r="L15" i="4"/>
  <c r="C15" i="4"/>
  <c r="H15" i="4" s="1"/>
  <c r="L14" i="4"/>
  <c r="C14" i="4"/>
  <c r="H14" i="4" s="1"/>
  <c r="L12" i="4"/>
  <c r="C12" i="4"/>
  <c r="H12" i="4" s="1"/>
  <c r="C11" i="4"/>
  <c r="H11" i="4" s="1"/>
  <c r="C10" i="4"/>
  <c r="E10" i="4" s="1"/>
  <c r="C9" i="4"/>
  <c r="H9" i="4" s="1"/>
  <c r="D19" i="2"/>
  <c r="D13" i="2"/>
  <c r="E15" i="2" s="1"/>
  <c r="N21" i="4" l="1"/>
  <c r="M21" i="4"/>
  <c r="I27" i="4"/>
  <c r="M26" i="4"/>
  <c r="N26" i="4"/>
  <c r="O26" i="4" s="1"/>
  <c r="P26" i="4" s="1"/>
  <c r="Q26" i="4" s="1"/>
  <c r="B13" i="3"/>
  <c r="G16" i="7"/>
  <c r="B24" i="3"/>
  <c r="G17" i="7"/>
  <c r="M23" i="4"/>
  <c r="N23" i="4"/>
  <c r="O23" i="4" s="1"/>
  <c r="P23" i="4" s="1"/>
  <c r="Q23" i="4" s="1"/>
  <c r="M22" i="4"/>
  <c r="N22" i="4"/>
  <c r="O22" i="4" s="1"/>
  <c r="P22" i="4" s="1"/>
  <c r="Q22" i="4" s="1"/>
  <c r="M24" i="4"/>
  <c r="N24" i="4"/>
  <c r="O24" i="4" s="1"/>
  <c r="P24" i="4" s="1"/>
  <c r="Q24" i="4" s="1"/>
  <c r="G13" i="9"/>
  <c r="O13" i="9"/>
  <c r="W13" i="9"/>
  <c r="H13" i="9"/>
  <c r="I13" i="9"/>
  <c r="I44" i="9" s="1"/>
  <c r="Q13" i="9"/>
  <c r="Q44" i="9" s="1"/>
  <c r="Y13" i="9"/>
  <c r="Y44" i="9" s="1"/>
  <c r="Z44" i="9"/>
  <c r="P13" i="9"/>
  <c r="B10" i="3"/>
  <c r="J13" i="9"/>
  <c r="R13" i="9"/>
  <c r="B22" i="3"/>
  <c r="D10" i="3"/>
  <c r="K13" i="9"/>
  <c r="S13" i="9"/>
  <c r="S44" i="9" s="1"/>
  <c r="G44" i="9"/>
  <c r="D15" i="3" s="1"/>
  <c r="AE44" i="9"/>
  <c r="H44" i="9"/>
  <c r="F15" i="3" s="1"/>
  <c r="D22" i="3"/>
  <c r="R44" i="9"/>
  <c r="L13" i="9"/>
  <c r="L44" i="9" s="1"/>
  <c r="T13" i="9"/>
  <c r="T44" i="9" s="1"/>
  <c r="AD44" i="9"/>
  <c r="E13" i="9"/>
  <c r="M13" i="9"/>
  <c r="M44" i="9" s="1"/>
  <c r="Z44" i="10"/>
  <c r="AD44" i="10"/>
  <c r="AH44" i="10"/>
  <c r="AB44" i="10"/>
  <c r="AF44" i="10"/>
  <c r="AA44" i="10"/>
  <c r="AE44" i="10"/>
  <c r="AC44" i="10"/>
  <c r="AG44" i="10"/>
  <c r="E19" i="5"/>
  <c r="E21" i="5" s="1"/>
  <c r="F21" i="3" s="1"/>
  <c r="C21" i="5"/>
  <c r="B21" i="3" s="1"/>
  <c r="X13" i="10"/>
  <c r="X44" i="10" s="1"/>
  <c r="W13" i="10"/>
  <c r="W44" i="10" s="1"/>
  <c r="O13" i="10"/>
  <c r="O44" i="10" s="1"/>
  <c r="G13" i="10"/>
  <c r="G44" i="10" s="1"/>
  <c r="D26" i="3" s="1"/>
  <c r="R13" i="10"/>
  <c r="R44" i="10" s="1"/>
  <c r="J13" i="10"/>
  <c r="J44" i="10" s="1"/>
  <c r="S13" i="10"/>
  <c r="S44" i="10" s="1"/>
  <c r="K13" i="10"/>
  <c r="K44" i="10" s="1"/>
  <c r="V13" i="10"/>
  <c r="V44" i="10" s="1"/>
  <c r="N13" i="10"/>
  <c r="N44" i="10" s="1"/>
  <c r="F13" i="10"/>
  <c r="F44" i="10" s="1"/>
  <c r="B26" i="3" s="1"/>
  <c r="E13" i="10"/>
  <c r="E44" i="10" s="1"/>
  <c r="I13" i="10"/>
  <c r="I44" i="10" s="1"/>
  <c r="M13" i="10"/>
  <c r="M44" i="10" s="1"/>
  <c r="Q13" i="10"/>
  <c r="Q44" i="10" s="1"/>
  <c r="U13" i="10"/>
  <c r="U44" i="10" s="1"/>
  <c r="Y13" i="10"/>
  <c r="Y44" i="10" s="1"/>
  <c r="H13" i="10"/>
  <c r="H44" i="10" s="1"/>
  <c r="F26" i="3" s="1"/>
  <c r="L13" i="10"/>
  <c r="L44" i="10" s="1"/>
  <c r="P13" i="10"/>
  <c r="P44" i="10" s="1"/>
  <c r="T13" i="10"/>
  <c r="T44" i="10" s="1"/>
  <c r="AH44" i="9"/>
  <c r="AB44" i="9"/>
  <c r="AG44" i="9"/>
  <c r="AC44" i="9"/>
  <c r="AA44" i="9"/>
  <c r="W44" i="9"/>
  <c r="O44" i="9"/>
  <c r="N44" i="9"/>
  <c r="K44" i="9"/>
  <c r="J44" i="9"/>
  <c r="P44" i="9"/>
  <c r="AF44" i="9"/>
  <c r="F44" i="9"/>
  <c r="B15" i="3" s="1"/>
  <c r="E44" i="9"/>
  <c r="F22" i="6"/>
  <c r="G20" i="6"/>
  <c r="G22" i="6" s="1"/>
  <c r="E26" i="6"/>
  <c r="D27" i="6"/>
  <c r="E22" i="6"/>
  <c r="D22" i="6"/>
  <c r="E9" i="5"/>
  <c r="E11" i="5" s="1"/>
  <c r="F9" i="3" s="1"/>
  <c r="D11" i="5"/>
  <c r="D9" i="3" s="1"/>
  <c r="C11" i="5"/>
  <c r="B9" i="3" s="1"/>
  <c r="E11" i="4"/>
  <c r="G11" i="4" s="1"/>
  <c r="I11" i="4" s="1"/>
  <c r="H10" i="4"/>
  <c r="H16" i="4"/>
  <c r="I16" i="4" s="1"/>
  <c r="L9" i="4"/>
  <c r="G14" i="4"/>
  <c r="I14" i="4" s="1"/>
  <c r="G9" i="4"/>
  <c r="I9" i="4" s="1"/>
  <c r="G12" i="4"/>
  <c r="G10" i="4"/>
  <c r="L10" i="4"/>
  <c r="G15" i="4"/>
  <c r="I15" i="4" s="1"/>
  <c r="E18" i="2"/>
  <c r="E24" i="2" s="1"/>
  <c r="E30" i="2" s="1"/>
  <c r="F30" i="2" s="1"/>
  <c r="G30" i="2" s="1"/>
  <c r="H30" i="2" s="1"/>
  <c r="E17" i="2"/>
  <c r="H16" i="7" l="1"/>
  <c r="F13" i="3" s="1"/>
  <c r="D13" i="3"/>
  <c r="F26" i="6"/>
  <c r="E27" i="6"/>
  <c r="B23" i="3" s="1"/>
  <c r="F11" i="3"/>
  <c r="H17" i="7"/>
  <c r="F24" i="3" s="1"/>
  <c r="D24" i="3"/>
  <c r="O21" i="4"/>
  <c r="P21" i="4" s="1"/>
  <c r="Q21" i="4" s="1"/>
  <c r="N27" i="4"/>
  <c r="I10" i="4"/>
  <c r="M10" i="4" s="1"/>
  <c r="N16" i="4"/>
  <c r="O16" i="4" s="1"/>
  <c r="P16" i="4" s="1"/>
  <c r="Q16" i="4" s="1"/>
  <c r="M16" i="4"/>
  <c r="N14" i="4"/>
  <c r="O14" i="4" s="1"/>
  <c r="M14" i="4"/>
  <c r="M9" i="4"/>
  <c r="N9" i="4"/>
  <c r="O9" i="4" s="1"/>
  <c r="N15" i="4"/>
  <c r="O15" i="4" s="1"/>
  <c r="P15" i="4" s="1"/>
  <c r="Q15" i="4" s="1"/>
  <c r="M15" i="4"/>
  <c r="M11" i="4"/>
  <c r="N11" i="4"/>
  <c r="O11" i="4" s="1"/>
  <c r="P11" i="4" s="1"/>
  <c r="Q11" i="4" s="1"/>
  <c r="I12" i="4"/>
  <c r="E19" i="2"/>
  <c r="E23" i="2"/>
  <c r="E29" i="2" s="1"/>
  <c r="F29" i="2" s="1"/>
  <c r="G29" i="2" s="1"/>
  <c r="H29" i="2" s="1"/>
  <c r="G26" i="6" l="1"/>
  <c r="G27" i="6" s="1"/>
  <c r="F23" i="3" s="1"/>
  <c r="F27" i="6"/>
  <c r="D23" i="3" s="1"/>
  <c r="B11" i="3"/>
  <c r="O27" i="4"/>
  <c r="P27" i="4" s="1"/>
  <c r="B20" i="3"/>
  <c r="B27" i="3" s="1"/>
  <c r="D11" i="3"/>
  <c r="P14" i="4"/>
  <c r="B12" i="3"/>
  <c r="P9" i="4"/>
  <c r="N10" i="4"/>
  <c r="O10" i="4" s="1"/>
  <c r="P10" i="4" s="1"/>
  <c r="Q10" i="4" s="1"/>
  <c r="I17" i="4"/>
  <c r="M12" i="4"/>
  <c r="N12" i="4"/>
  <c r="Q27" i="4" l="1"/>
  <c r="F20" i="3" s="1"/>
  <c r="F27" i="3" s="1"/>
  <c r="D20" i="3"/>
  <c r="D27" i="3" s="1"/>
  <c r="N17" i="4"/>
  <c r="B8" i="3" s="1"/>
  <c r="B16" i="3" s="1"/>
  <c r="O12" i="4"/>
  <c r="Q9" i="4"/>
  <c r="D12" i="3"/>
  <c r="Q14" i="4"/>
  <c r="F12" i="3" l="1"/>
  <c r="P12" i="4"/>
  <c r="O17" i="4"/>
  <c r="Q12" i="4" l="1"/>
  <c r="P17" i="4"/>
  <c r="D8" i="3" s="1"/>
  <c r="Q17" i="4" l="1"/>
  <c r="F8" i="3" s="1"/>
  <c r="F16" i="3" s="1"/>
  <c r="D10" i="8" l="1"/>
  <c r="D12" i="8" s="1"/>
  <c r="D14" i="3" s="1"/>
  <c r="D1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Schaben, Angela</author>
  </authors>
  <commentList>
    <comment ref="A19" authorId="0" shapeId="0" xr:uid="{E8BA2A2A-6FB5-45B8-8CE0-3FA21B769AF5}">
      <text>
        <r>
          <rPr>
            <b/>
            <sz val="9"/>
            <color indexed="81"/>
            <rFont val="Tahoma"/>
            <charset val="1"/>
          </rPr>
          <t>Schaben, Angela:</t>
        </r>
        <r>
          <rPr>
            <sz val="9"/>
            <color indexed="81"/>
            <rFont val="Tahoma"/>
            <charset val="1"/>
          </rPr>
          <t xml:space="preserve">
Based on other information provided during discovery, this section should be "Projected Wastewater Expenses" instead of "Projected Water Expenses".</t>
        </r>
      </text>
    </comment>
  </commentList>
</comments>
</file>

<file path=xl/sharedStrings.xml><?xml version="1.0" encoding="utf-8"?>
<sst xmlns="http://schemas.openxmlformats.org/spreadsheetml/2006/main" count="187" uniqueCount="98">
  <si>
    <t>Liberty Utilities (Missouri Water) LLC</t>
  </si>
  <si>
    <t>d/b/a Liberty Utilities or Liberty</t>
  </si>
  <si>
    <t>Application for Bolivar CCN</t>
  </si>
  <si>
    <t>Case No. WA-2020-0397 and SA-2020-0398</t>
  </si>
  <si>
    <t>Year 1</t>
  </si>
  <si>
    <t>Year 2</t>
  </si>
  <si>
    <t>Year 3</t>
  </si>
  <si>
    <t>Projected Revenues</t>
  </si>
  <si>
    <t>Actual Revenues at 10/8/2019</t>
  </si>
  <si>
    <t>Day of 2019 Actual Revenues</t>
  </si>
  <si>
    <t>Beginning of Year</t>
  </si>
  <si>
    <t>Date of Financials</t>
  </si>
  <si>
    <t xml:space="preserve">Estimated 2019 Water Revenues </t>
  </si>
  <si>
    <t>Estimated 2019 Sewer Revenues</t>
  </si>
  <si>
    <t>Rate Increase Implemented 1/1/2020</t>
  </si>
  <si>
    <t>Estimated 2020 Water Revenues</t>
  </si>
  <si>
    <t>Estimated 2020 Sewer Revenues</t>
  </si>
  <si>
    <t>Projected Water Expenses</t>
  </si>
  <si>
    <t>Labor (OpEx Portion)</t>
  </si>
  <si>
    <t>Utilities</t>
  </si>
  <si>
    <t>Synergies</t>
  </si>
  <si>
    <t>Corporate Allocations</t>
  </si>
  <si>
    <t>Taxes other than Income</t>
  </si>
  <si>
    <t>Depreciation</t>
  </si>
  <si>
    <t>Total</t>
  </si>
  <si>
    <t>Billing and Uncollectible Expenses</t>
  </si>
  <si>
    <t>Annualized Revenues at 12/31/2019</t>
  </si>
  <si>
    <t>Direct Labor  - Salary, OT, &amp; Benefits</t>
  </si>
  <si>
    <t>Regular Hours</t>
  </si>
  <si>
    <t>Hourly Rate</t>
  </si>
  <si>
    <t>OT, Hours</t>
  </si>
  <si>
    <t>OT, $/hr</t>
  </si>
  <si>
    <t>Salary</t>
  </si>
  <si>
    <t>Benefits</t>
  </si>
  <si>
    <t xml:space="preserve">Annual  </t>
  </si>
  <si>
    <t>Field Supervisor/Plant</t>
  </si>
  <si>
    <t xml:space="preserve">Operator III  </t>
  </si>
  <si>
    <t>Operator I</t>
  </si>
  <si>
    <t>Field Service Rep</t>
  </si>
  <si>
    <t>Meter Reader</t>
  </si>
  <si>
    <t>Indirect Labor / Support Staff</t>
  </si>
  <si>
    <t>CSR</t>
  </si>
  <si>
    <t>FTEs</t>
  </si>
  <si>
    <t>CapEx %</t>
  </si>
  <si>
    <t>OpEx %</t>
  </si>
  <si>
    <t>CapEx $</t>
  </si>
  <si>
    <t>OpEx $</t>
  </si>
  <si>
    <t>Materials &amp; Supplies</t>
  </si>
  <si>
    <t>Repairs &amp; Maintenance</t>
  </si>
  <si>
    <t>O&amp;M</t>
  </si>
  <si>
    <t>Number of Customers</t>
  </si>
  <si>
    <t>Cost per Paper Bill</t>
  </si>
  <si>
    <t>Cost per E-Bill</t>
  </si>
  <si>
    <t>% Customers Paper Billed</t>
  </si>
  <si>
    <t>% Customers E-Billed</t>
  </si>
  <si>
    <t>Number of Water Customers</t>
  </si>
  <si>
    <t>Number of Sewer Customers</t>
  </si>
  <si>
    <t>Paper Bills</t>
  </si>
  <si>
    <t>E-Bills</t>
  </si>
  <si>
    <t>Total Water Billing Expense</t>
  </si>
  <si>
    <t>Estimated Sewer Billing Expenses</t>
  </si>
  <si>
    <t>Estimated Water Billing Expenses</t>
  </si>
  <si>
    <t>Total Sewer Billing Expenses</t>
  </si>
  <si>
    <t>Projected Billing Expenses</t>
  </si>
  <si>
    <t>Estimated Uncollectible</t>
  </si>
  <si>
    <t>Estimated Uncollectible Sewer Expense</t>
  </si>
  <si>
    <t>Estimated Uncollectible Water Expense</t>
  </si>
  <si>
    <t>Estimated Corporate Allocations</t>
  </si>
  <si>
    <t>Water</t>
  </si>
  <si>
    <t>Sewer</t>
  </si>
  <si>
    <t>Estimated Corporate Cost per Customer</t>
  </si>
  <si>
    <t>Estimated Corporate Costs - Water</t>
  </si>
  <si>
    <t>Estimated Corporate Costs - Sewer</t>
  </si>
  <si>
    <t>Assessed Value</t>
  </si>
  <si>
    <t>Adjustment</t>
  </si>
  <si>
    <t>Mill Rate</t>
  </si>
  <si>
    <t>Estimated Water Property Taxes</t>
  </si>
  <si>
    <t>Book Depreciation Schedule</t>
  </si>
  <si>
    <t>Current Depr</t>
  </si>
  <si>
    <t>Net Plant</t>
  </si>
  <si>
    <t>Years</t>
  </si>
  <si>
    <t>Book Depr, extg Plant</t>
  </si>
  <si>
    <t>Book Depr, new Plant</t>
  </si>
  <si>
    <t>yrs</t>
  </si>
  <si>
    <t>1/2 yr first years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</si>
  <si>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</si>
  <si>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Total Book Depreciation</t>
  </si>
  <si>
    <t>Depreciation - Water</t>
  </si>
  <si>
    <t>Depreciation - Sewer</t>
  </si>
  <si>
    <t>Projected Labor Expenses - Water</t>
  </si>
  <si>
    <t>Projected Labor Expenses - Sewer</t>
  </si>
  <si>
    <t>Projected Expenses - Water</t>
  </si>
  <si>
    <t>Projected Expenses - Sewer</t>
  </si>
  <si>
    <t>Taxes Other Than Income - Water</t>
  </si>
  <si>
    <t>Taxes Other Than Income - Sewer</t>
  </si>
  <si>
    <t>Estimated Water Asset Value</t>
  </si>
  <si>
    <t>Estimated Sewer Asset Value</t>
  </si>
  <si>
    <t>Estimated Sewer Property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</si>
</sst>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$&quot;#,##0_);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0.0\x;\(0.0&quot;x)&quot;"/>
    <numFmt numFmtId="168" formatCode="0.0"/>
    <numFmt numFmtId="169" formatCode="_(&quot;$&quot;* #,##0.00_);_(&quot;$&quot;* \(#,##0.00\);_(&quot;$&quot;* &quot;-&quot;_);_(@_)"/>
    <numFmt numFmtId="170" formatCode="_(* #,##0.0_);_(* \(#,##0.0\);_(* &quot;-&quot;??_);_(@_)"/>
    <numFmt numFmtId="171" formatCode="_(&quot;$&quot;* #,##0_);_(&quot;$&quot;* \(#,##0\);_(&quot;$&quot;* &quot;-&quot;?_);_(@_)"/>
    <numFmt numFmtId="172" formatCode="#,##0.0_);\(#,##0.0\);\-_0_)"/>
    <numFmt numFmtId="173" formatCode="#,##0.000_);\(#,##0.000\);\-_0_)"/>
    <numFmt numFmtId="174" formatCode="#,##0_);\(#,##0\);\-_0_)"/>
    <numFmt numFmtId="175" formatCode="_(* #,##0_);_(* \(#,##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0"/>
      <color indexed="12"/>
      <name val="Calibri"/>
      <family val="2"/>
      <scheme val="minor"/>
    </font>
    <font>
      <u/>
      <sz val="10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indexed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/>
    <xf numFmtId="0" fontId="2" fillId="0" borderId="0" xfId="0" applyFont="1" applyAlignment="1">
      <alignment horizontal="center"/>
    </xf>
    <xf numFmtId="14" fontId="0" fillId="0" borderId="0" xfId="0" applyNumberFormat="1"/>
    <xf numFmtId="5" fontId="0" fillId="0" borderId="0" xfId="0" applyNumberFormat="1"/>
    <xf numFmtId="5" fontId="0" fillId="0" borderId="1" xfId="0" applyNumberFormat="1" applyBorder="1"/>
    <xf numFmtId="0" fontId="2" fillId="0" borderId="0" xfId="0" applyFont="1"/>
    <xf numFmtId="14" fontId="0" fillId="0" borderId="1" xfId="0" applyNumberFormat="1" applyBorder="1"/>
    <xf numFmtId="9" fontId="0" fillId="0" borderId="0" xfId="0" applyNumberFormat="1"/>
    <xf numFmtId="166" fontId="0" fillId="0" borderId="0" xfId="0" applyNumberFormat="1"/>
    <xf numFmtId="5" fontId="6" fillId="0" borderId="0" xfId="0" applyNumberFormat="1" applyFont="1"/>
    <xf numFmtId="44" fontId="0" fillId="0" borderId="0" xfId="2" applyFont="1"/>
    <xf numFmtId="165" fontId="0" fillId="0" borderId="0" xfId="0" applyNumberFormat="1"/>
    <xf numFmtId="0" fontId="0" fillId="0" borderId="0" xfId="0" applyAlignment="1">
      <alignment horizontal="center"/>
    </xf>
    <xf numFmtId="165" fontId="0" fillId="0" borderId="1" xfId="2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9" fontId="0" fillId="0" borderId="0" xfId="0" applyNumberFormat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37" fontId="0" fillId="0" borderId="0" xfId="4" applyNumberFormat="1" applyFont="1"/>
    <xf numFmtId="0" fontId="2" fillId="0" borderId="0" xfId="4" applyFont="1" applyAlignment="1">
      <alignment horizontal="left" vertical="top"/>
    </xf>
    <xf numFmtId="0" fontId="0" fillId="0" borderId="0" xfId="4" applyFont="1" applyAlignment="1">
      <alignment vertical="top"/>
    </xf>
    <xf numFmtId="0" fontId="2" fillId="0" borderId="0" xfId="4" applyFont="1" applyAlignment="1">
      <alignment horizontal="center" vertical="top"/>
    </xf>
    <xf numFmtId="166" fontId="4" fillId="0" borderId="0" xfId="3" applyNumberFormat="1" applyFont="1" applyAlignment="1">
      <alignment horizontal="center" vertical="top"/>
    </xf>
    <xf numFmtId="167" fontId="4" fillId="0" borderId="0" xfId="1" applyNumberFormat="1" applyFont="1" applyAlignment="1">
      <alignment horizontal="center" vertical="top"/>
    </xf>
    <xf numFmtId="9" fontId="4" fillId="0" borderId="0" xfId="3" applyFont="1" applyAlignment="1">
      <alignment horizontal="center" vertical="top"/>
    </xf>
    <xf numFmtId="0" fontId="0" fillId="0" borderId="0" xfId="4" applyFont="1" applyAlignment="1">
      <alignment horizontal="center" vertical="top"/>
    </xf>
    <xf numFmtId="164" fontId="4" fillId="0" borderId="0" xfId="5" quotePrefix="1" applyNumberFormat="1" applyFont="1" applyAlignment="1">
      <alignment horizontal="right"/>
    </xf>
    <xf numFmtId="169" fontId="6" fillId="0" borderId="0" xfId="6" applyNumberFormat="1" applyFont="1"/>
    <xf numFmtId="37" fontId="6" fillId="0" borderId="0" xfId="6" applyNumberFormat="1" applyFont="1"/>
    <xf numFmtId="165" fontId="6" fillId="0" borderId="0" xfId="6" applyNumberFormat="1" applyFont="1"/>
    <xf numFmtId="165" fontId="0" fillId="0" borderId="0" xfId="6" applyNumberFormat="1" applyFont="1"/>
    <xf numFmtId="42" fontId="0" fillId="0" borderId="0" xfId="6" applyNumberFormat="1" applyFont="1"/>
    <xf numFmtId="9" fontId="6" fillId="0" borderId="0" xfId="3" applyFont="1" applyAlignment="1">
      <alignment horizontal="center" vertical="top"/>
    </xf>
    <xf numFmtId="42" fontId="0" fillId="0" borderId="0" xfId="0" applyNumberFormat="1" applyFont="1"/>
    <xf numFmtId="169" fontId="4" fillId="0" borderId="0" xfId="6" applyNumberFormat="1" applyFont="1"/>
    <xf numFmtId="37" fontId="4" fillId="0" borderId="0" xfId="6" applyNumberFormat="1" applyFont="1" applyAlignment="1">
      <alignment horizontal="center"/>
    </xf>
    <xf numFmtId="42" fontId="4" fillId="0" borderId="0" xfId="6" applyNumberFormat="1" applyFont="1" applyAlignment="1">
      <alignment horizontal="right"/>
    </xf>
    <xf numFmtId="165" fontId="4" fillId="0" borderId="0" xfId="6" applyNumberFormat="1" applyFont="1"/>
    <xf numFmtId="0" fontId="2" fillId="0" borderId="0" xfId="4" applyFont="1" applyAlignment="1">
      <alignment horizontal="center"/>
    </xf>
    <xf numFmtId="0" fontId="2" fillId="0" borderId="0" xfId="4" applyFont="1" applyAlignment="1">
      <alignment horizontal="left"/>
    </xf>
    <xf numFmtId="0" fontId="2" fillId="0" borderId="0" xfId="4" applyFont="1" applyAlignment="1">
      <alignment horizontal="center" wrapText="1"/>
    </xf>
    <xf numFmtId="164" fontId="6" fillId="0" borderId="0" xfId="5" quotePrefix="1" applyNumberFormat="1" applyFont="1" applyAlignment="1">
      <alignment horizontal="right"/>
    </xf>
    <xf numFmtId="168" fontId="6" fillId="0" borderId="0" xfId="0" applyNumberFormat="1" applyFont="1" applyAlignment="1">
      <alignment horizontal="center"/>
    </xf>
    <xf numFmtId="0" fontId="0" fillId="0" borderId="0" xfId="0" applyFont="1" applyFill="1" applyAlignment="1">
      <alignment horizontal="center"/>
    </xf>
    <xf numFmtId="42" fontId="0" fillId="0" borderId="1" xfId="0" applyNumberFormat="1" applyFont="1" applyBorder="1"/>
    <xf numFmtId="42" fontId="0" fillId="0" borderId="1" xfId="6" applyNumberFormat="1" applyFont="1" applyBorder="1"/>
    <xf numFmtId="0" fontId="8" fillId="0" borderId="0" xfId="0" applyFont="1" applyAlignment="1">
      <alignment horizontal="center"/>
    </xf>
    <xf numFmtId="44" fontId="0" fillId="0" borderId="0" xfId="0" applyNumberFormat="1"/>
    <xf numFmtId="10" fontId="0" fillId="0" borderId="0" xfId="0" applyNumberFormat="1"/>
    <xf numFmtId="10" fontId="4" fillId="0" borderId="0" xfId="0" applyNumberFormat="1" applyFont="1" applyAlignment="1">
      <alignment horizontal="center"/>
    </xf>
    <xf numFmtId="165" fontId="0" fillId="0" borderId="1" xfId="0" applyNumberFormat="1" applyBorder="1"/>
    <xf numFmtId="165" fontId="0" fillId="0" borderId="0" xfId="2" applyNumberFormat="1" applyFont="1" applyFill="1"/>
    <xf numFmtId="8" fontId="0" fillId="0" borderId="0" xfId="0" applyNumberFormat="1"/>
    <xf numFmtId="171" fontId="0" fillId="0" borderId="0" xfId="0" applyNumberForma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0" fontId="5" fillId="0" borderId="0" xfId="0" applyFont="1"/>
    <xf numFmtId="172" fontId="10" fillId="0" borderId="0" xfId="0" applyNumberFormat="1" applyFont="1"/>
    <xf numFmtId="166" fontId="10" fillId="0" borderId="0" xfId="3" applyNumberFormat="1" applyFont="1"/>
    <xf numFmtId="2" fontId="10" fillId="0" borderId="0" xfId="0" applyNumberFormat="1" applyFont="1"/>
    <xf numFmtId="0" fontId="13" fillId="0" borderId="0" xfId="0" applyFont="1"/>
    <xf numFmtId="0" fontId="14" fillId="0" borderId="0" xfId="0" applyFont="1" applyAlignment="1">
      <alignment horizontal="right"/>
    </xf>
    <xf numFmtId="172" fontId="15" fillId="0" borderId="0" xfId="0" applyNumberFormat="1" applyFont="1"/>
    <xf numFmtId="172" fontId="16" fillId="0" borderId="0" xfId="0" applyNumberFormat="1" applyFont="1"/>
    <xf numFmtId="5" fontId="10" fillId="0" borderId="0" xfId="0" applyNumberFormat="1" applyFont="1"/>
    <xf numFmtId="0" fontId="10" fillId="4" borderId="0" xfId="0" applyFont="1" applyFill="1"/>
    <xf numFmtId="174" fontId="10" fillId="4" borderId="0" xfId="0" applyNumberFormat="1" applyFont="1" applyFill="1"/>
    <xf numFmtId="173" fontId="10" fillId="4" borderId="0" xfId="0" applyNumberFormat="1" applyFont="1" applyFill="1"/>
    <xf numFmtId="165" fontId="10" fillId="0" borderId="0" xfId="2" applyNumberFormat="1" applyFont="1"/>
    <xf numFmtId="174" fontId="10" fillId="3" borderId="0" xfId="0" applyNumberFormat="1" applyFont="1" applyFill="1"/>
    <xf numFmtId="174" fontId="10" fillId="0" borderId="0" xfId="0" applyNumberFormat="1" applyFont="1"/>
    <xf numFmtId="164" fontId="10" fillId="2" borderId="0" xfId="1" applyNumberFormat="1" applyFont="1" applyFill="1"/>
    <xf numFmtId="164" fontId="10" fillId="0" borderId="0" xfId="1" applyNumberFormat="1" applyFont="1"/>
    <xf numFmtId="164" fontId="10" fillId="4" borderId="0" xfId="1" applyNumberFormat="1" applyFont="1" applyFill="1"/>
    <xf numFmtId="170" fontId="12" fillId="0" borderId="0" xfId="5" applyNumberFormat="1" applyFont="1" applyFill="1" applyAlignment="1" applyProtection="1">
      <alignment horizontal="center"/>
      <protection locked="0"/>
    </xf>
    <xf numFmtId="170" fontId="0" fillId="0" borderId="0" xfId="1" applyNumberFormat="1" applyFont="1" applyAlignment="1">
      <alignment horizontal="center"/>
    </xf>
    <xf numFmtId="170" fontId="0" fillId="0" borderId="0" xfId="0" applyNumberFormat="1"/>
    <xf numFmtId="175" fontId="0" fillId="0" borderId="0" xfId="0" applyNumberFormat="1"/>
    <xf numFmtId="44" fontId="6" fillId="0" borderId="0" xfId="2" applyFont="1"/>
    <xf numFmtId="9" fontId="0" fillId="0" borderId="0" xfId="3" applyFont="1" applyAlignment="1">
      <alignment horizontal="center"/>
    </xf>
    <xf numFmtId="42" fontId="0" fillId="0" borderId="0" xfId="0" applyNumberFormat="1"/>
  </cellXfs>
  <cellStyles count="7">
    <cellStyle name="Comma" xfId="1" builtinId="3"/>
    <cellStyle name="Comma 2 10" xfId="5" xr:uid="{4009D7C9-6FEE-4887-9882-7F1F5296DCAC}"/>
    <cellStyle name="Currency" xfId="2" builtinId="4"/>
    <cellStyle name="Currency 2" xfId="6" xr:uid="{B930D3B1-80AF-48E5-8657-CF6EB9E5D531}"/>
    <cellStyle name="Normal" xfId="0" builtinId="0"/>
    <cellStyle name="Normal 3 2" xfId="4" xr:uid="{E05CD4C0-5DF2-4AE5-B254-B06251399ADB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99D5D-F7B7-4F4A-AA1E-EF3177D63D20}">
  <dimension ref="A1:H30"/>
  <sheetViews>
    <sheetView topLeftCell="A14" workbookViewId="0">
      <selection activeCell="J29" sqref="J29"/>
    </sheetView>
  </sheetViews>
  <sheetFormatPr defaultRowHeight="14.4" x14ac:dyDescent="0.3"/>
  <cols>
    <col min="1" max="4" width="10.6640625" customWidth="1"/>
    <col min="5" max="5" width="13.5546875" bestFit="1" customWidth="1"/>
    <col min="6" max="8" width="12.6640625" customWidth="1"/>
  </cols>
  <sheetData>
    <row r="1" spans="1:5" ht="15.6" x14ac:dyDescent="0.3">
      <c r="A1" s="3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6" spans="1:5" x14ac:dyDescent="0.3">
      <c r="A6" s="8" t="s">
        <v>7</v>
      </c>
    </row>
    <row r="8" spans="1:5" x14ac:dyDescent="0.3">
      <c r="A8" t="s">
        <v>8</v>
      </c>
      <c r="E8" s="6">
        <v>3301402.2899999996</v>
      </c>
    </row>
    <row r="10" spans="1:5" x14ac:dyDescent="0.3">
      <c r="A10" t="s">
        <v>9</v>
      </c>
    </row>
    <row r="11" spans="1:5" x14ac:dyDescent="0.3">
      <c r="A11" s="5"/>
      <c r="B11" t="s">
        <v>10</v>
      </c>
      <c r="D11" s="5">
        <v>43466</v>
      </c>
    </row>
    <row r="12" spans="1:5" x14ac:dyDescent="0.3">
      <c r="B12" t="s">
        <v>11</v>
      </c>
      <c r="D12" s="9">
        <v>43746</v>
      </c>
    </row>
    <row r="13" spans="1:5" x14ac:dyDescent="0.3">
      <c r="D13">
        <f>D12-D11</f>
        <v>280</v>
      </c>
    </row>
    <row r="15" spans="1:5" x14ac:dyDescent="0.3">
      <c r="A15" t="s">
        <v>26</v>
      </c>
      <c r="E15" s="6">
        <f>E8/D13*365</f>
        <v>4303613.6994642848</v>
      </c>
    </row>
    <row r="17" spans="1:8" x14ac:dyDescent="0.3">
      <c r="A17" t="s">
        <v>12</v>
      </c>
      <c r="D17" s="19">
        <v>0.38</v>
      </c>
      <c r="E17" s="6">
        <f>E15*D17</f>
        <v>1635373.2057964283</v>
      </c>
    </row>
    <row r="18" spans="1:8" x14ac:dyDescent="0.3">
      <c r="A18" t="s">
        <v>13</v>
      </c>
      <c r="D18" s="20">
        <v>0.62</v>
      </c>
      <c r="E18" s="7">
        <f>E15*D18</f>
        <v>2668240.4936678568</v>
      </c>
    </row>
    <row r="19" spans="1:8" x14ac:dyDescent="0.3">
      <c r="D19" s="19">
        <f>SUM(D17:D18)</f>
        <v>1</v>
      </c>
      <c r="E19" s="6">
        <f>SUM(E17:E18)</f>
        <v>4303613.6994642848</v>
      </c>
    </row>
    <row r="21" spans="1:8" x14ac:dyDescent="0.3">
      <c r="A21" t="s">
        <v>14</v>
      </c>
      <c r="E21" s="11">
        <v>6.3E-2</v>
      </c>
    </row>
    <row r="23" spans="1:8" x14ac:dyDescent="0.3">
      <c r="A23" t="s">
        <v>15</v>
      </c>
      <c r="E23" s="6">
        <f>E17*(1+E21)</f>
        <v>1738401.7177616032</v>
      </c>
    </row>
    <row r="24" spans="1:8" x14ac:dyDescent="0.3">
      <c r="A24" t="s">
        <v>16</v>
      </c>
      <c r="E24" s="6">
        <f>E18*(1+E21)</f>
        <v>2836339.6447689314</v>
      </c>
    </row>
    <row r="26" spans="1:8" x14ac:dyDescent="0.3">
      <c r="A26" t="s">
        <v>64</v>
      </c>
      <c r="D26" s="53">
        <v>1E-3</v>
      </c>
    </row>
    <row r="27" spans="1:8" x14ac:dyDescent="0.3">
      <c r="D27" s="53"/>
      <c r="E27" s="15"/>
      <c r="F27" s="54">
        <v>2.5000000000000001E-2</v>
      </c>
      <c r="G27" s="54">
        <v>2.5000000000000001E-2</v>
      </c>
      <c r="H27" s="54">
        <v>2.5000000000000001E-2</v>
      </c>
    </row>
    <row r="28" spans="1:8" x14ac:dyDescent="0.3">
      <c r="E28" s="4">
        <v>2020</v>
      </c>
      <c r="F28" s="4">
        <v>2021</v>
      </c>
      <c r="G28" s="4">
        <v>2022</v>
      </c>
      <c r="H28" s="4">
        <v>2023</v>
      </c>
    </row>
    <row r="29" spans="1:8" x14ac:dyDescent="0.3">
      <c r="A29" t="s">
        <v>66</v>
      </c>
      <c r="E29" s="6">
        <f>E23*D26</f>
        <v>1738.4017177616033</v>
      </c>
      <c r="F29" s="6">
        <f>E29*(1+F$27)</f>
        <v>1781.8617607056433</v>
      </c>
      <c r="G29" s="6">
        <f t="shared" ref="G29:H30" si="0">F29*(1+G$27)</f>
        <v>1826.4083047232841</v>
      </c>
      <c r="H29" s="6">
        <f t="shared" si="0"/>
        <v>1872.0685123413662</v>
      </c>
    </row>
    <row r="30" spans="1:8" x14ac:dyDescent="0.3">
      <c r="A30" t="s">
        <v>65</v>
      </c>
      <c r="E30" s="6">
        <f>E24*D26</f>
        <v>2836.3396447689315</v>
      </c>
      <c r="F30" s="6">
        <f>E30*(1+F$27)</f>
        <v>2907.2481358881546</v>
      </c>
      <c r="G30" s="6">
        <f t="shared" si="0"/>
        <v>2979.9293392853583</v>
      </c>
      <c r="H30" s="6">
        <f t="shared" si="0"/>
        <v>3054.4275727674922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3C294-9B16-42FB-83C4-5286D70A3D63}">
  <dimension ref="A1:H27"/>
  <sheetViews>
    <sheetView tabSelected="1" topLeftCell="A3" workbookViewId="0">
      <selection activeCell="J22" sqref="J22"/>
    </sheetView>
  </sheetViews>
  <sheetFormatPr defaultRowHeight="14.4" x14ac:dyDescent="0.3"/>
  <cols>
    <col min="1" max="1" width="38.5546875" bestFit="1" customWidth="1"/>
    <col min="2" max="2" width="12.5546875" bestFit="1" customWidth="1"/>
    <col min="3" max="3" width="1.6640625" customWidth="1"/>
    <col min="4" max="4" width="12.5546875" bestFit="1" customWidth="1"/>
    <col min="5" max="5" width="1.6640625" customWidth="1"/>
    <col min="6" max="6" width="12.5546875" bestFit="1" customWidth="1"/>
    <col min="8" max="8" width="9.5546875" bestFit="1" customWidth="1"/>
  </cols>
  <sheetData>
    <row r="1" spans="1:8" ht="15.6" x14ac:dyDescent="0.3">
      <c r="A1" s="3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7" spans="1:8" x14ac:dyDescent="0.3">
      <c r="A7" s="18" t="s">
        <v>17</v>
      </c>
      <c r="B7" s="17" t="s">
        <v>4</v>
      </c>
      <c r="C7" s="4"/>
      <c r="D7" s="17" t="s">
        <v>5</v>
      </c>
      <c r="E7" s="4"/>
      <c r="F7" s="17" t="s">
        <v>6</v>
      </c>
    </row>
    <row r="8" spans="1:8" x14ac:dyDescent="0.3">
      <c r="A8" s="12" t="s">
        <v>18</v>
      </c>
      <c r="B8" s="2">
        <f>Labor!N17</f>
        <v>378645.27999999997</v>
      </c>
      <c r="C8" s="2"/>
      <c r="D8" s="2">
        <f>Labor!P17</f>
        <v>397814.1973</v>
      </c>
      <c r="E8" s="2"/>
      <c r="F8" s="2">
        <f>Labor!Q17</f>
        <v>407759.55223249993</v>
      </c>
    </row>
    <row r="9" spans="1:8" x14ac:dyDescent="0.3">
      <c r="A9" s="12" t="s">
        <v>49</v>
      </c>
      <c r="B9" s="56">
        <f>'O&amp;M and Utilities'!C11</f>
        <v>243839.43325</v>
      </c>
      <c r="C9" s="2"/>
      <c r="D9" s="2">
        <f>'O&amp;M and Utilities'!D11</f>
        <v>249935.41908124997</v>
      </c>
      <c r="E9" s="2"/>
      <c r="F9" s="2">
        <f>'O&amp;M and Utilities'!E11</f>
        <v>256183.8045582812</v>
      </c>
      <c r="H9" s="14"/>
    </row>
    <row r="10" spans="1:8" x14ac:dyDescent="0.3">
      <c r="A10" s="12" t="s">
        <v>19</v>
      </c>
      <c r="B10" s="2">
        <f>'O&amp;M and Utilities'!C13</f>
        <v>119266.13</v>
      </c>
      <c r="C10" s="2"/>
      <c r="D10" s="2">
        <f>'O&amp;M and Utilities'!D13</f>
        <v>122247.78324999999</v>
      </c>
      <c r="E10" s="2"/>
      <c r="F10" s="2">
        <f>'O&amp;M and Utilities'!E13</f>
        <v>125303.97783124998</v>
      </c>
      <c r="H10" s="14"/>
    </row>
    <row r="11" spans="1:8" x14ac:dyDescent="0.3">
      <c r="A11" s="12" t="s">
        <v>25</v>
      </c>
      <c r="B11" s="2">
        <f>Billing!E22+Revenues!F29</f>
        <v>34951.886760705645</v>
      </c>
      <c r="C11" s="2"/>
      <c r="D11" s="2">
        <f>Billing!F22+Revenues!G29</f>
        <v>35825.68392972328</v>
      </c>
      <c r="E11" s="2"/>
      <c r="F11" s="2">
        <f>Billing!G22+Revenues!H29</f>
        <v>36721.326027966359</v>
      </c>
      <c r="H11" s="2"/>
    </row>
    <row r="12" spans="1:8" x14ac:dyDescent="0.3">
      <c r="A12" s="12" t="s">
        <v>20</v>
      </c>
      <c r="B12" s="2">
        <f>-Labor!O14</f>
        <v>-45752.72</v>
      </c>
      <c r="C12" s="2"/>
      <c r="D12" s="2">
        <f>-Labor!P14-Labor!P15</f>
        <v>-93793.076000000001</v>
      </c>
      <c r="E12" s="2"/>
      <c r="F12" s="2">
        <f>-Labor!Q14-Labor!Q15</f>
        <v>-96137.902899999986</v>
      </c>
    </row>
    <row r="13" spans="1:8" x14ac:dyDescent="0.3">
      <c r="A13" s="12" t="s">
        <v>21</v>
      </c>
      <c r="B13" s="2">
        <f>'Corporate Allocations'!F16</f>
        <v>253582.43749999997</v>
      </c>
      <c r="C13" s="2"/>
      <c r="D13" s="2">
        <f>'Corporate Allocations'!G16</f>
        <v>259921.99843749995</v>
      </c>
      <c r="E13" s="2"/>
      <c r="F13" s="2">
        <f>'Corporate Allocations'!H16</f>
        <v>266420.04839843744</v>
      </c>
    </row>
    <row r="14" spans="1:8" x14ac:dyDescent="0.3">
      <c r="A14" s="12" t="s">
        <v>22</v>
      </c>
      <c r="B14" s="2">
        <f>'Taxes Other than Income'!C12</f>
        <v>70743.29783400007</v>
      </c>
      <c r="C14" s="2"/>
      <c r="D14" s="2">
        <f>'Taxes Other than Income'!D12</f>
        <v>125091.61499999995</v>
      </c>
      <c r="E14" s="2"/>
      <c r="F14" s="2">
        <f>'Taxes Other than Income'!E12</f>
        <v>128218.90537499993</v>
      </c>
    </row>
    <row r="15" spans="1:8" x14ac:dyDescent="0.3">
      <c r="A15" s="12" t="s">
        <v>23</v>
      </c>
      <c r="B15" s="16">
        <f>'Depreciation - Water'!F44</f>
        <v>307928.7</v>
      </c>
      <c r="C15" s="2"/>
      <c r="D15" s="16">
        <f>'Depreciation - Water'!G44</f>
        <v>316715.12857142859</v>
      </c>
      <c r="E15" s="2"/>
      <c r="F15" s="16">
        <f>'Depreciation - Water'!H44</f>
        <v>325501.55714285717</v>
      </c>
    </row>
    <row r="16" spans="1:8" x14ac:dyDescent="0.3">
      <c r="A16" s="12" t="s">
        <v>24</v>
      </c>
      <c r="B16" s="14">
        <f>SUM(B8:B15)+1</f>
        <v>1363205.4453447056</v>
      </c>
      <c r="C16" s="14"/>
      <c r="D16" s="14">
        <f>SUM(D8:D15)+1</f>
        <v>1413759.7495699017</v>
      </c>
      <c r="E16" s="14"/>
      <c r="F16" s="14">
        <f>SUM(F8:F15)+2</f>
        <v>1449973.2686662921</v>
      </c>
    </row>
    <row r="19" spans="1:6" x14ac:dyDescent="0.3">
      <c r="A19" s="18" t="s">
        <v>17</v>
      </c>
      <c r="B19" s="17" t="s">
        <v>4</v>
      </c>
      <c r="C19" s="4"/>
      <c r="D19" s="17" t="s">
        <v>5</v>
      </c>
      <c r="E19" s="4"/>
      <c r="F19" s="17" t="s">
        <v>6</v>
      </c>
    </row>
    <row r="20" spans="1:6" x14ac:dyDescent="0.3">
      <c r="A20" s="12" t="s">
        <v>18</v>
      </c>
      <c r="B20" s="2">
        <f>Labor!N27</f>
        <v>405267.97999999992</v>
      </c>
      <c r="C20" s="2"/>
      <c r="D20" s="2">
        <f>Labor!P27</f>
        <v>425784.67148749984</v>
      </c>
      <c r="E20" s="2"/>
      <c r="F20" s="2">
        <f>Labor!Q27</f>
        <v>436429.28827468731</v>
      </c>
    </row>
    <row r="21" spans="1:6" x14ac:dyDescent="0.3">
      <c r="A21" s="12" t="s">
        <v>49</v>
      </c>
      <c r="B21" s="56">
        <f>'O&amp;M and Utilities'!C21</f>
        <v>365759.15499999991</v>
      </c>
      <c r="C21" s="2"/>
      <c r="D21" s="2">
        <f>'O&amp;M and Utilities'!D21</f>
        <v>374903.13387499994</v>
      </c>
      <c r="E21" s="2"/>
      <c r="F21" s="2">
        <f>'O&amp;M and Utilities'!E21</f>
        <v>384275.71222187486</v>
      </c>
    </row>
    <row r="22" spans="1:6" x14ac:dyDescent="0.3">
      <c r="A22" s="12" t="s">
        <v>19</v>
      </c>
      <c r="B22" s="2">
        <f>'O&amp;M and Utilities'!C23</f>
        <v>178899.19499999998</v>
      </c>
      <c r="C22" s="2"/>
      <c r="D22" s="2">
        <f>'O&amp;M and Utilities'!D23</f>
        <v>183371.67487499997</v>
      </c>
      <c r="E22" s="2"/>
      <c r="F22" s="2">
        <f>'O&amp;M and Utilities'!E23</f>
        <v>187955.96674687494</v>
      </c>
    </row>
    <row r="23" spans="1:6" x14ac:dyDescent="0.3">
      <c r="A23" s="12" t="s">
        <v>25</v>
      </c>
      <c r="B23" s="2">
        <f>Billing!E27+Revenues!F30</f>
        <v>36565.275635888152</v>
      </c>
      <c r="C23" s="2"/>
      <c r="D23" s="2">
        <f>Billing!F27+Revenues!G30</f>
        <v>37479.407526785355</v>
      </c>
      <c r="E23" s="2"/>
      <c r="F23" s="2">
        <f>Billing!G27+Revenues!H30</f>
        <v>38416.392714954985</v>
      </c>
    </row>
    <row r="24" spans="1:6" x14ac:dyDescent="0.3">
      <c r="A24" s="12" t="s">
        <v>21</v>
      </c>
      <c r="B24" s="2">
        <f>'Corporate Allocations'!F17</f>
        <v>257313.18124999997</v>
      </c>
      <c r="C24" s="2"/>
      <c r="D24" s="2">
        <f>'Corporate Allocations'!G17</f>
        <v>263746.01078124996</v>
      </c>
      <c r="E24" s="2"/>
      <c r="F24" s="2">
        <f>'Corporate Allocations'!H17</f>
        <v>270339.6610507812</v>
      </c>
    </row>
    <row r="25" spans="1:6" x14ac:dyDescent="0.3">
      <c r="A25" s="12" t="s">
        <v>22</v>
      </c>
      <c r="B25" s="2">
        <f>'Taxes Other than Income'!C21</f>
        <v>197915.56458300006</v>
      </c>
      <c r="C25" s="2"/>
      <c r="D25" s="2">
        <f>'Taxes Other than Income'!D21</f>
        <v>265819.68187499989</v>
      </c>
      <c r="E25" s="2"/>
      <c r="F25" s="2">
        <f>'Taxes Other than Income'!E21</f>
        <v>272465.1739218749</v>
      </c>
    </row>
    <row r="26" spans="1:6" x14ac:dyDescent="0.3">
      <c r="A26" s="12" t="s">
        <v>23</v>
      </c>
      <c r="B26" s="16">
        <f>'Depreciation - Sewer'!F44</f>
        <v>458517.51428571425</v>
      </c>
      <c r="C26" s="2"/>
      <c r="D26" s="16">
        <f>'Depreciation - Sewer'!G44</f>
        <v>530231.80000000005</v>
      </c>
      <c r="E26" s="2"/>
      <c r="F26" s="16">
        <f>'Depreciation - Sewer'!H44</f>
        <v>599088.94285714289</v>
      </c>
    </row>
    <row r="27" spans="1:6" x14ac:dyDescent="0.3">
      <c r="A27" s="12" t="s">
        <v>24</v>
      </c>
      <c r="B27" s="14">
        <f>SUM(B20:B26)</f>
        <v>1900237.865754602</v>
      </c>
      <c r="C27" s="14"/>
      <c r="D27" s="14">
        <f>SUM(D20:D26)</f>
        <v>2081336.3804205351</v>
      </c>
      <c r="E27" s="14"/>
      <c r="F27" s="14">
        <f>SUM(F20:F26)</f>
        <v>2188971.137788191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3682F-AF84-4C7C-B805-491A743F9BDB}">
  <dimension ref="A1:Q27"/>
  <sheetViews>
    <sheetView workbookViewId="0">
      <selection activeCell="T27" sqref="T27"/>
    </sheetView>
  </sheetViews>
  <sheetFormatPr defaultRowHeight="14.4" x14ac:dyDescent="0.3"/>
  <cols>
    <col min="2" max="2" width="33.44140625" bestFit="1" customWidth="1"/>
    <col min="3" max="3" width="13.44140625" bestFit="1" customWidth="1"/>
    <col min="4" max="4" width="11.33203125" bestFit="1" customWidth="1"/>
    <col min="7" max="7" width="11.5546875" bestFit="1" customWidth="1"/>
    <col min="9" max="9" width="12.5546875" bestFit="1" customWidth="1"/>
    <col min="10" max="10" width="1.6640625" customWidth="1"/>
    <col min="14" max="14" width="10" bestFit="1" customWidth="1"/>
    <col min="15" max="17" width="12.5546875" bestFit="1" customWidth="1"/>
  </cols>
  <sheetData>
    <row r="1" spans="1:17" ht="15.6" x14ac:dyDescent="0.3">
      <c r="A1" s="3" t="s">
        <v>0</v>
      </c>
    </row>
    <row r="2" spans="1:17" x14ac:dyDescent="0.3">
      <c r="A2" t="s">
        <v>1</v>
      </c>
    </row>
    <row r="3" spans="1:17" x14ac:dyDescent="0.3">
      <c r="A3" t="s">
        <v>2</v>
      </c>
    </row>
    <row r="4" spans="1:17" x14ac:dyDescent="0.3">
      <c r="A4" t="s">
        <v>3</v>
      </c>
    </row>
    <row r="6" spans="1:17" x14ac:dyDescent="0.3">
      <c r="A6" s="24" t="s">
        <v>89</v>
      </c>
      <c r="B6" s="22"/>
      <c r="C6" s="21"/>
      <c r="D6" s="48"/>
      <c r="E6" s="21"/>
      <c r="F6" s="21"/>
      <c r="G6" s="21"/>
      <c r="H6" s="21"/>
      <c r="I6" s="21"/>
      <c r="J6" s="23"/>
      <c r="K6" s="21"/>
      <c r="L6" s="21"/>
      <c r="M6" s="21"/>
      <c r="N6" s="21"/>
      <c r="O6" s="54">
        <v>2.5000000000000001E-2</v>
      </c>
      <c r="P6" s="54">
        <v>2.5000000000000001E-2</v>
      </c>
      <c r="Q6" s="54">
        <v>2.5000000000000001E-2</v>
      </c>
    </row>
    <row r="7" spans="1:17" x14ac:dyDescent="0.3">
      <c r="B7" s="24"/>
      <c r="C7" s="25"/>
      <c r="D7" s="26"/>
      <c r="E7" s="27">
        <v>7.4999999999999997E-2</v>
      </c>
      <c r="F7" s="28">
        <v>1.5</v>
      </c>
      <c r="G7" s="21"/>
      <c r="H7" s="29">
        <v>0.48</v>
      </c>
      <c r="I7" s="30"/>
      <c r="J7" s="21"/>
      <c r="K7" s="29"/>
      <c r="L7" s="29"/>
      <c r="M7" s="21"/>
      <c r="N7" s="51">
        <v>2020</v>
      </c>
      <c r="O7" s="51">
        <v>2021</v>
      </c>
      <c r="P7" s="51">
        <v>2022</v>
      </c>
      <c r="Q7" s="51">
        <v>2023</v>
      </c>
    </row>
    <row r="8" spans="1:17" ht="28.8" x14ac:dyDescent="0.3">
      <c r="A8" s="43" t="s">
        <v>42</v>
      </c>
      <c r="B8" s="44" t="s">
        <v>27</v>
      </c>
      <c r="C8" s="43" t="s">
        <v>28</v>
      </c>
      <c r="D8" s="43" t="s">
        <v>29</v>
      </c>
      <c r="E8" s="45" t="s">
        <v>30</v>
      </c>
      <c r="F8" s="45" t="s">
        <v>31</v>
      </c>
      <c r="G8" s="43" t="s">
        <v>32</v>
      </c>
      <c r="H8" s="43" t="s">
        <v>33</v>
      </c>
      <c r="I8" s="43" t="s">
        <v>34</v>
      </c>
      <c r="J8" s="21"/>
      <c r="K8" s="4" t="s">
        <v>43</v>
      </c>
      <c r="L8" s="4" t="s">
        <v>44</v>
      </c>
      <c r="M8" s="4" t="s">
        <v>45</v>
      </c>
      <c r="N8" s="4" t="s">
        <v>46</v>
      </c>
      <c r="O8" s="4" t="s">
        <v>46</v>
      </c>
      <c r="P8" s="4" t="s">
        <v>46</v>
      </c>
      <c r="Q8" s="4" t="s">
        <v>46</v>
      </c>
    </row>
    <row r="9" spans="1:17" x14ac:dyDescent="0.3">
      <c r="A9" s="47">
        <v>0.5</v>
      </c>
      <c r="B9" s="21" t="s">
        <v>35</v>
      </c>
      <c r="C9" s="46">
        <f>40*52</f>
        <v>2080</v>
      </c>
      <c r="D9" s="32">
        <v>28</v>
      </c>
      <c r="E9" s="33">
        <v>0</v>
      </c>
      <c r="F9" s="85">
        <f>D9*$F$7</f>
        <v>42</v>
      </c>
      <c r="G9" s="34">
        <f>C9*D9+E9*F9</f>
        <v>58240</v>
      </c>
      <c r="H9" s="35">
        <f>C9*D9*$H$7</f>
        <v>27955.200000000001</v>
      </c>
      <c r="I9" s="36">
        <f>SUM(G9:H9)*A9</f>
        <v>43097.599999999999</v>
      </c>
      <c r="J9" s="21"/>
      <c r="K9" s="37">
        <v>0.2</v>
      </c>
      <c r="L9" s="37">
        <f t="shared" ref="L9:L16" si="0">1-K9</f>
        <v>0.8</v>
      </c>
      <c r="M9" s="38">
        <f t="shared" ref="M9:N12" si="1">$I9*K9</f>
        <v>8619.52</v>
      </c>
      <c r="N9" s="38">
        <f t="shared" si="1"/>
        <v>34478.080000000002</v>
      </c>
      <c r="O9" s="14">
        <f>N9*(1+$O$6)</f>
        <v>35340.031999999999</v>
      </c>
      <c r="P9" s="14">
        <f>O9*(1+$P$6)</f>
        <v>36223.532799999994</v>
      </c>
      <c r="Q9" s="14">
        <f>P9*(1+$Q$6)</f>
        <v>37129.121119999989</v>
      </c>
    </row>
    <row r="10" spans="1:17" x14ac:dyDescent="0.3">
      <c r="A10" s="47">
        <v>2</v>
      </c>
      <c r="B10" s="21" t="s">
        <v>36</v>
      </c>
      <c r="C10" s="46">
        <f t="shared" ref="C10:C16" si="2">40*52</f>
        <v>2080</v>
      </c>
      <c r="D10" s="32">
        <v>24</v>
      </c>
      <c r="E10" s="33">
        <f>C10*$E$7</f>
        <v>156</v>
      </c>
      <c r="F10" s="85">
        <f>D10*$F$7</f>
        <v>36</v>
      </c>
      <c r="G10" s="34">
        <f t="shared" ref="G10:G16" si="3">C10*D10+E10*F10</f>
        <v>55536</v>
      </c>
      <c r="H10" s="35">
        <f>C10*D10*$H$7</f>
        <v>23961.599999999999</v>
      </c>
      <c r="I10" s="36">
        <f t="shared" ref="I10:I16" si="4">SUM(G10:H10)*A10</f>
        <v>158995.20000000001</v>
      </c>
      <c r="J10" s="21"/>
      <c r="K10" s="37">
        <v>0.2</v>
      </c>
      <c r="L10" s="37">
        <f t="shared" si="0"/>
        <v>0.8</v>
      </c>
      <c r="M10" s="38">
        <f t="shared" si="1"/>
        <v>31799.040000000005</v>
      </c>
      <c r="N10" s="38">
        <f t="shared" si="1"/>
        <v>127196.16000000002</v>
      </c>
      <c r="O10" s="14">
        <f>N10*(1+$O$6)</f>
        <v>130376.06400000001</v>
      </c>
      <c r="P10" s="14">
        <f>O10*(1+$P$6)</f>
        <v>133635.4656</v>
      </c>
      <c r="Q10" s="14">
        <f>P10*(1+$Q$6)</f>
        <v>136976.35223999998</v>
      </c>
    </row>
    <row r="11" spans="1:17" x14ac:dyDescent="0.3">
      <c r="A11" s="47">
        <v>1</v>
      </c>
      <c r="B11" s="21" t="s">
        <v>38</v>
      </c>
      <c r="C11" s="46">
        <f t="shared" si="2"/>
        <v>2080</v>
      </c>
      <c r="D11" s="32">
        <v>14.5</v>
      </c>
      <c r="E11" s="33">
        <f>C11*$E$7</f>
        <v>156</v>
      </c>
      <c r="F11" s="85">
        <f>D11*$F$7</f>
        <v>21.75</v>
      </c>
      <c r="G11" s="34">
        <f t="shared" si="3"/>
        <v>33553</v>
      </c>
      <c r="H11" s="35">
        <f>C11*D11*$H$7</f>
        <v>14476.8</v>
      </c>
      <c r="I11" s="36">
        <f t="shared" si="4"/>
        <v>48029.8</v>
      </c>
      <c r="J11" s="21"/>
      <c r="K11" s="37">
        <v>0.2</v>
      </c>
      <c r="L11" s="37">
        <f t="shared" si="0"/>
        <v>0.8</v>
      </c>
      <c r="M11" s="38">
        <f t="shared" si="1"/>
        <v>9605.9600000000009</v>
      </c>
      <c r="N11" s="38">
        <f t="shared" si="1"/>
        <v>38423.840000000004</v>
      </c>
      <c r="O11" s="14">
        <f>N11*(1+$O$6)</f>
        <v>39384.436000000002</v>
      </c>
      <c r="P11" s="14">
        <f>O11*(1+$P$6)</f>
        <v>40369.046900000001</v>
      </c>
      <c r="Q11" s="14">
        <f>P11*(1+$Q$6)</f>
        <v>41378.2730725</v>
      </c>
    </row>
    <row r="12" spans="1:17" x14ac:dyDescent="0.3">
      <c r="A12" s="47">
        <v>1</v>
      </c>
      <c r="B12" s="21" t="s">
        <v>39</v>
      </c>
      <c r="C12" s="46">
        <f t="shared" si="2"/>
        <v>2080</v>
      </c>
      <c r="D12" s="32">
        <v>14.5</v>
      </c>
      <c r="E12" s="33">
        <v>0</v>
      </c>
      <c r="F12" s="85">
        <f>D12*$F$7</f>
        <v>21.75</v>
      </c>
      <c r="G12" s="34">
        <f t="shared" si="3"/>
        <v>30160</v>
      </c>
      <c r="H12" s="35">
        <f>C12*D12*$H$7</f>
        <v>14476.8</v>
      </c>
      <c r="I12" s="36">
        <f t="shared" si="4"/>
        <v>44636.800000000003</v>
      </c>
      <c r="J12" s="21"/>
      <c r="K12" s="37">
        <v>0</v>
      </c>
      <c r="L12" s="37">
        <f t="shared" si="0"/>
        <v>1</v>
      </c>
      <c r="M12" s="38">
        <f t="shared" si="1"/>
        <v>0</v>
      </c>
      <c r="N12" s="38">
        <f t="shared" si="1"/>
        <v>44636.800000000003</v>
      </c>
      <c r="O12" s="14">
        <f>N12*(1+$O$6)</f>
        <v>45752.72</v>
      </c>
      <c r="P12" s="14">
        <f>O12*(1+$P$6)</f>
        <v>46896.538</v>
      </c>
      <c r="Q12" s="14">
        <f>P12*(1+$Q$6)</f>
        <v>48068.951449999993</v>
      </c>
    </row>
    <row r="13" spans="1:17" x14ac:dyDescent="0.3">
      <c r="A13" s="47"/>
      <c r="B13" s="24" t="s">
        <v>40</v>
      </c>
      <c r="C13" s="46"/>
      <c r="D13" s="32"/>
      <c r="E13" s="33"/>
      <c r="F13" s="85"/>
      <c r="G13" s="34"/>
      <c r="H13" s="35"/>
      <c r="I13" s="36"/>
      <c r="J13" s="21"/>
      <c r="K13" s="37"/>
      <c r="L13" s="37"/>
      <c r="M13" s="38"/>
      <c r="N13" s="38"/>
      <c r="O13" s="14"/>
      <c r="P13" s="14"/>
      <c r="Q13" s="14"/>
    </row>
    <row r="14" spans="1:17" x14ac:dyDescent="0.3">
      <c r="A14" s="47">
        <v>1</v>
      </c>
      <c r="B14" s="21" t="s">
        <v>41</v>
      </c>
      <c r="C14" s="46">
        <f t="shared" si="2"/>
        <v>2080</v>
      </c>
      <c r="D14" s="32">
        <v>14.5</v>
      </c>
      <c r="E14" s="33">
        <v>0</v>
      </c>
      <c r="F14" s="85">
        <f>D14*$F$7</f>
        <v>21.75</v>
      </c>
      <c r="G14" s="34">
        <f t="shared" si="3"/>
        <v>30160</v>
      </c>
      <c r="H14" s="35">
        <f>C14*D14*$H$7</f>
        <v>14476.8</v>
      </c>
      <c r="I14" s="36">
        <f t="shared" si="4"/>
        <v>44636.800000000003</v>
      </c>
      <c r="J14" s="21"/>
      <c r="K14" s="37">
        <v>0</v>
      </c>
      <c r="L14" s="37">
        <f t="shared" si="0"/>
        <v>1</v>
      </c>
      <c r="M14" s="38">
        <f t="shared" ref="M14:M16" si="5">$I14*K14</f>
        <v>0</v>
      </c>
      <c r="N14" s="38">
        <f t="shared" ref="N14:N16" si="6">$I14*L14</f>
        <v>44636.800000000003</v>
      </c>
      <c r="O14" s="14">
        <f>N14*(1+$O$6)</f>
        <v>45752.72</v>
      </c>
      <c r="P14" s="14">
        <f>O14*(1+$P$6)</f>
        <v>46896.538</v>
      </c>
      <c r="Q14" s="14">
        <f>P14*(1+$Q$6)</f>
        <v>48068.951449999993</v>
      </c>
    </row>
    <row r="15" spans="1:17" x14ac:dyDescent="0.3">
      <c r="A15" s="47">
        <v>1</v>
      </c>
      <c r="B15" s="21" t="s">
        <v>41</v>
      </c>
      <c r="C15" s="46">
        <f t="shared" si="2"/>
        <v>2080</v>
      </c>
      <c r="D15" s="32">
        <v>14.5</v>
      </c>
      <c r="E15" s="33">
        <v>0</v>
      </c>
      <c r="F15" s="85">
        <f>D15*$F$7</f>
        <v>21.75</v>
      </c>
      <c r="G15" s="34">
        <f t="shared" si="3"/>
        <v>30160</v>
      </c>
      <c r="H15" s="35">
        <f>C15*D15*$H$7</f>
        <v>14476.8</v>
      </c>
      <c r="I15" s="36">
        <f t="shared" si="4"/>
        <v>44636.800000000003</v>
      </c>
      <c r="J15" s="21"/>
      <c r="K15" s="37">
        <v>0</v>
      </c>
      <c r="L15" s="37">
        <f t="shared" si="0"/>
        <v>1</v>
      </c>
      <c r="M15" s="38">
        <f t="shared" si="5"/>
        <v>0</v>
      </c>
      <c r="N15" s="38">
        <f t="shared" si="6"/>
        <v>44636.800000000003</v>
      </c>
      <c r="O15" s="14">
        <f>N15*(1+$O$6)</f>
        <v>45752.72</v>
      </c>
      <c r="P15" s="14">
        <f>O15*(1+$P$6)</f>
        <v>46896.538</v>
      </c>
      <c r="Q15" s="14">
        <f>P15*(1+$Q$6)</f>
        <v>48068.951449999993</v>
      </c>
    </row>
    <row r="16" spans="1:17" x14ac:dyDescent="0.3">
      <c r="A16" s="47">
        <v>1</v>
      </c>
      <c r="B16" s="21" t="s">
        <v>41</v>
      </c>
      <c r="C16" s="46">
        <f t="shared" si="2"/>
        <v>2080</v>
      </c>
      <c r="D16" s="32">
        <v>14.5</v>
      </c>
      <c r="E16" s="33">
        <v>0</v>
      </c>
      <c r="F16" s="85">
        <f>D16*$F$7</f>
        <v>21.75</v>
      </c>
      <c r="G16" s="34">
        <f t="shared" si="3"/>
        <v>30160</v>
      </c>
      <c r="H16" s="35">
        <f>C16*D16*$H$7</f>
        <v>14476.8</v>
      </c>
      <c r="I16" s="50">
        <f t="shared" si="4"/>
        <v>44636.800000000003</v>
      </c>
      <c r="J16" s="21"/>
      <c r="K16" s="37">
        <v>0</v>
      </c>
      <c r="L16" s="37">
        <f t="shared" si="0"/>
        <v>1</v>
      </c>
      <c r="M16" s="38">
        <f t="shared" si="5"/>
        <v>0</v>
      </c>
      <c r="N16" s="49">
        <f t="shared" si="6"/>
        <v>44636.800000000003</v>
      </c>
      <c r="O16" s="55">
        <f>N16*(1+$O$6)</f>
        <v>45752.72</v>
      </c>
      <c r="P16" s="55">
        <f>O16*(1+$P$6)</f>
        <v>46896.538</v>
      </c>
      <c r="Q16" s="55">
        <f>P16*(1+$Q$6)</f>
        <v>48068.951449999993</v>
      </c>
    </row>
    <row r="17" spans="1:17" x14ac:dyDescent="0.3">
      <c r="A17" s="47">
        <f>SUM(A9:A16)</f>
        <v>7.5</v>
      </c>
      <c r="B17" s="21"/>
      <c r="C17" s="31"/>
      <c r="D17" s="39"/>
      <c r="E17" s="40"/>
      <c r="F17" s="41"/>
      <c r="G17" s="42"/>
      <c r="H17" s="35"/>
      <c r="I17" s="36">
        <f>SUM(I9:I16)</f>
        <v>428669.8</v>
      </c>
      <c r="J17" s="21"/>
      <c r="K17" s="29"/>
      <c r="L17" s="37"/>
      <c r="M17" s="38"/>
      <c r="N17" s="38">
        <f>SUM(N9:N16)</f>
        <v>378645.27999999997</v>
      </c>
      <c r="O17" s="38">
        <f t="shared" ref="O17:Q17" si="7">SUM(O9:O16)</f>
        <v>388111.41200000001</v>
      </c>
      <c r="P17" s="38">
        <f t="shared" si="7"/>
        <v>397814.1973</v>
      </c>
      <c r="Q17" s="38">
        <f t="shared" si="7"/>
        <v>407759.55223249993</v>
      </c>
    </row>
    <row r="19" spans="1:17" x14ac:dyDescent="0.3">
      <c r="A19" s="24" t="s">
        <v>90</v>
      </c>
    </row>
    <row r="20" spans="1:17" x14ac:dyDescent="0.3">
      <c r="A20" s="4" t="s">
        <v>42</v>
      </c>
      <c r="B20" s="4" t="s">
        <v>27</v>
      </c>
      <c r="C20" s="4" t="s">
        <v>28</v>
      </c>
      <c r="D20" s="4" t="s">
        <v>29</v>
      </c>
      <c r="E20" s="4" t="s">
        <v>30</v>
      </c>
      <c r="F20" s="4" t="s">
        <v>31</v>
      </c>
      <c r="G20" s="4" t="s">
        <v>32</v>
      </c>
      <c r="H20" s="4" t="s">
        <v>33</v>
      </c>
      <c r="I20" s="4" t="s">
        <v>34</v>
      </c>
      <c r="J20" s="4"/>
      <c r="K20" s="4" t="s">
        <v>43</v>
      </c>
      <c r="L20" s="4" t="s">
        <v>44</v>
      </c>
      <c r="M20" s="4" t="s">
        <v>45</v>
      </c>
      <c r="N20" s="4" t="s">
        <v>46</v>
      </c>
      <c r="O20" s="4" t="s">
        <v>46</v>
      </c>
      <c r="P20" s="4" t="s">
        <v>46</v>
      </c>
      <c r="Q20" s="4" t="s">
        <v>46</v>
      </c>
    </row>
    <row r="21" spans="1:17" x14ac:dyDescent="0.3">
      <c r="A21" s="82">
        <v>1.5</v>
      </c>
      <c r="B21" t="s">
        <v>35</v>
      </c>
      <c r="C21" s="1">
        <v>2080</v>
      </c>
      <c r="D21" s="13">
        <v>28</v>
      </c>
      <c r="E21" s="33">
        <v>0</v>
      </c>
      <c r="F21" s="52">
        <f>D21*$F$7</f>
        <v>42</v>
      </c>
      <c r="G21" s="2">
        <f>C21*D21+E21*F21</f>
        <v>58240</v>
      </c>
      <c r="H21" s="35">
        <f>C21*D21*$H$7</f>
        <v>27955.200000000001</v>
      </c>
      <c r="I21" s="2">
        <f>SUM(G21:H21)*A21</f>
        <v>129292.79999999999</v>
      </c>
      <c r="K21" s="86">
        <v>0.3</v>
      </c>
      <c r="L21" s="86">
        <v>0.7</v>
      </c>
      <c r="M21" s="38">
        <f>$I21*K21</f>
        <v>38787.839999999997</v>
      </c>
      <c r="N21" s="38">
        <f>$I21*L21</f>
        <v>90504.959999999992</v>
      </c>
      <c r="O21" s="14">
        <f>N21*(1+$O$6)</f>
        <v>92767.583999999988</v>
      </c>
      <c r="P21" s="14">
        <f>O21*(1+$P$6)</f>
        <v>95086.773599999986</v>
      </c>
      <c r="Q21" s="14">
        <f>P21*(1+$Q$6)</f>
        <v>97463.942939999979</v>
      </c>
    </row>
    <row r="22" spans="1:17" x14ac:dyDescent="0.3">
      <c r="A22" s="82">
        <v>3</v>
      </c>
      <c r="B22" t="s">
        <v>36</v>
      </c>
      <c r="C22" s="1">
        <v>2080</v>
      </c>
      <c r="D22" s="13">
        <v>24</v>
      </c>
      <c r="E22" s="84">
        <f>C22*$E$7</f>
        <v>156</v>
      </c>
      <c r="F22" s="52">
        <f t="shared" ref="F22:F26" si="8">D22*$F$7</f>
        <v>36</v>
      </c>
      <c r="G22" s="2">
        <f>C22*D22+E22*F22</f>
        <v>55536</v>
      </c>
      <c r="H22" s="35">
        <f t="shared" ref="H22:H26" si="9">C22*D22*$H$7</f>
        <v>23961.599999999999</v>
      </c>
      <c r="I22" s="2">
        <f t="shared" ref="I22:I26" si="10">SUM(G22:H22)*A22</f>
        <v>238492.80000000002</v>
      </c>
      <c r="K22" s="86">
        <v>0.3</v>
      </c>
      <c r="L22" s="86">
        <v>0.7</v>
      </c>
      <c r="M22" s="38">
        <f t="shared" ref="M22:M26" si="11">$I22*K22</f>
        <v>71547.839999999997</v>
      </c>
      <c r="N22" s="38">
        <f t="shared" ref="N22:N26" si="12">$I22*L22</f>
        <v>166944.95999999999</v>
      </c>
      <c r="O22" s="14">
        <f t="shared" ref="O22:O27" si="13">N22*(1+$O$6)</f>
        <v>171118.58399999997</v>
      </c>
      <c r="P22" s="14">
        <f t="shared" ref="P22:P27" si="14">O22*(1+$P$6)</f>
        <v>175396.54859999995</v>
      </c>
      <c r="Q22" s="14">
        <f t="shared" ref="Q22:Q27" si="15">P22*(1+$Q$6)</f>
        <v>179781.46231499992</v>
      </c>
    </row>
    <row r="23" spans="1:17" x14ac:dyDescent="0.3">
      <c r="A23" s="82">
        <v>1</v>
      </c>
      <c r="B23" t="s">
        <v>37</v>
      </c>
      <c r="C23" s="1">
        <v>2080</v>
      </c>
      <c r="D23" s="13">
        <v>15.5</v>
      </c>
      <c r="E23" s="84">
        <f t="shared" ref="E23:E24" si="16">C23*$E$7</f>
        <v>156</v>
      </c>
      <c r="F23" s="52">
        <f t="shared" si="8"/>
        <v>23.25</v>
      </c>
      <c r="G23" s="2">
        <f>C23*D23+E23*F23</f>
        <v>35867</v>
      </c>
      <c r="H23" s="35">
        <f t="shared" si="9"/>
        <v>15475.199999999999</v>
      </c>
      <c r="I23" s="2">
        <f t="shared" si="10"/>
        <v>51342.2</v>
      </c>
      <c r="K23" s="86">
        <v>0.3</v>
      </c>
      <c r="L23" s="86">
        <v>0.7</v>
      </c>
      <c r="M23" s="38">
        <f t="shared" si="11"/>
        <v>15402.659999999998</v>
      </c>
      <c r="N23" s="38">
        <f t="shared" si="12"/>
        <v>35939.539999999994</v>
      </c>
      <c r="O23" s="14">
        <f t="shared" si="13"/>
        <v>36838.028499999993</v>
      </c>
      <c r="P23" s="14">
        <f t="shared" si="14"/>
        <v>37758.979212499988</v>
      </c>
      <c r="Q23" s="14">
        <f t="shared" si="15"/>
        <v>38702.953692812487</v>
      </c>
    </row>
    <row r="24" spans="1:17" x14ac:dyDescent="0.3">
      <c r="A24" s="82">
        <v>2</v>
      </c>
      <c r="B24" t="s">
        <v>38</v>
      </c>
      <c r="C24" s="1">
        <v>2080</v>
      </c>
      <c r="D24" s="13">
        <v>14.5</v>
      </c>
      <c r="E24" s="84">
        <f t="shared" si="16"/>
        <v>156</v>
      </c>
      <c r="F24" s="52">
        <f t="shared" si="8"/>
        <v>21.75</v>
      </c>
      <c r="G24" s="2">
        <f>C24*D24+E24*F24</f>
        <v>33553</v>
      </c>
      <c r="H24" s="35">
        <f t="shared" si="9"/>
        <v>14476.8</v>
      </c>
      <c r="I24" s="2">
        <f t="shared" si="10"/>
        <v>96059.6</v>
      </c>
      <c r="K24" s="86">
        <v>0.3</v>
      </c>
      <c r="L24" s="86">
        <v>0.7</v>
      </c>
      <c r="M24" s="38">
        <f t="shared" si="11"/>
        <v>28817.88</v>
      </c>
      <c r="N24" s="38">
        <f t="shared" si="12"/>
        <v>67241.72</v>
      </c>
      <c r="O24" s="14">
        <f t="shared" si="13"/>
        <v>68922.762999999992</v>
      </c>
      <c r="P24" s="14">
        <f t="shared" si="14"/>
        <v>70645.832074999984</v>
      </c>
      <c r="Q24" s="14">
        <f t="shared" si="15"/>
        <v>72411.977876874982</v>
      </c>
    </row>
    <row r="25" spans="1:17" x14ac:dyDescent="0.3">
      <c r="A25" s="82"/>
      <c r="B25" t="s">
        <v>40</v>
      </c>
      <c r="C25" s="1"/>
      <c r="D25" s="13"/>
      <c r="F25" s="52"/>
      <c r="G25" s="2"/>
      <c r="H25" s="35"/>
      <c r="I25" s="2"/>
      <c r="K25" s="86"/>
      <c r="L25" s="86"/>
      <c r="M25" s="38"/>
      <c r="N25" s="38"/>
      <c r="O25" s="14"/>
      <c r="P25" s="14"/>
      <c r="Q25" s="14"/>
    </row>
    <row r="26" spans="1:17" x14ac:dyDescent="0.3">
      <c r="A26" s="82">
        <v>1</v>
      </c>
      <c r="B26" t="s">
        <v>41</v>
      </c>
      <c r="C26" s="1">
        <v>2080</v>
      </c>
      <c r="D26" s="13">
        <v>14.5</v>
      </c>
      <c r="E26" s="33">
        <v>0</v>
      </c>
      <c r="F26" s="52">
        <f t="shared" si="8"/>
        <v>21.75</v>
      </c>
      <c r="G26" s="2">
        <f>C26*D26+E26*F26</f>
        <v>30160</v>
      </c>
      <c r="H26" s="35">
        <f t="shared" si="9"/>
        <v>14476.8</v>
      </c>
      <c r="I26" s="16">
        <f t="shared" si="10"/>
        <v>44636.800000000003</v>
      </c>
      <c r="K26" s="86">
        <v>0</v>
      </c>
      <c r="L26" s="86">
        <v>1</v>
      </c>
      <c r="M26" s="38">
        <f t="shared" si="11"/>
        <v>0</v>
      </c>
      <c r="N26" s="49">
        <f t="shared" si="12"/>
        <v>44636.800000000003</v>
      </c>
      <c r="O26" s="55">
        <f t="shared" si="13"/>
        <v>45752.72</v>
      </c>
      <c r="P26" s="55">
        <f t="shared" si="14"/>
        <v>46896.538</v>
      </c>
      <c r="Q26" s="55">
        <f t="shared" si="15"/>
        <v>48068.951449999993</v>
      </c>
    </row>
    <row r="27" spans="1:17" x14ac:dyDescent="0.3">
      <c r="A27" s="83">
        <f>SUM(A21:A26)</f>
        <v>8.5</v>
      </c>
      <c r="I27" s="14">
        <f>SUM(I21:I26)</f>
        <v>559824.20000000007</v>
      </c>
      <c r="N27" s="87">
        <f>SUM(N21:N26)</f>
        <v>405267.97999999992</v>
      </c>
      <c r="O27" s="14">
        <f t="shared" si="13"/>
        <v>415399.67949999991</v>
      </c>
      <c r="P27" s="14">
        <f t="shared" si="14"/>
        <v>425784.67148749984</v>
      </c>
      <c r="Q27" s="14">
        <f t="shared" si="15"/>
        <v>436429.28827468731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7CCEB-B29E-4367-B877-325E7B2DD7E9}">
  <dimension ref="A1:E23"/>
  <sheetViews>
    <sheetView topLeftCell="A7" workbookViewId="0">
      <selection activeCell="B20" sqref="B20"/>
    </sheetView>
  </sheetViews>
  <sheetFormatPr defaultRowHeight="14.4" x14ac:dyDescent="0.3"/>
  <cols>
    <col min="1" max="1" width="24.44140625" customWidth="1"/>
    <col min="2" max="5" width="12.6640625" customWidth="1"/>
  </cols>
  <sheetData>
    <row r="1" spans="1:5" ht="15.6" x14ac:dyDescent="0.3">
      <c r="A1" s="3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6" spans="1:5" x14ac:dyDescent="0.3">
      <c r="A6" s="24" t="s">
        <v>91</v>
      </c>
    </row>
    <row r="7" spans="1:5" x14ac:dyDescent="0.3">
      <c r="C7" s="54">
        <v>2.5000000000000001E-2</v>
      </c>
      <c r="D7" s="54">
        <v>2.5000000000000001E-2</v>
      </c>
      <c r="E7" s="54">
        <v>2.5000000000000001E-2</v>
      </c>
    </row>
    <row r="8" spans="1:5" x14ac:dyDescent="0.3">
      <c r="B8" s="4">
        <v>2020</v>
      </c>
      <c r="C8" s="4">
        <v>2021</v>
      </c>
      <c r="D8" s="4">
        <v>2022</v>
      </c>
      <c r="E8" s="4">
        <v>2023</v>
      </c>
    </row>
    <row r="9" spans="1:5" x14ac:dyDescent="0.3">
      <c r="A9" t="s">
        <v>47</v>
      </c>
      <c r="B9" s="2">
        <v>118844.53</v>
      </c>
      <c r="C9" s="14">
        <f>B9*(1+C$7)</f>
        <v>121815.64324999999</v>
      </c>
      <c r="D9" s="14">
        <f t="shared" ref="D9:E10" si="0">C9*(1+D$7)</f>
        <v>124861.03433124999</v>
      </c>
      <c r="E9" s="14">
        <f t="shared" si="0"/>
        <v>127982.56018953123</v>
      </c>
    </row>
    <row r="10" spans="1:5" x14ac:dyDescent="0.3">
      <c r="A10" t="s">
        <v>48</v>
      </c>
      <c r="B10" s="16">
        <v>119047.6</v>
      </c>
      <c r="C10" s="55">
        <f>B10*(1+C$7)</f>
        <v>122023.79</v>
      </c>
      <c r="D10" s="55">
        <f t="shared" si="0"/>
        <v>125074.38474999998</v>
      </c>
      <c r="E10" s="55">
        <f t="shared" si="0"/>
        <v>128201.24436874998</v>
      </c>
    </row>
    <row r="11" spans="1:5" x14ac:dyDescent="0.3">
      <c r="B11" s="14">
        <f>SUM(B9:B10)</f>
        <v>237892.13</v>
      </c>
      <c r="C11" s="14">
        <f t="shared" ref="C11:E11" si="1">SUM(C9:C10)</f>
        <v>243839.43325</v>
      </c>
      <c r="D11" s="14">
        <f t="shared" si="1"/>
        <v>249935.41908124997</v>
      </c>
      <c r="E11" s="14">
        <f t="shared" si="1"/>
        <v>256183.8045582812</v>
      </c>
    </row>
    <row r="13" spans="1:5" x14ac:dyDescent="0.3">
      <c r="A13" t="s">
        <v>19</v>
      </c>
      <c r="B13" s="2">
        <v>116357.20000000001</v>
      </c>
      <c r="C13" s="14">
        <f>B13*(1+C$7)</f>
        <v>119266.13</v>
      </c>
      <c r="D13" s="14">
        <f t="shared" ref="D13:E13" si="2">C13*(1+D$7)</f>
        <v>122247.78324999999</v>
      </c>
      <c r="E13" s="14">
        <f t="shared" si="2"/>
        <v>125303.97783124998</v>
      </c>
    </row>
    <row r="16" spans="1:5" x14ac:dyDescent="0.3">
      <c r="A16" s="24" t="s">
        <v>92</v>
      </c>
    </row>
    <row r="17" spans="1:5" x14ac:dyDescent="0.3">
      <c r="C17" s="54">
        <v>2.5000000000000001E-2</v>
      </c>
      <c r="D17" s="54">
        <v>2.5000000000000001E-2</v>
      </c>
      <c r="E17" s="54">
        <v>2.5000000000000001E-2</v>
      </c>
    </row>
    <row r="18" spans="1:5" x14ac:dyDescent="0.3">
      <c r="B18" s="4">
        <v>2020</v>
      </c>
      <c r="C18" s="4">
        <v>2021</v>
      </c>
      <c r="D18" s="4">
        <v>2022</v>
      </c>
      <c r="E18" s="4">
        <v>2023</v>
      </c>
    </row>
    <row r="19" spans="1:5" x14ac:dyDescent="0.3">
      <c r="A19" t="s">
        <v>47</v>
      </c>
      <c r="B19" s="2">
        <v>178266.8</v>
      </c>
      <c r="C19" s="14">
        <f>B19*(1+C$7)</f>
        <v>182723.46999999997</v>
      </c>
      <c r="D19" s="14">
        <f t="shared" ref="D19:E19" si="3">C19*(1+D$7)</f>
        <v>187291.55674999996</v>
      </c>
      <c r="E19" s="14">
        <f t="shared" si="3"/>
        <v>191973.84566874994</v>
      </c>
    </row>
    <row r="20" spans="1:5" x14ac:dyDescent="0.3">
      <c r="A20" t="s">
        <v>48</v>
      </c>
      <c r="B20" s="16">
        <v>178571.4</v>
      </c>
      <c r="C20" s="55">
        <f>B20*(1+C$7)</f>
        <v>183035.68499999997</v>
      </c>
      <c r="D20" s="55">
        <f t="shared" ref="D20:E20" si="4">C20*(1+D$7)</f>
        <v>187611.57712499995</v>
      </c>
      <c r="E20" s="55">
        <f t="shared" si="4"/>
        <v>192301.86655312494</v>
      </c>
    </row>
    <row r="21" spans="1:5" x14ac:dyDescent="0.3">
      <c r="B21" s="14">
        <f>SUM(B19:B20)</f>
        <v>356838.19999999995</v>
      </c>
      <c r="C21" s="14">
        <f t="shared" ref="C21" si="5">SUM(C19:C20)</f>
        <v>365759.15499999991</v>
      </c>
      <c r="D21" s="14">
        <f t="shared" ref="D21" si="6">SUM(D19:D20)</f>
        <v>374903.13387499994</v>
      </c>
      <c r="E21" s="14">
        <f t="shared" ref="E21" si="7">SUM(E19:E20)</f>
        <v>384275.71222187486</v>
      </c>
    </row>
    <row r="23" spans="1:5" x14ac:dyDescent="0.3">
      <c r="A23" t="s">
        <v>19</v>
      </c>
      <c r="B23" s="2">
        <v>174535.8</v>
      </c>
      <c r="C23" s="14">
        <f>B23*(1+C$7)</f>
        <v>178899.19499999998</v>
      </c>
      <c r="D23" s="14">
        <f t="shared" ref="D23:E23" si="8">C23*(1+D$7)</f>
        <v>183371.67487499997</v>
      </c>
      <c r="E23" s="14">
        <f t="shared" si="8"/>
        <v>187955.96674687494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008D7-3B1A-4281-891F-359E30D387DD}">
  <dimension ref="A1:G27"/>
  <sheetViews>
    <sheetView topLeftCell="A10" workbookViewId="0">
      <selection activeCell="I21" sqref="I21"/>
    </sheetView>
  </sheetViews>
  <sheetFormatPr defaultRowHeight="14.4" x14ac:dyDescent="0.3"/>
  <cols>
    <col min="1" max="7" width="12.6640625" customWidth="1"/>
  </cols>
  <sheetData>
    <row r="1" spans="1:4" ht="15.6" x14ac:dyDescent="0.3">
      <c r="A1" s="3" t="s">
        <v>0</v>
      </c>
    </row>
    <row r="2" spans="1:4" x14ac:dyDescent="0.3">
      <c r="A2" t="s">
        <v>1</v>
      </c>
    </row>
    <row r="3" spans="1:4" x14ac:dyDescent="0.3">
      <c r="A3" t="s">
        <v>2</v>
      </c>
    </row>
    <row r="4" spans="1:4" x14ac:dyDescent="0.3">
      <c r="A4" t="s">
        <v>3</v>
      </c>
    </row>
    <row r="6" spans="1:4" x14ac:dyDescent="0.3">
      <c r="A6" s="24" t="s">
        <v>63</v>
      </c>
    </row>
    <row r="9" spans="1:4" x14ac:dyDescent="0.3">
      <c r="A9" t="s">
        <v>55</v>
      </c>
      <c r="D9" s="1">
        <v>4690</v>
      </c>
    </row>
    <row r="10" spans="1:4" x14ac:dyDescent="0.3">
      <c r="A10" t="s">
        <v>56</v>
      </c>
      <c r="D10" s="1">
        <v>4759</v>
      </c>
    </row>
    <row r="12" spans="1:4" x14ac:dyDescent="0.3">
      <c r="A12" t="s">
        <v>51</v>
      </c>
      <c r="D12" s="13">
        <v>0.79</v>
      </c>
    </row>
    <row r="13" spans="1:4" x14ac:dyDescent="0.3">
      <c r="A13" t="s">
        <v>52</v>
      </c>
      <c r="D13" s="52">
        <f>D12-0.43</f>
        <v>0.36000000000000004</v>
      </c>
    </row>
    <row r="15" spans="1:4" x14ac:dyDescent="0.3">
      <c r="A15" t="s">
        <v>53</v>
      </c>
      <c r="D15" s="10">
        <v>0.5</v>
      </c>
    </row>
    <row r="16" spans="1:4" x14ac:dyDescent="0.3">
      <c r="A16" t="s">
        <v>54</v>
      </c>
      <c r="D16" s="10">
        <v>0.5</v>
      </c>
    </row>
    <row r="17" spans="1:7" x14ac:dyDescent="0.3">
      <c r="D17" s="10"/>
    </row>
    <row r="18" spans="1:7" x14ac:dyDescent="0.3">
      <c r="D18" s="15"/>
      <c r="E18" s="54">
        <v>2.5000000000000001E-2</v>
      </c>
      <c r="F18" s="54">
        <v>2.5000000000000001E-2</v>
      </c>
      <c r="G18" s="54">
        <v>2.5000000000000001E-2</v>
      </c>
    </row>
    <row r="19" spans="1:7" x14ac:dyDescent="0.3">
      <c r="A19" t="s">
        <v>61</v>
      </c>
      <c r="D19" s="4">
        <v>2020</v>
      </c>
      <c r="E19" s="4">
        <v>2021</v>
      </c>
      <c r="F19" s="4">
        <v>2022</v>
      </c>
      <c r="G19" s="4">
        <v>2023</v>
      </c>
    </row>
    <row r="20" spans="1:7" x14ac:dyDescent="0.3">
      <c r="A20" t="s">
        <v>57</v>
      </c>
      <c r="D20" s="2">
        <f>D9*D12*D15*12</f>
        <v>22230.600000000002</v>
      </c>
      <c r="E20" s="14">
        <f>D20*(1+E$18)</f>
        <v>22786.365000000002</v>
      </c>
      <c r="F20" s="14">
        <f t="shared" ref="F20:G21" si="0">E20*(1+F$18)</f>
        <v>23356.024125</v>
      </c>
      <c r="G20" s="14">
        <f t="shared" si="0"/>
        <v>23939.924728124999</v>
      </c>
    </row>
    <row r="21" spans="1:7" x14ac:dyDescent="0.3">
      <c r="A21" t="s">
        <v>58</v>
      </c>
      <c r="D21" s="16">
        <f>D9*D13*D16*12</f>
        <v>10130.400000000001</v>
      </c>
      <c r="E21" s="55">
        <f>D21*(1+E$18)</f>
        <v>10383.66</v>
      </c>
      <c r="F21" s="55">
        <f t="shared" si="0"/>
        <v>10643.251499999998</v>
      </c>
      <c r="G21" s="55">
        <f t="shared" si="0"/>
        <v>10909.332787499998</v>
      </c>
    </row>
    <row r="22" spans="1:7" x14ac:dyDescent="0.3">
      <c r="A22" t="s">
        <v>59</v>
      </c>
      <c r="D22" s="14">
        <f>SUM(D20:D21)</f>
        <v>32361.000000000004</v>
      </c>
      <c r="E22" s="14">
        <f t="shared" ref="E22:G22" si="1">SUM(E20:E21)</f>
        <v>33170.025000000001</v>
      </c>
      <c r="F22" s="14">
        <f t="shared" si="1"/>
        <v>33999.275624999995</v>
      </c>
      <c r="G22" s="14">
        <f t="shared" si="1"/>
        <v>34849.257515624995</v>
      </c>
    </row>
    <row r="23" spans="1:7" x14ac:dyDescent="0.3">
      <c r="D23" s="14"/>
      <c r="E23" s="14"/>
      <c r="F23" s="14"/>
      <c r="G23" s="14"/>
    </row>
    <row r="24" spans="1:7" x14ac:dyDescent="0.3">
      <c r="A24" t="s">
        <v>60</v>
      </c>
      <c r="D24" s="4">
        <v>2020</v>
      </c>
      <c r="E24" s="4">
        <v>2021</v>
      </c>
      <c r="F24" s="4">
        <v>2022</v>
      </c>
      <c r="G24" s="4">
        <v>2023</v>
      </c>
    </row>
    <row r="25" spans="1:7" x14ac:dyDescent="0.3">
      <c r="A25" t="s">
        <v>57</v>
      </c>
      <c r="D25" s="2">
        <f>D10*D12*D15*12</f>
        <v>22557.66</v>
      </c>
      <c r="E25" s="14">
        <f>D25*(1+E$18)</f>
        <v>23121.601499999997</v>
      </c>
      <c r="F25" s="14">
        <f t="shared" ref="F25:G25" si="2">E25*(1+F$18)</f>
        <v>23699.641537499996</v>
      </c>
      <c r="G25" s="14">
        <f t="shared" si="2"/>
        <v>24292.132575937492</v>
      </c>
    </row>
    <row r="26" spans="1:7" x14ac:dyDescent="0.3">
      <c r="A26" t="s">
        <v>58</v>
      </c>
      <c r="D26" s="16">
        <f>D10*D13*D16*12</f>
        <v>10279.440000000002</v>
      </c>
      <c r="E26" s="55">
        <f>D26*(1+E$18)</f>
        <v>10536.426000000001</v>
      </c>
      <c r="F26" s="55">
        <f t="shared" ref="F26:G26" si="3">E26*(1+F$18)</f>
        <v>10799.836650000001</v>
      </c>
      <c r="G26" s="55">
        <f t="shared" si="3"/>
        <v>11069.832566250001</v>
      </c>
    </row>
    <row r="27" spans="1:7" x14ac:dyDescent="0.3">
      <c r="A27" t="s">
        <v>62</v>
      </c>
      <c r="D27" s="2">
        <f>SUM(D25:D26)</f>
        <v>32837.100000000006</v>
      </c>
      <c r="E27" s="2">
        <f t="shared" ref="E27:G27" si="4">SUM(E25:E26)</f>
        <v>33658.027499999997</v>
      </c>
      <c r="F27" s="2">
        <f t="shared" si="4"/>
        <v>34499.478187499997</v>
      </c>
      <c r="G27" s="2">
        <f t="shared" si="4"/>
        <v>35361.965142187495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F3A1D-BA17-4184-9B18-2696C6A29CA1}">
  <dimension ref="A1:H17"/>
  <sheetViews>
    <sheetView workbookViewId="0">
      <selection activeCell="F15" sqref="F15"/>
    </sheetView>
  </sheetViews>
  <sheetFormatPr defaultRowHeight="14.4" x14ac:dyDescent="0.3"/>
  <cols>
    <col min="4" max="4" width="9.5546875" bestFit="1" customWidth="1"/>
    <col min="5" max="5" width="12.5546875" bestFit="1" customWidth="1"/>
    <col min="6" max="8" width="12.6640625" customWidth="1"/>
  </cols>
  <sheetData>
    <row r="1" spans="1:8" ht="15.6" x14ac:dyDescent="0.3">
      <c r="A1" s="3" t="s">
        <v>0</v>
      </c>
    </row>
    <row r="2" spans="1:8" x14ac:dyDescent="0.3">
      <c r="A2" t="s">
        <v>1</v>
      </c>
    </row>
    <row r="3" spans="1:8" x14ac:dyDescent="0.3">
      <c r="A3" t="s">
        <v>2</v>
      </c>
    </row>
    <row r="4" spans="1:8" x14ac:dyDescent="0.3">
      <c r="A4" t="s">
        <v>3</v>
      </c>
    </row>
    <row r="6" spans="1:8" x14ac:dyDescent="0.3">
      <c r="A6" s="24" t="s">
        <v>67</v>
      </c>
    </row>
    <row r="8" spans="1:8" x14ac:dyDescent="0.3">
      <c r="A8" t="s">
        <v>50</v>
      </c>
    </row>
    <row r="9" spans="1:8" x14ac:dyDescent="0.3">
      <c r="A9" t="s">
        <v>68</v>
      </c>
      <c r="E9" s="1">
        <f>Billing!D9</f>
        <v>4690</v>
      </c>
    </row>
    <row r="10" spans="1:8" x14ac:dyDescent="0.3">
      <c r="A10" t="s">
        <v>69</v>
      </c>
      <c r="E10" s="1">
        <f>Billing!D10</f>
        <v>4759</v>
      </c>
    </row>
    <row r="12" spans="1:8" x14ac:dyDescent="0.3">
      <c r="A12" t="s">
        <v>70</v>
      </c>
      <c r="E12" s="57">
        <v>52.75</v>
      </c>
    </row>
    <row r="14" spans="1:8" x14ac:dyDescent="0.3">
      <c r="E14" s="15"/>
      <c r="F14" s="54">
        <v>2.5000000000000001E-2</v>
      </c>
      <c r="G14" s="54">
        <v>2.5000000000000001E-2</v>
      </c>
      <c r="H14" s="54">
        <v>2.5000000000000001E-2</v>
      </c>
    </row>
    <row r="15" spans="1:8" x14ac:dyDescent="0.3">
      <c r="E15" s="4">
        <v>2020</v>
      </c>
      <c r="F15" s="4">
        <v>2021</v>
      </c>
      <c r="G15" s="4">
        <v>2022</v>
      </c>
      <c r="H15" s="4">
        <v>2023</v>
      </c>
    </row>
    <row r="16" spans="1:8" x14ac:dyDescent="0.3">
      <c r="A16" t="s">
        <v>71</v>
      </c>
      <c r="E16" s="2">
        <f>E9*E12</f>
        <v>247397.5</v>
      </c>
      <c r="F16" s="14">
        <f>E16*(1+F$14)</f>
        <v>253582.43749999997</v>
      </c>
      <c r="G16" s="14">
        <f t="shared" ref="G16:H17" si="0">F16*(1+G$14)</f>
        <v>259921.99843749995</v>
      </c>
      <c r="H16" s="14">
        <f t="shared" si="0"/>
        <v>266420.04839843744</v>
      </c>
    </row>
    <row r="17" spans="1:8" x14ac:dyDescent="0.3">
      <c r="A17" t="s">
        <v>72</v>
      </c>
      <c r="E17" s="2">
        <f>E10*E12</f>
        <v>251037.25</v>
      </c>
      <c r="F17" s="14">
        <f>E17*(1+F$14)</f>
        <v>257313.18124999997</v>
      </c>
      <c r="G17" s="14">
        <f t="shared" si="0"/>
        <v>263746.01078124996</v>
      </c>
      <c r="H17" s="14">
        <f t="shared" si="0"/>
        <v>270339.6610507812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A236C-86F9-4B33-BEBC-9C7A16BD1047}">
  <dimension ref="A1:E21"/>
  <sheetViews>
    <sheetView topLeftCell="A3" workbookViewId="0">
      <selection activeCell="L12" sqref="L12"/>
    </sheetView>
  </sheetViews>
  <sheetFormatPr defaultRowHeight="14.4" x14ac:dyDescent="0.3"/>
  <cols>
    <col min="1" max="1" width="23.5546875" customWidth="1"/>
    <col min="3" max="5" width="14.33203125" bestFit="1" customWidth="1"/>
  </cols>
  <sheetData>
    <row r="1" spans="1:5" ht="15.6" x14ac:dyDescent="0.3">
      <c r="A1" s="3" t="s">
        <v>0</v>
      </c>
    </row>
    <row r="2" spans="1:5" x14ac:dyDescent="0.3">
      <c r="A2" t="s">
        <v>1</v>
      </c>
    </row>
    <row r="3" spans="1:5" x14ac:dyDescent="0.3">
      <c r="A3" t="s">
        <v>2</v>
      </c>
    </row>
    <row r="4" spans="1:5" x14ac:dyDescent="0.3">
      <c r="A4" t="s">
        <v>3</v>
      </c>
    </row>
    <row r="6" spans="1:5" x14ac:dyDescent="0.3">
      <c r="A6" s="24" t="s">
        <v>93</v>
      </c>
    </row>
    <row r="7" spans="1:5" x14ac:dyDescent="0.3">
      <c r="C7" s="4">
        <v>2021</v>
      </c>
      <c r="D7" s="4">
        <v>2022</v>
      </c>
      <c r="E7" s="4">
        <v>2023</v>
      </c>
    </row>
    <row r="8" spans="1:5" x14ac:dyDescent="0.3">
      <c r="A8" t="s">
        <v>95</v>
      </c>
      <c r="C8" s="2">
        <v>3897702.3600000031</v>
      </c>
      <c r="D8" s="2">
        <v>6892099.9999999972</v>
      </c>
      <c r="E8" s="2">
        <f>D8*(1+2.5%)</f>
        <v>7064402.4999999963</v>
      </c>
    </row>
    <row r="9" spans="1:5" x14ac:dyDescent="0.3">
      <c r="A9" t="s">
        <v>74</v>
      </c>
      <c r="C9">
        <v>0.33</v>
      </c>
      <c r="D9">
        <v>0.33</v>
      </c>
      <c r="E9">
        <v>0.33</v>
      </c>
    </row>
    <row r="10" spans="1:5" x14ac:dyDescent="0.3">
      <c r="A10" t="s">
        <v>73</v>
      </c>
      <c r="C10" s="2">
        <f>C8*C9</f>
        <v>1286241.7788000011</v>
      </c>
      <c r="D10" s="2">
        <f>D8*D9</f>
        <v>2274392.9999999991</v>
      </c>
      <c r="E10" s="14">
        <f>E8*E9</f>
        <v>2331252.8249999988</v>
      </c>
    </row>
    <row r="11" spans="1:5" x14ac:dyDescent="0.3">
      <c r="A11" t="s">
        <v>75</v>
      </c>
      <c r="C11">
        <v>5.5E-2</v>
      </c>
      <c r="D11">
        <v>5.5E-2</v>
      </c>
      <c r="E11">
        <v>5.5E-2</v>
      </c>
    </row>
    <row r="12" spans="1:5" x14ac:dyDescent="0.3">
      <c r="A12" t="s">
        <v>76</v>
      </c>
      <c r="C12" s="2">
        <f>C10*C11</f>
        <v>70743.29783400007</v>
      </c>
      <c r="D12" s="2">
        <f>D10*D11</f>
        <v>125091.61499999995</v>
      </c>
      <c r="E12" s="58">
        <f>E10*E11</f>
        <v>128218.90537499993</v>
      </c>
    </row>
    <row r="15" spans="1:5" x14ac:dyDescent="0.3">
      <c r="A15" s="24" t="s">
        <v>94</v>
      </c>
    </row>
    <row r="16" spans="1:5" x14ac:dyDescent="0.3">
      <c r="C16" s="4">
        <v>2021</v>
      </c>
      <c r="D16" s="4">
        <v>2022</v>
      </c>
      <c r="E16" s="4">
        <v>2023</v>
      </c>
    </row>
    <row r="17" spans="1:5" x14ac:dyDescent="0.3">
      <c r="A17" t="s">
        <v>96</v>
      </c>
      <c r="C17" s="2">
        <v>10904438.820000002</v>
      </c>
      <c r="D17" s="2">
        <v>14645712.499999994</v>
      </c>
      <c r="E17" s="2">
        <f>D17*(1+2.5%)</f>
        <v>15011855.312499993</v>
      </c>
    </row>
    <row r="18" spans="1:5" x14ac:dyDescent="0.3">
      <c r="A18" t="s">
        <v>74</v>
      </c>
      <c r="C18">
        <v>0.33</v>
      </c>
      <c r="D18">
        <v>0.33</v>
      </c>
      <c r="E18">
        <v>0.33</v>
      </c>
    </row>
    <row r="19" spans="1:5" x14ac:dyDescent="0.3">
      <c r="A19" t="s">
        <v>73</v>
      </c>
      <c r="C19" s="2">
        <f>C17*C18</f>
        <v>3598464.8106000009</v>
      </c>
      <c r="D19" s="2">
        <f>D17*D18</f>
        <v>4833085.1249999981</v>
      </c>
      <c r="E19" s="14">
        <f>E17*E18</f>
        <v>4953912.253124998</v>
      </c>
    </row>
    <row r="20" spans="1:5" x14ac:dyDescent="0.3">
      <c r="A20" t="s">
        <v>75</v>
      </c>
      <c r="C20">
        <v>5.5E-2</v>
      </c>
      <c r="D20">
        <v>5.5E-2</v>
      </c>
      <c r="E20">
        <v>5.5E-2</v>
      </c>
    </row>
    <row r="21" spans="1:5" x14ac:dyDescent="0.3">
      <c r="A21" t="s">
        <v>97</v>
      </c>
      <c r="C21" s="2">
        <f>C19*C20</f>
        <v>197915.56458300006</v>
      </c>
      <c r="D21" s="2">
        <f>D19*D20</f>
        <v>265819.68187499989</v>
      </c>
      <c r="E21" s="58">
        <f>E19*E20</f>
        <v>272465.1739218749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8EBBD-F2C8-41AF-99D6-305B0442A43C}">
  <dimension ref="A1:AH44"/>
  <sheetViews>
    <sheetView workbookViewId="0">
      <selection activeCell="C13" sqref="C13"/>
    </sheetView>
  </sheetViews>
  <sheetFormatPr defaultRowHeight="14.4" x14ac:dyDescent="0.3"/>
  <cols>
    <col min="3" max="3" width="10.88671875" bestFit="1" customWidth="1"/>
    <col min="5" max="5" width="12" bestFit="1" customWidth="1"/>
    <col min="6" max="6" width="13.6640625" bestFit="1" customWidth="1"/>
    <col min="7" max="7" width="11.5546875" bestFit="1" customWidth="1"/>
    <col min="8" max="34" width="11" bestFit="1" customWidth="1"/>
  </cols>
  <sheetData>
    <row r="1" spans="1:34" ht="15.6" x14ac:dyDescent="0.3">
      <c r="A1" s="3" t="s">
        <v>0</v>
      </c>
    </row>
    <row r="2" spans="1:34" x14ac:dyDescent="0.3">
      <c r="A2" t="s">
        <v>1</v>
      </c>
    </row>
    <row r="3" spans="1:34" x14ac:dyDescent="0.3">
      <c r="A3" t="s">
        <v>2</v>
      </c>
    </row>
    <row r="4" spans="1:34" x14ac:dyDescent="0.3">
      <c r="A4" t="s">
        <v>3</v>
      </c>
    </row>
    <row r="6" spans="1:34" x14ac:dyDescent="0.3">
      <c r="A6" s="24" t="s">
        <v>87</v>
      </c>
    </row>
    <row r="8" spans="1:34" x14ac:dyDescent="0.3">
      <c r="A8" s="59" t="s">
        <v>77</v>
      </c>
      <c r="B8" s="60"/>
      <c r="C8" s="61"/>
      <c r="D8" s="60"/>
      <c r="E8" s="62" t="s">
        <v>78</v>
      </c>
      <c r="F8" s="62" t="s">
        <v>79</v>
      </c>
      <c r="G8" s="62"/>
      <c r="H8" s="62" t="s">
        <v>80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3"/>
      <c r="AG8" s="63"/>
      <c r="AH8" s="63"/>
    </row>
    <row r="9" spans="1:34" x14ac:dyDescent="0.3">
      <c r="A9" s="63" t="s">
        <v>81</v>
      </c>
      <c r="B9" s="63"/>
      <c r="C9" s="81">
        <f>H9</f>
        <v>21.489403709339697</v>
      </c>
      <c r="D9" s="61"/>
      <c r="E9" s="75">
        <v>297821.2</v>
      </c>
      <c r="F9" s="75">
        <v>6400000</v>
      </c>
      <c r="G9" s="65">
        <f>E9/F9</f>
        <v>4.6534562500000001E-2</v>
      </c>
      <c r="H9" s="66">
        <f>1/G9</f>
        <v>21.489403709339697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3"/>
      <c r="AG9" s="63"/>
      <c r="AH9" s="63"/>
    </row>
    <row r="10" spans="1:34" x14ac:dyDescent="0.3">
      <c r="A10" s="60" t="s">
        <v>82</v>
      </c>
      <c r="B10" s="63"/>
      <c r="C10" s="81">
        <v>35</v>
      </c>
      <c r="D10" s="60" t="s">
        <v>83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4"/>
      <c r="U10" s="64"/>
      <c r="V10" s="64"/>
      <c r="W10" s="64"/>
      <c r="X10" s="64"/>
      <c r="Y10" s="64"/>
      <c r="Z10" s="64"/>
      <c r="AA10" s="63"/>
      <c r="AB10" s="63"/>
      <c r="AC10" s="63"/>
      <c r="AD10" s="63"/>
      <c r="AE10" s="63"/>
      <c r="AF10" s="63"/>
      <c r="AG10" s="63"/>
      <c r="AH10" s="63"/>
    </row>
    <row r="11" spans="1:34" x14ac:dyDescent="0.3">
      <c r="A11" s="60" t="s">
        <v>84</v>
      </c>
      <c r="B11" s="60" t="s">
        <v>85</v>
      </c>
      <c r="C11" s="60"/>
      <c r="D11" s="68"/>
      <c r="E11" s="68">
        <v>2020</v>
      </c>
      <c r="F11" s="68">
        <v>2021</v>
      </c>
      <c r="G11" s="68">
        <v>2022</v>
      </c>
      <c r="H11" s="68">
        <v>2023</v>
      </c>
      <c r="I11" s="68">
        <v>2024</v>
      </c>
      <c r="J11" s="68">
        <v>2025</v>
      </c>
      <c r="K11" s="68">
        <v>2026</v>
      </c>
      <c r="L11" s="68">
        <v>2027</v>
      </c>
      <c r="M11" s="68">
        <v>2028</v>
      </c>
      <c r="N11" s="68">
        <v>2029</v>
      </c>
      <c r="O11" s="68">
        <v>2030</v>
      </c>
      <c r="P11" s="68">
        <v>2031</v>
      </c>
      <c r="Q11" s="68">
        <v>2032</v>
      </c>
      <c r="R11" s="68">
        <v>2033</v>
      </c>
      <c r="S11" s="68">
        <v>2034</v>
      </c>
      <c r="T11" s="68">
        <v>2035</v>
      </c>
      <c r="U11" s="68">
        <v>2036</v>
      </c>
      <c r="V11" s="68">
        <v>2037</v>
      </c>
      <c r="W11" s="68">
        <v>2038</v>
      </c>
      <c r="X11" s="68">
        <v>2039</v>
      </c>
      <c r="Y11" s="68">
        <v>2040</v>
      </c>
      <c r="Z11" s="68">
        <v>2041</v>
      </c>
      <c r="AA11" s="68">
        <v>2042</v>
      </c>
      <c r="AB11" s="68">
        <v>2043</v>
      </c>
      <c r="AC11" s="68">
        <v>2044</v>
      </c>
      <c r="AD11" s="68">
        <v>2045</v>
      </c>
      <c r="AE11" s="68">
        <v>2046</v>
      </c>
      <c r="AF11" s="68">
        <v>2047</v>
      </c>
      <c r="AG11" s="68">
        <v>2048</v>
      </c>
      <c r="AH11" s="68">
        <v>2049</v>
      </c>
    </row>
    <row r="12" spans="1:34" x14ac:dyDescent="0.3">
      <c r="A12" s="63"/>
      <c r="B12" s="60"/>
      <c r="C12" s="64"/>
      <c r="D12" s="69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spans="1:34" x14ac:dyDescent="0.3">
      <c r="A13" s="63"/>
      <c r="B13" s="60">
        <v>2019</v>
      </c>
      <c r="C13" s="76">
        <f>F9</f>
        <v>6400000</v>
      </c>
      <c r="D13" s="64"/>
      <c r="E13" s="78">
        <f>$C$13/$C$9</f>
        <v>297821.2</v>
      </c>
      <c r="F13" s="79">
        <f t="shared" ref="F13:Y13" si="0">$C$13/$C$9</f>
        <v>297821.2</v>
      </c>
      <c r="G13" s="79">
        <f t="shared" si="0"/>
        <v>297821.2</v>
      </c>
      <c r="H13" s="79">
        <f t="shared" si="0"/>
        <v>297821.2</v>
      </c>
      <c r="I13" s="79">
        <f t="shared" si="0"/>
        <v>297821.2</v>
      </c>
      <c r="J13" s="79">
        <f t="shared" si="0"/>
        <v>297821.2</v>
      </c>
      <c r="K13" s="79">
        <f t="shared" si="0"/>
        <v>297821.2</v>
      </c>
      <c r="L13" s="79">
        <f t="shared" si="0"/>
        <v>297821.2</v>
      </c>
      <c r="M13" s="79">
        <f t="shared" si="0"/>
        <v>297821.2</v>
      </c>
      <c r="N13" s="79">
        <f t="shared" si="0"/>
        <v>297821.2</v>
      </c>
      <c r="O13" s="79">
        <f t="shared" si="0"/>
        <v>297821.2</v>
      </c>
      <c r="P13" s="79">
        <f t="shared" si="0"/>
        <v>297821.2</v>
      </c>
      <c r="Q13" s="79">
        <f t="shared" si="0"/>
        <v>297821.2</v>
      </c>
      <c r="R13" s="79">
        <f t="shared" si="0"/>
        <v>297821.2</v>
      </c>
      <c r="S13" s="79">
        <f t="shared" si="0"/>
        <v>297821.2</v>
      </c>
      <c r="T13" s="79">
        <f t="shared" si="0"/>
        <v>297821.2</v>
      </c>
      <c r="U13" s="79">
        <f t="shared" si="0"/>
        <v>297821.2</v>
      </c>
      <c r="V13" s="79">
        <f t="shared" si="0"/>
        <v>297821.2</v>
      </c>
      <c r="W13" s="79">
        <f t="shared" si="0"/>
        <v>297821.2</v>
      </c>
      <c r="X13" s="79">
        <f t="shared" si="0"/>
        <v>297821.2</v>
      </c>
      <c r="Y13" s="79">
        <f t="shared" si="0"/>
        <v>297821.2</v>
      </c>
      <c r="Z13" s="79"/>
      <c r="AA13" s="79"/>
      <c r="AB13" s="79"/>
      <c r="AC13" s="79"/>
      <c r="AD13" s="79"/>
      <c r="AE13" s="79"/>
      <c r="AF13" s="79"/>
      <c r="AG13" s="79"/>
      <c r="AH13" s="79"/>
    </row>
    <row r="14" spans="1:34" x14ac:dyDescent="0.3">
      <c r="A14" s="63"/>
      <c r="B14" s="60">
        <v>2020</v>
      </c>
      <c r="C14" s="77">
        <v>200000</v>
      </c>
      <c r="D14" s="64"/>
      <c r="E14" s="78">
        <f>C14/C10/2</f>
        <v>2857.1428571428573</v>
      </c>
      <c r="F14" s="79">
        <f>$C$14/$C$10</f>
        <v>5714.2857142857147</v>
      </c>
      <c r="G14" s="79">
        <f t="shared" ref="G14:AH14" si="1">$C$14/$C$10</f>
        <v>5714.2857142857147</v>
      </c>
      <c r="H14" s="79">
        <f t="shared" si="1"/>
        <v>5714.2857142857147</v>
      </c>
      <c r="I14" s="79">
        <f t="shared" si="1"/>
        <v>5714.2857142857147</v>
      </c>
      <c r="J14" s="79">
        <f t="shared" si="1"/>
        <v>5714.2857142857147</v>
      </c>
      <c r="K14" s="79">
        <f t="shared" si="1"/>
        <v>5714.2857142857147</v>
      </c>
      <c r="L14" s="79">
        <f t="shared" si="1"/>
        <v>5714.2857142857147</v>
      </c>
      <c r="M14" s="79">
        <f t="shared" si="1"/>
        <v>5714.2857142857147</v>
      </c>
      <c r="N14" s="79">
        <f t="shared" si="1"/>
        <v>5714.2857142857147</v>
      </c>
      <c r="O14" s="79">
        <f t="shared" si="1"/>
        <v>5714.2857142857147</v>
      </c>
      <c r="P14" s="79">
        <f t="shared" si="1"/>
        <v>5714.2857142857147</v>
      </c>
      <c r="Q14" s="79">
        <f t="shared" si="1"/>
        <v>5714.2857142857147</v>
      </c>
      <c r="R14" s="79">
        <f t="shared" si="1"/>
        <v>5714.2857142857147</v>
      </c>
      <c r="S14" s="79">
        <f t="shared" si="1"/>
        <v>5714.2857142857147</v>
      </c>
      <c r="T14" s="79">
        <f t="shared" si="1"/>
        <v>5714.2857142857147</v>
      </c>
      <c r="U14" s="79">
        <f t="shared" si="1"/>
        <v>5714.2857142857147</v>
      </c>
      <c r="V14" s="79">
        <f t="shared" si="1"/>
        <v>5714.2857142857147</v>
      </c>
      <c r="W14" s="79">
        <f t="shared" si="1"/>
        <v>5714.2857142857147</v>
      </c>
      <c r="X14" s="79">
        <f t="shared" si="1"/>
        <v>5714.2857142857147</v>
      </c>
      <c r="Y14" s="79">
        <f t="shared" si="1"/>
        <v>5714.2857142857147</v>
      </c>
      <c r="Z14" s="79">
        <f t="shared" si="1"/>
        <v>5714.2857142857147</v>
      </c>
      <c r="AA14" s="79">
        <f t="shared" si="1"/>
        <v>5714.2857142857147</v>
      </c>
      <c r="AB14" s="79">
        <f t="shared" si="1"/>
        <v>5714.2857142857147</v>
      </c>
      <c r="AC14" s="79">
        <f t="shared" si="1"/>
        <v>5714.2857142857147</v>
      </c>
      <c r="AD14" s="79">
        <f t="shared" si="1"/>
        <v>5714.2857142857147</v>
      </c>
      <c r="AE14" s="79">
        <f t="shared" si="1"/>
        <v>5714.2857142857147</v>
      </c>
      <c r="AF14" s="79">
        <f t="shared" si="1"/>
        <v>5714.2857142857147</v>
      </c>
      <c r="AG14" s="79">
        <f t="shared" si="1"/>
        <v>5714.2857142857147</v>
      </c>
      <c r="AH14" s="79">
        <f t="shared" si="1"/>
        <v>5714.2857142857147</v>
      </c>
    </row>
    <row r="15" spans="1:34" x14ac:dyDescent="0.3">
      <c r="A15" s="63"/>
      <c r="B15" s="60">
        <v>2021</v>
      </c>
      <c r="C15" s="77">
        <v>307525</v>
      </c>
      <c r="D15" s="70"/>
      <c r="E15" s="64"/>
      <c r="F15" s="79">
        <f>$C15/$C$10/2</f>
        <v>4393.2142857142853</v>
      </c>
      <c r="G15" s="79">
        <f>$C15/$C$10</f>
        <v>8786.4285714285706</v>
      </c>
      <c r="H15" s="79">
        <f t="shared" ref="H15:AH30" si="2">$C15/$C$10</f>
        <v>8786.4285714285706</v>
      </c>
      <c r="I15" s="79">
        <f t="shared" si="2"/>
        <v>8786.4285714285706</v>
      </c>
      <c r="J15" s="79">
        <f t="shared" si="2"/>
        <v>8786.4285714285706</v>
      </c>
      <c r="K15" s="79">
        <f t="shared" si="2"/>
        <v>8786.4285714285706</v>
      </c>
      <c r="L15" s="79">
        <f t="shared" si="2"/>
        <v>8786.4285714285706</v>
      </c>
      <c r="M15" s="79">
        <f t="shared" si="2"/>
        <v>8786.4285714285706</v>
      </c>
      <c r="N15" s="79">
        <f t="shared" si="2"/>
        <v>8786.4285714285706</v>
      </c>
      <c r="O15" s="79">
        <f t="shared" si="2"/>
        <v>8786.4285714285706</v>
      </c>
      <c r="P15" s="79">
        <f t="shared" si="2"/>
        <v>8786.4285714285706</v>
      </c>
      <c r="Q15" s="79">
        <f t="shared" si="2"/>
        <v>8786.4285714285706</v>
      </c>
      <c r="R15" s="79">
        <f t="shared" si="2"/>
        <v>8786.4285714285706</v>
      </c>
      <c r="S15" s="79">
        <f t="shared" si="2"/>
        <v>8786.4285714285706</v>
      </c>
      <c r="T15" s="79">
        <f t="shared" si="2"/>
        <v>8786.4285714285706</v>
      </c>
      <c r="U15" s="79">
        <f t="shared" si="2"/>
        <v>8786.4285714285706</v>
      </c>
      <c r="V15" s="79">
        <f t="shared" si="2"/>
        <v>8786.4285714285706</v>
      </c>
      <c r="W15" s="79">
        <f t="shared" si="2"/>
        <v>8786.4285714285706</v>
      </c>
      <c r="X15" s="79">
        <f t="shared" si="2"/>
        <v>8786.4285714285706</v>
      </c>
      <c r="Y15" s="79">
        <f t="shared" si="2"/>
        <v>8786.4285714285706</v>
      </c>
      <c r="Z15" s="79">
        <f t="shared" si="2"/>
        <v>8786.4285714285706</v>
      </c>
      <c r="AA15" s="79">
        <f t="shared" si="2"/>
        <v>8786.4285714285706</v>
      </c>
      <c r="AB15" s="79">
        <f t="shared" si="2"/>
        <v>8786.4285714285706</v>
      </c>
      <c r="AC15" s="79">
        <f t="shared" si="2"/>
        <v>8786.4285714285706</v>
      </c>
      <c r="AD15" s="79">
        <f t="shared" si="2"/>
        <v>8786.4285714285706</v>
      </c>
      <c r="AE15" s="79">
        <f t="shared" si="2"/>
        <v>8786.4285714285706</v>
      </c>
      <c r="AF15" s="79">
        <f t="shared" si="2"/>
        <v>8786.4285714285706</v>
      </c>
      <c r="AG15" s="79">
        <f t="shared" si="2"/>
        <v>8786.4285714285706</v>
      </c>
      <c r="AH15" s="79">
        <f t="shared" si="2"/>
        <v>8786.4285714285706</v>
      </c>
    </row>
    <row r="16" spans="1:34" x14ac:dyDescent="0.3">
      <c r="A16" s="63"/>
      <c r="B16" s="60">
        <v>2022</v>
      </c>
      <c r="C16" s="77">
        <v>307525</v>
      </c>
      <c r="D16" s="70"/>
      <c r="E16" s="64"/>
      <c r="F16" s="79"/>
      <c r="G16" s="79">
        <f>$C16/$C$10/2</f>
        <v>4393.2142857142853</v>
      </c>
      <c r="H16" s="79">
        <f t="shared" si="2"/>
        <v>8786.4285714285706</v>
      </c>
      <c r="I16" s="79">
        <f t="shared" si="2"/>
        <v>8786.4285714285706</v>
      </c>
      <c r="J16" s="79">
        <f t="shared" si="2"/>
        <v>8786.4285714285706</v>
      </c>
      <c r="K16" s="79">
        <f t="shared" si="2"/>
        <v>8786.4285714285706</v>
      </c>
      <c r="L16" s="79">
        <f t="shared" si="2"/>
        <v>8786.4285714285706</v>
      </c>
      <c r="M16" s="79">
        <f t="shared" si="2"/>
        <v>8786.4285714285706</v>
      </c>
      <c r="N16" s="79">
        <f t="shared" si="2"/>
        <v>8786.4285714285706</v>
      </c>
      <c r="O16" s="79">
        <f t="shared" si="2"/>
        <v>8786.4285714285706</v>
      </c>
      <c r="P16" s="79">
        <f t="shared" si="2"/>
        <v>8786.4285714285706</v>
      </c>
      <c r="Q16" s="79">
        <f t="shared" si="2"/>
        <v>8786.4285714285706</v>
      </c>
      <c r="R16" s="79">
        <f t="shared" si="2"/>
        <v>8786.4285714285706</v>
      </c>
      <c r="S16" s="79">
        <f t="shared" si="2"/>
        <v>8786.4285714285706</v>
      </c>
      <c r="T16" s="79">
        <f t="shared" si="2"/>
        <v>8786.4285714285706</v>
      </c>
      <c r="U16" s="79">
        <f t="shared" si="2"/>
        <v>8786.4285714285706</v>
      </c>
      <c r="V16" s="79">
        <f t="shared" si="2"/>
        <v>8786.4285714285706</v>
      </c>
      <c r="W16" s="79">
        <f t="shared" si="2"/>
        <v>8786.4285714285706</v>
      </c>
      <c r="X16" s="79">
        <f t="shared" si="2"/>
        <v>8786.4285714285706</v>
      </c>
      <c r="Y16" s="79">
        <f t="shared" si="2"/>
        <v>8786.4285714285706</v>
      </c>
      <c r="Z16" s="79">
        <f t="shared" si="2"/>
        <v>8786.4285714285706</v>
      </c>
      <c r="AA16" s="79">
        <f t="shared" si="2"/>
        <v>8786.4285714285706</v>
      </c>
      <c r="AB16" s="79">
        <f t="shared" si="2"/>
        <v>8786.4285714285706</v>
      </c>
      <c r="AC16" s="79">
        <f t="shared" si="2"/>
        <v>8786.4285714285706</v>
      </c>
      <c r="AD16" s="79">
        <f t="shared" si="2"/>
        <v>8786.4285714285706</v>
      </c>
      <c r="AE16" s="79">
        <f t="shared" si="2"/>
        <v>8786.4285714285706</v>
      </c>
      <c r="AF16" s="79">
        <f t="shared" si="2"/>
        <v>8786.4285714285706</v>
      </c>
      <c r="AG16" s="79">
        <f t="shared" ref="AD16:AH36" si="3">$C16/$C$10</f>
        <v>8786.4285714285706</v>
      </c>
      <c r="AH16" s="79">
        <f t="shared" si="3"/>
        <v>8786.4285714285706</v>
      </c>
    </row>
    <row r="17" spans="1:34" x14ac:dyDescent="0.3">
      <c r="A17" s="63"/>
      <c r="B17" s="60">
        <v>2023</v>
      </c>
      <c r="C17" s="77">
        <v>307525</v>
      </c>
      <c r="D17" s="70"/>
      <c r="E17" s="64"/>
      <c r="F17" s="79"/>
      <c r="G17" s="79"/>
      <c r="H17" s="79">
        <f>$C17/$C$10/2</f>
        <v>4393.2142857142853</v>
      </c>
      <c r="I17" s="79">
        <f t="shared" si="2"/>
        <v>8786.4285714285706</v>
      </c>
      <c r="J17" s="79">
        <f t="shared" si="2"/>
        <v>8786.4285714285706</v>
      </c>
      <c r="K17" s="79">
        <f t="shared" si="2"/>
        <v>8786.4285714285706</v>
      </c>
      <c r="L17" s="79">
        <f t="shared" si="2"/>
        <v>8786.4285714285706</v>
      </c>
      <c r="M17" s="79">
        <f t="shared" si="2"/>
        <v>8786.4285714285706</v>
      </c>
      <c r="N17" s="79">
        <f t="shared" si="2"/>
        <v>8786.4285714285706</v>
      </c>
      <c r="O17" s="79">
        <f t="shared" si="2"/>
        <v>8786.4285714285706</v>
      </c>
      <c r="P17" s="79">
        <f t="shared" si="2"/>
        <v>8786.4285714285706</v>
      </c>
      <c r="Q17" s="79">
        <f t="shared" si="2"/>
        <v>8786.4285714285706</v>
      </c>
      <c r="R17" s="79">
        <f t="shared" si="2"/>
        <v>8786.4285714285706</v>
      </c>
      <c r="S17" s="79">
        <f t="shared" si="2"/>
        <v>8786.4285714285706</v>
      </c>
      <c r="T17" s="79">
        <f t="shared" si="2"/>
        <v>8786.4285714285706</v>
      </c>
      <c r="U17" s="79">
        <f t="shared" si="2"/>
        <v>8786.4285714285706</v>
      </c>
      <c r="V17" s="79">
        <f t="shared" si="2"/>
        <v>8786.4285714285706</v>
      </c>
      <c r="W17" s="79">
        <f t="shared" si="2"/>
        <v>8786.4285714285706</v>
      </c>
      <c r="X17" s="79">
        <f t="shared" si="2"/>
        <v>8786.4285714285706</v>
      </c>
      <c r="Y17" s="79">
        <f t="shared" si="2"/>
        <v>8786.4285714285706</v>
      </c>
      <c r="Z17" s="79">
        <f t="shared" si="2"/>
        <v>8786.4285714285706</v>
      </c>
      <c r="AA17" s="79">
        <f t="shared" si="2"/>
        <v>8786.4285714285706</v>
      </c>
      <c r="AB17" s="79">
        <f t="shared" si="2"/>
        <v>8786.4285714285706</v>
      </c>
      <c r="AC17" s="79">
        <f t="shared" si="2"/>
        <v>8786.4285714285706</v>
      </c>
      <c r="AD17" s="79">
        <f t="shared" si="3"/>
        <v>8786.4285714285706</v>
      </c>
      <c r="AE17" s="79">
        <f t="shared" si="3"/>
        <v>8786.4285714285706</v>
      </c>
      <c r="AF17" s="79">
        <f t="shared" si="3"/>
        <v>8786.4285714285706</v>
      </c>
      <c r="AG17" s="79">
        <f t="shared" si="3"/>
        <v>8786.4285714285706</v>
      </c>
      <c r="AH17" s="79">
        <f t="shared" si="3"/>
        <v>8786.4285714285706</v>
      </c>
    </row>
    <row r="18" spans="1:34" x14ac:dyDescent="0.3">
      <c r="A18" s="63"/>
      <c r="B18" s="60">
        <v>2024</v>
      </c>
      <c r="C18" s="77">
        <v>307525</v>
      </c>
      <c r="D18" s="70"/>
      <c r="E18" s="64"/>
      <c r="F18" s="79"/>
      <c r="G18" s="79"/>
      <c r="H18" s="79"/>
      <c r="I18" s="79">
        <f>$C18/$C$10/2</f>
        <v>4393.2142857142853</v>
      </c>
      <c r="J18" s="79">
        <f t="shared" si="2"/>
        <v>8786.4285714285706</v>
      </c>
      <c r="K18" s="79">
        <f t="shared" si="2"/>
        <v>8786.4285714285706</v>
      </c>
      <c r="L18" s="79">
        <f t="shared" si="2"/>
        <v>8786.4285714285706</v>
      </c>
      <c r="M18" s="79">
        <f t="shared" si="2"/>
        <v>8786.4285714285706</v>
      </c>
      <c r="N18" s="79">
        <f t="shared" si="2"/>
        <v>8786.4285714285706</v>
      </c>
      <c r="O18" s="79">
        <f t="shared" si="2"/>
        <v>8786.4285714285706</v>
      </c>
      <c r="P18" s="79">
        <f t="shared" si="2"/>
        <v>8786.4285714285706</v>
      </c>
      <c r="Q18" s="79">
        <f t="shared" si="2"/>
        <v>8786.4285714285706</v>
      </c>
      <c r="R18" s="79">
        <f t="shared" si="2"/>
        <v>8786.4285714285706</v>
      </c>
      <c r="S18" s="79">
        <f t="shared" si="2"/>
        <v>8786.4285714285706</v>
      </c>
      <c r="T18" s="79">
        <f t="shared" si="2"/>
        <v>8786.4285714285706</v>
      </c>
      <c r="U18" s="79">
        <f t="shared" si="2"/>
        <v>8786.4285714285706</v>
      </c>
      <c r="V18" s="79">
        <f t="shared" si="2"/>
        <v>8786.4285714285706</v>
      </c>
      <c r="W18" s="79">
        <f t="shared" si="2"/>
        <v>8786.4285714285706</v>
      </c>
      <c r="X18" s="79">
        <f t="shared" si="2"/>
        <v>8786.4285714285706</v>
      </c>
      <c r="Y18" s="79">
        <f t="shared" si="2"/>
        <v>8786.4285714285706</v>
      </c>
      <c r="Z18" s="79">
        <f t="shared" si="2"/>
        <v>8786.4285714285706</v>
      </c>
      <c r="AA18" s="79">
        <f t="shared" si="2"/>
        <v>8786.4285714285706</v>
      </c>
      <c r="AB18" s="79">
        <f t="shared" si="2"/>
        <v>8786.4285714285706</v>
      </c>
      <c r="AC18" s="79">
        <f t="shared" si="2"/>
        <v>8786.4285714285706</v>
      </c>
      <c r="AD18" s="79">
        <f t="shared" si="3"/>
        <v>8786.4285714285706</v>
      </c>
      <c r="AE18" s="79">
        <f t="shared" si="3"/>
        <v>8786.4285714285706</v>
      </c>
      <c r="AF18" s="79">
        <f t="shared" si="3"/>
        <v>8786.4285714285706</v>
      </c>
      <c r="AG18" s="79">
        <f t="shared" si="3"/>
        <v>8786.4285714285706</v>
      </c>
      <c r="AH18" s="79">
        <f t="shared" si="3"/>
        <v>8786.4285714285706</v>
      </c>
    </row>
    <row r="19" spans="1:34" x14ac:dyDescent="0.3">
      <c r="A19" s="63"/>
      <c r="B19" s="60">
        <v>2025</v>
      </c>
      <c r="C19" s="77">
        <v>307525</v>
      </c>
      <c r="D19" s="70"/>
      <c r="E19" s="64"/>
      <c r="F19" s="79"/>
      <c r="G19" s="79"/>
      <c r="H19" s="79"/>
      <c r="I19" s="79"/>
      <c r="J19" s="79">
        <f>$C19/$C$10/2</f>
        <v>4393.2142857142853</v>
      </c>
      <c r="K19" s="79">
        <f t="shared" si="2"/>
        <v>8786.4285714285706</v>
      </c>
      <c r="L19" s="79">
        <f t="shared" si="2"/>
        <v>8786.4285714285706</v>
      </c>
      <c r="M19" s="79">
        <f t="shared" si="2"/>
        <v>8786.4285714285706</v>
      </c>
      <c r="N19" s="79">
        <f t="shared" si="2"/>
        <v>8786.4285714285706</v>
      </c>
      <c r="O19" s="79">
        <f t="shared" si="2"/>
        <v>8786.4285714285706</v>
      </c>
      <c r="P19" s="79">
        <f t="shared" si="2"/>
        <v>8786.4285714285706</v>
      </c>
      <c r="Q19" s="79">
        <f t="shared" si="2"/>
        <v>8786.4285714285706</v>
      </c>
      <c r="R19" s="79">
        <f t="shared" si="2"/>
        <v>8786.4285714285706</v>
      </c>
      <c r="S19" s="79">
        <f t="shared" si="2"/>
        <v>8786.4285714285706</v>
      </c>
      <c r="T19" s="79">
        <f t="shared" si="2"/>
        <v>8786.4285714285706</v>
      </c>
      <c r="U19" s="79">
        <f t="shared" si="2"/>
        <v>8786.4285714285706</v>
      </c>
      <c r="V19" s="79">
        <f t="shared" si="2"/>
        <v>8786.4285714285706</v>
      </c>
      <c r="W19" s="79">
        <f t="shared" si="2"/>
        <v>8786.4285714285706</v>
      </c>
      <c r="X19" s="79">
        <f t="shared" si="2"/>
        <v>8786.4285714285706</v>
      </c>
      <c r="Y19" s="79">
        <f t="shared" si="2"/>
        <v>8786.4285714285706</v>
      </c>
      <c r="Z19" s="79">
        <f t="shared" si="2"/>
        <v>8786.4285714285706</v>
      </c>
      <c r="AA19" s="79">
        <f t="shared" si="2"/>
        <v>8786.4285714285706</v>
      </c>
      <c r="AB19" s="79">
        <f t="shared" si="2"/>
        <v>8786.4285714285706</v>
      </c>
      <c r="AC19" s="79">
        <f t="shared" si="2"/>
        <v>8786.4285714285706</v>
      </c>
      <c r="AD19" s="79">
        <f t="shared" si="3"/>
        <v>8786.4285714285706</v>
      </c>
      <c r="AE19" s="79">
        <f t="shared" si="3"/>
        <v>8786.4285714285706</v>
      </c>
      <c r="AF19" s="79">
        <f t="shared" si="3"/>
        <v>8786.4285714285706</v>
      </c>
      <c r="AG19" s="79">
        <f t="shared" si="3"/>
        <v>8786.4285714285706</v>
      </c>
      <c r="AH19" s="79">
        <f t="shared" si="3"/>
        <v>8786.4285714285706</v>
      </c>
    </row>
    <row r="20" spans="1:34" x14ac:dyDescent="0.3">
      <c r="A20" s="67"/>
      <c r="B20" s="60">
        <v>2026</v>
      </c>
      <c r="C20" s="77">
        <v>307525</v>
      </c>
      <c r="D20" s="70"/>
      <c r="E20" s="64"/>
      <c r="F20" s="79"/>
      <c r="G20" s="79"/>
      <c r="H20" s="79"/>
      <c r="I20" s="79"/>
      <c r="J20" s="79"/>
      <c r="K20" s="79">
        <f>$C20/$C$10/2</f>
        <v>4393.2142857142853</v>
      </c>
      <c r="L20" s="79">
        <f t="shared" si="2"/>
        <v>8786.4285714285706</v>
      </c>
      <c r="M20" s="79">
        <f t="shared" si="2"/>
        <v>8786.4285714285706</v>
      </c>
      <c r="N20" s="79">
        <f t="shared" si="2"/>
        <v>8786.4285714285706</v>
      </c>
      <c r="O20" s="79">
        <f t="shared" si="2"/>
        <v>8786.4285714285706</v>
      </c>
      <c r="P20" s="79">
        <f t="shared" si="2"/>
        <v>8786.4285714285706</v>
      </c>
      <c r="Q20" s="79">
        <f t="shared" si="2"/>
        <v>8786.4285714285706</v>
      </c>
      <c r="R20" s="79">
        <f t="shared" si="2"/>
        <v>8786.4285714285706</v>
      </c>
      <c r="S20" s="79">
        <f t="shared" si="2"/>
        <v>8786.4285714285706</v>
      </c>
      <c r="T20" s="79">
        <f t="shared" si="2"/>
        <v>8786.4285714285706</v>
      </c>
      <c r="U20" s="79">
        <f t="shared" si="2"/>
        <v>8786.4285714285706</v>
      </c>
      <c r="V20" s="79">
        <f t="shared" si="2"/>
        <v>8786.4285714285706</v>
      </c>
      <c r="W20" s="79">
        <f t="shared" si="2"/>
        <v>8786.4285714285706</v>
      </c>
      <c r="X20" s="79">
        <f t="shared" si="2"/>
        <v>8786.4285714285706</v>
      </c>
      <c r="Y20" s="79">
        <f t="shared" si="2"/>
        <v>8786.4285714285706</v>
      </c>
      <c r="Z20" s="79">
        <f t="shared" si="2"/>
        <v>8786.4285714285706</v>
      </c>
      <c r="AA20" s="79">
        <f t="shared" si="2"/>
        <v>8786.4285714285706</v>
      </c>
      <c r="AB20" s="79">
        <f t="shared" si="2"/>
        <v>8786.4285714285706</v>
      </c>
      <c r="AC20" s="79">
        <f t="shared" si="2"/>
        <v>8786.4285714285706</v>
      </c>
      <c r="AD20" s="79">
        <f t="shared" si="3"/>
        <v>8786.4285714285706</v>
      </c>
      <c r="AE20" s="79">
        <f t="shared" si="3"/>
        <v>8786.4285714285706</v>
      </c>
      <c r="AF20" s="79">
        <f t="shared" si="3"/>
        <v>8786.4285714285706</v>
      </c>
      <c r="AG20" s="79">
        <f t="shared" si="3"/>
        <v>8786.4285714285706</v>
      </c>
      <c r="AH20" s="79">
        <f t="shared" si="3"/>
        <v>8786.4285714285706</v>
      </c>
    </row>
    <row r="21" spans="1:34" x14ac:dyDescent="0.3">
      <c r="A21" s="71"/>
      <c r="B21" s="60">
        <v>2027</v>
      </c>
      <c r="C21" s="77">
        <v>307525</v>
      </c>
      <c r="D21" s="70"/>
      <c r="E21" s="64"/>
      <c r="F21" s="79"/>
      <c r="G21" s="79"/>
      <c r="H21" s="79"/>
      <c r="I21" s="79"/>
      <c r="J21" s="79"/>
      <c r="K21" s="79"/>
      <c r="L21" s="79">
        <f>$C21/$C$10/2</f>
        <v>4393.2142857142853</v>
      </c>
      <c r="M21" s="79">
        <f t="shared" si="2"/>
        <v>8786.4285714285706</v>
      </c>
      <c r="N21" s="79">
        <f t="shared" si="2"/>
        <v>8786.4285714285706</v>
      </c>
      <c r="O21" s="79">
        <f t="shared" si="2"/>
        <v>8786.4285714285706</v>
      </c>
      <c r="P21" s="79">
        <f t="shared" si="2"/>
        <v>8786.4285714285706</v>
      </c>
      <c r="Q21" s="79">
        <f t="shared" si="2"/>
        <v>8786.4285714285706</v>
      </c>
      <c r="R21" s="79">
        <f t="shared" si="2"/>
        <v>8786.4285714285706</v>
      </c>
      <c r="S21" s="79">
        <f t="shared" si="2"/>
        <v>8786.4285714285706</v>
      </c>
      <c r="T21" s="79">
        <f t="shared" si="2"/>
        <v>8786.4285714285706</v>
      </c>
      <c r="U21" s="79">
        <f t="shared" si="2"/>
        <v>8786.4285714285706</v>
      </c>
      <c r="V21" s="79">
        <f t="shared" si="2"/>
        <v>8786.4285714285706</v>
      </c>
      <c r="W21" s="79">
        <f t="shared" si="2"/>
        <v>8786.4285714285706</v>
      </c>
      <c r="X21" s="79">
        <f t="shared" si="2"/>
        <v>8786.4285714285706</v>
      </c>
      <c r="Y21" s="79">
        <f t="shared" si="2"/>
        <v>8786.4285714285706</v>
      </c>
      <c r="Z21" s="79">
        <f t="shared" si="2"/>
        <v>8786.4285714285706</v>
      </c>
      <c r="AA21" s="79">
        <f t="shared" si="2"/>
        <v>8786.4285714285706</v>
      </c>
      <c r="AB21" s="79">
        <f t="shared" si="2"/>
        <v>8786.4285714285706</v>
      </c>
      <c r="AC21" s="79">
        <f t="shared" si="2"/>
        <v>8786.4285714285706</v>
      </c>
      <c r="AD21" s="79">
        <f t="shared" si="3"/>
        <v>8786.4285714285706</v>
      </c>
      <c r="AE21" s="79">
        <f t="shared" si="3"/>
        <v>8786.4285714285706</v>
      </c>
      <c r="AF21" s="79">
        <f t="shared" si="3"/>
        <v>8786.4285714285706</v>
      </c>
      <c r="AG21" s="79">
        <f t="shared" si="3"/>
        <v>8786.4285714285706</v>
      </c>
      <c r="AH21" s="79">
        <f t="shared" si="3"/>
        <v>8786.4285714285706</v>
      </c>
    </row>
    <row r="22" spans="1:34" x14ac:dyDescent="0.3">
      <c r="A22" s="67"/>
      <c r="B22" s="60">
        <v>2028</v>
      </c>
      <c r="C22" s="77">
        <v>307525</v>
      </c>
      <c r="D22" s="70"/>
      <c r="E22" s="64"/>
      <c r="F22" s="79"/>
      <c r="G22" s="79"/>
      <c r="H22" s="79"/>
      <c r="I22" s="79"/>
      <c r="J22" s="79"/>
      <c r="K22" s="79"/>
      <c r="L22" s="79"/>
      <c r="M22" s="79">
        <f>$C22/$C$10/2</f>
        <v>4393.2142857142853</v>
      </c>
      <c r="N22" s="79">
        <f t="shared" si="2"/>
        <v>8786.4285714285706</v>
      </c>
      <c r="O22" s="79">
        <f t="shared" si="2"/>
        <v>8786.4285714285706</v>
      </c>
      <c r="P22" s="79">
        <f t="shared" si="2"/>
        <v>8786.4285714285706</v>
      </c>
      <c r="Q22" s="79">
        <f t="shared" si="2"/>
        <v>8786.4285714285706</v>
      </c>
      <c r="R22" s="79">
        <f t="shared" si="2"/>
        <v>8786.4285714285706</v>
      </c>
      <c r="S22" s="79">
        <f t="shared" si="2"/>
        <v>8786.4285714285706</v>
      </c>
      <c r="T22" s="79">
        <f t="shared" si="2"/>
        <v>8786.4285714285706</v>
      </c>
      <c r="U22" s="79">
        <f t="shared" si="2"/>
        <v>8786.4285714285706</v>
      </c>
      <c r="V22" s="79">
        <f t="shared" si="2"/>
        <v>8786.4285714285706</v>
      </c>
      <c r="W22" s="79">
        <f t="shared" si="2"/>
        <v>8786.4285714285706</v>
      </c>
      <c r="X22" s="79">
        <f t="shared" si="2"/>
        <v>8786.4285714285706</v>
      </c>
      <c r="Y22" s="79">
        <f t="shared" si="2"/>
        <v>8786.4285714285706</v>
      </c>
      <c r="Z22" s="79">
        <f t="shared" si="2"/>
        <v>8786.4285714285706</v>
      </c>
      <c r="AA22" s="79">
        <f t="shared" si="2"/>
        <v>8786.4285714285706</v>
      </c>
      <c r="AB22" s="79">
        <f t="shared" si="2"/>
        <v>8786.4285714285706</v>
      </c>
      <c r="AC22" s="79">
        <f t="shared" si="2"/>
        <v>8786.4285714285706</v>
      </c>
      <c r="AD22" s="79">
        <f t="shared" si="3"/>
        <v>8786.4285714285706</v>
      </c>
      <c r="AE22" s="79">
        <f t="shared" si="3"/>
        <v>8786.4285714285706</v>
      </c>
      <c r="AF22" s="79">
        <f t="shared" si="3"/>
        <v>8786.4285714285706</v>
      </c>
      <c r="AG22" s="79">
        <f t="shared" si="3"/>
        <v>8786.4285714285706</v>
      </c>
      <c r="AH22" s="79">
        <f t="shared" si="3"/>
        <v>8786.4285714285706</v>
      </c>
    </row>
    <row r="23" spans="1:34" x14ac:dyDescent="0.3">
      <c r="A23" s="67"/>
      <c r="B23" s="60">
        <v>2029</v>
      </c>
      <c r="C23" s="77">
        <v>307525</v>
      </c>
      <c r="D23" s="70"/>
      <c r="E23" s="64"/>
      <c r="F23" s="79"/>
      <c r="G23" s="79"/>
      <c r="H23" s="79"/>
      <c r="I23" s="79"/>
      <c r="J23" s="79"/>
      <c r="K23" s="79"/>
      <c r="L23" s="79"/>
      <c r="M23" s="79"/>
      <c r="N23" s="79">
        <f>$C23/$C$10/2</f>
        <v>4393.2142857142853</v>
      </c>
      <c r="O23" s="79">
        <f t="shared" si="2"/>
        <v>8786.4285714285706</v>
      </c>
      <c r="P23" s="79">
        <f t="shared" si="2"/>
        <v>8786.4285714285706</v>
      </c>
      <c r="Q23" s="79">
        <f t="shared" si="2"/>
        <v>8786.4285714285706</v>
      </c>
      <c r="R23" s="79">
        <f t="shared" si="2"/>
        <v>8786.4285714285706</v>
      </c>
      <c r="S23" s="79">
        <f t="shared" si="2"/>
        <v>8786.4285714285706</v>
      </c>
      <c r="T23" s="79">
        <f t="shared" si="2"/>
        <v>8786.4285714285706</v>
      </c>
      <c r="U23" s="79">
        <f t="shared" si="2"/>
        <v>8786.4285714285706</v>
      </c>
      <c r="V23" s="79">
        <f t="shared" si="2"/>
        <v>8786.4285714285706</v>
      </c>
      <c r="W23" s="79">
        <f t="shared" si="2"/>
        <v>8786.4285714285706</v>
      </c>
      <c r="X23" s="79">
        <f t="shared" si="2"/>
        <v>8786.4285714285706</v>
      </c>
      <c r="Y23" s="79">
        <f t="shared" si="2"/>
        <v>8786.4285714285706</v>
      </c>
      <c r="Z23" s="79">
        <f t="shared" si="2"/>
        <v>8786.4285714285706</v>
      </c>
      <c r="AA23" s="79">
        <f t="shared" si="2"/>
        <v>8786.4285714285706</v>
      </c>
      <c r="AB23" s="79">
        <f t="shared" si="2"/>
        <v>8786.4285714285706</v>
      </c>
      <c r="AC23" s="79">
        <f t="shared" si="2"/>
        <v>8786.4285714285706</v>
      </c>
      <c r="AD23" s="79">
        <f t="shared" si="3"/>
        <v>8786.4285714285706</v>
      </c>
      <c r="AE23" s="79">
        <f t="shared" si="3"/>
        <v>8786.4285714285706</v>
      </c>
      <c r="AF23" s="79">
        <f t="shared" si="3"/>
        <v>8786.4285714285706</v>
      </c>
      <c r="AG23" s="79">
        <f t="shared" si="3"/>
        <v>8786.4285714285706</v>
      </c>
      <c r="AH23" s="79">
        <f t="shared" si="3"/>
        <v>8786.4285714285706</v>
      </c>
    </row>
    <row r="24" spans="1:34" x14ac:dyDescent="0.3">
      <c r="A24" s="67"/>
      <c r="B24" s="60">
        <v>2030</v>
      </c>
      <c r="C24" s="77">
        <v>307525</v>
      </c>
      <c r="D24" s="70"/>
      <c r="E24" s="64"/>
      <c r="F24" s="79"/>
      <c r="G24" s="79"/>
      <c r="H24" s="79"/>
      <c r="I24" s="79"/>
      <c r="J24" s="79"/>
      <c r="K24" s="79"/>
      <c r="L24" s="79"/>
      <c r="M24" s="79"/>
      <c r="N24" s="79"/>
      <c r="O24" s="79">
        <f>$C24/$C$10/2</f>
        <v>4393.2142857142853</v>
      </c>
      <c r="P24" s="79">
        <f t="shared" si="2"/>
        <v>8786.4285714285706</v>
      </c>
      <c r="Q24" s="79">
        <f t="shared" si="2"/>
        <v>8786.4285714285706</v>
      </c>
      <c r="R24" s="79">
        <f t="shared" si="2"/>
        <v>8786.4285714285706</v>
      </c>
      <c r="S24" s="79">
        <f t="shared" si="2"/>
        <v>8786.4285714285706</v>
      </c>
      <c r="T24" s="79">
        <f t="shared" si="2"/>
        <v>8786.4285714285706</v>
      </c>
      <c r="U24" s="79">
        <f t="shared" si="2"/>
        <v>8786.4285714285706</v>
      </c>
      <c r="V24" s="79">
        <f t="shared" si="2"/>
        <v>8786.4285714285706</v>
      </c>
      <c r="W24" s="79">
        <f t="shared" si="2"/>
        <v>8786.4285714285706</v>
      </c>
      <c r="X24" s="79">
        <f t="shared" si="2"/>
        <v>8786.4285714285706</v>
      </c>
      <c r="Y24" s="79">
        <f t="shared" si="2"/>
        <v>8786.4285714285706</v>
      </c>
      <c r="Z24" s="79">
        <f t="shared" si="2"/>
        <v>8786.4285714285706</v>
      </c>
      <c r="AA24" s="79">
        <f t="shared" si="2"/>
        <v>8786.4285714285706</v>
      </c>
      <c r="AB24" s="79">
        <f t="shared" si="2"/>
        <v>8786.4285714285706</v>
      </c>
      <c r="AC24" s="79">
        <f t="shared" si="2"/>
        <v>8786.4285714285706</v>
      </c>
      <c r="AD24" s="79">
        <f t="shared" si="3"/>
        <v>8786.4285714285706</v>
      </c>
      <c r="AE24" s="79">
        <f t="shared" si="3"/>
        <v>8786.4285714285706</v>
      </c>
      <c r="AF24" s="79">
        <f t="shared" si="3"/>
        <v>8786.4285714285706</v>
      </c>
      <c r="AG24" s="79">
        <f t="shared" si="3"/>
        <v>8786.4285714285706</v>
      </c>
      <c r="AH24" s="79">
        <f t="shared" si="3"/>
        <v>8786.4285714285706</v>
      </c>
    </row>
    <row r="25" spans="1:34" x14ac:dyDescent="0.3">
      <c r="A25" s="67"/>
      <c r="B25" s="60">
        <v>2031</v>
      </c>
      <c r="C25" s="77">
        <v>307525</v>
      </c>
      <c r="D25" s="70"/>
      <c r="E25" s="64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>
        <f>$C25/$C$10/2</f>
        <v>4393.2142857142853</v>
      </c>
      <c r="Q25" s="79">
        <f t="shared" si="2"/>
        <v>8786.4285714285706</v>
      </c>
      <c r="R25" s="79">
        <f t="shared" si="2"/>
        <v>8786.4285714285706</v>
      </c>
      <c r="S25" s="79">
        <f t="shared" si="2"/>
        <v>8786.4285714285706</v>
      </c>
      <c r="T25" s="79">
        <f t="shared" si="2"/>
        <v>8786.4285714285706</v>
      </c>
      <c r="U25" s="79">
        <f t="shared" si="2"/>
        <v>8786.4285714285706</v>
      </c>
      <c r="V25" s="79">
        <f t="shared" si="2"/>
        <v>8786.4285714285706</v>
      </c>
      <c r="W25" s="79">
        <f t="shared" si="2"/>
        <v>8786.4285714285706</v>
      </c>
      <c r="X25" s="79">
        <f t="shared" si="2"/>
        <v>8786.4285714285706</v>
      </c>
      <c r="Y25" s="79">
        <f t="shared" si="2"/>
        <v>8786.4285714285706</v>
      </c>
      <c r="Z25" s="79">
        <f t="shared" si="2"/>
        <v>8786.4285714285706</v>
      </c>
      <c r="AA25" s="79">
        <f t="shared" si="2"/>
        <v>8786.4285714285706</v>
      </c>
      <c r="AB25" s="79">
        <f t="shared" si="2"/>
        <v>8786.4285714285706</v>
      </c>
      <c r="AC25" s="79">
        <f t="shared" si="2"/>
        <v>8786.4285714285706</v>
      </c>
      <c r="AD25" s="79">
        <f t="shared" si="3"/>
        <v>8786.4285714285706</v>
      </c>
      <c r="AE25" s="79">
        <f t="shared" si="3"/>
        <v>8786.4285714285706</v>
      </c>
      <c r="AF25" s="79">
        <f t="shared" si="3"/>
        <v>8786.4285714285706</v>
      </c>
      <c r="AG25" s="79">
        <f t="shared" si="3"/>
        <v>8786.4285714285706</v>
      </c>
      <c r="AH25" s="79">
        <f t="shared" si="3"/>
        <v>8786.4285714285706</v>
      </c>
    </row>
    <row r="26" spans="1:34" x14ac:dyDescent="0.3">
      <c r="A26" s="67"/>
      <c r="B26" s="60">
        <v>2032</v>
      </c>
      <c r="C26" s="77">
        <v>307525</v>
      </c>
      <c r="D26" s="70"/>
      <c r="E26" s="64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>
        <f>$C26/$C$10/2</f>
        <v>4393.2142857142853</v>
      </c>
      <c r="R26" s="79">
        <f t="shared" si="2"/>
        <v>8786.4285714285706</v>
      </c>
      <c r="S26" s="79">
        <f t="shared" si="2"/>
        <v>8786.4285714285706</v>
      </c>
      <c r="T26" s="79">
        <f t="shared" si="2"/>
        <v>8786.4285714285706</v>
      </c>
      <c r="U26" s="79">
        <f t="shared" si="2"/>
        <v>8786.4285714285706</v>
      </c>
      <c r="V26" s="79">
        <f t="shared" si="2"/>
        <v>8786.4285714285706</v>
      </c>
      <c r="W26" s="79">
        <f t="shared" si="2"/>
        <v>8786.4285714285706</v>
      </c>
      <c r="X26" s="79">
        <f t="shared" si="2"/>
        <v>8786.4285714285706</v>
      </c>
      <c r="Y26" s="79">
        <f t="shared" si="2"/>
        <v>8786.4285714285706</v>
      </c>
      <c r="Z26" s="79">
        <f t="shared" si="2"/>
        <v>8786.4285714285706</v>
      </c>
      <c r="AA26" s="79">
        <f t="shared" si="2"/>
        <v>8786.4285714285706</v>
      </c>
      <c r="AB26" s="79">
        <f t="shared" si="2"/>
        <v>8786.4285714285706</v>
      </c>
      <c r="AC26" s="79">
        <f t="shared" si="2"/>
        <v>8786.4285714285706</v>
      </c>
      <c r="AD26" s="79">
        <f t="shared" si="3"/>
        <v>8786.4285714285706</v>
      </c>
      <c r="AE26" s="79">
        <f t="shared" si="3"/>
        <v>8786.4285714285706</v>
      </c>
      <c r="AF26" s="79">
        <f t="shared" si="3"/>
        <v>8786.4285714285706</v>
      </c>
      <c r="AG26" s="79">
        <f t="shared" si="3"/>
        <v>8786.4285714285706</v>
      </c>
      <c r="AH26" s="79">
        <f t="shared" si="3"/>
        <v>8786.4285714285706</v>
      </c>
    </row>
    <row r="27" spans="1:34" x14ac:dyDescent="0.3">
      <c r="A27" s="67"/>
      <c r="B27" s="60">
        <v>2033</v>
      </c>
      <c r="C27" s="77">
        <v>307525</v>
      </c>
      <c r="D27" s="70"/>
      <c r="E27" s="64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>
        <f>$C27/$C$10/2</f>
        <v>4393.2142857142853</v>
      </c>
      <c r="S27" s="79">
        <f t="shared" si="2"/>
        <v>8786.4285714285706</v>
      </c>
      <c r="T27" s="79">
        <f t="shared" si="2"/>
        <v>8786.4285714285706</v>
      </c>
      <c r="U27" s="79">
        <f t="shared" si="2"/>
        <v>8786.4285714285706</v>
      </c>
      <c r="V27" s="79">
        <f t="shared" si="2"/>
        <v>8786.4285714285706</v>
      </c>
      <c r="W27" s="79">
        <f t="shared" si="2"/>
        <v>8786.4285714285706</v>
      </c>
      <c r="X27" s="79">
        <f t="shared" si="2"/>
        <v>8786.4285714285706</v>
      </c>
      <c r="Y27" s="79">
        <f t="shared" si="2"/>
        <v>8786.4285714285706</v>
      </c>
      <c r="Z27" s="79">
        <f t="shared" si="2"/>
        <v>8786.4285714285706</v>
      </c>
      <c r="AA27" s="79">
        <f t="shared" si="2"/>
        <v>8786.4285714285706</v>
      </c>
      <c r="AB27" s="79">
        <f t="shared" si="2"/>
        <v>8786.4285714285706</v>
      </c>
      <c r="AC27" s="79">
        <f t="shared" si="2"/>
        <v>8786.4285714285706</v>
      </c>
      <c r="AD27" s="79">
        <f t="shared" si="3"/>
        <v>8786.4285714285706</v>
      </c>
      <c r="AE27" s="79">
        <f t="shared" si="3"/>
        <v>8786.4285714285706</v>
      </c>
      <c r="AF27" s="79">
        <f t="shared" si="3"/>
        <v>8786.4285714285706</v>
      </c>
      <c r="AG27" s="79">
        <f t="shared" si="3"/>
        <v>8786.4285714285706</v>
      </c>
      <c r="AH27" s="79">
        <f t="shared" si="3"/>
        <v>8786.4285714285706</v>
      </c>
    </row>
    <row r="28" spans="1:34" x14ac:dyDescent="0.3">
      <c r="A28" s="67"/>
      <c r="B28" s="60">
        <v>2034</v>
      </c>
      <c r="C28" s="77">
        <v>307525</v>
      </c>
      <c r="D28" s="70"/>
      <c r="E28" s="64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>
        <f>$C28/$C$10/2</f>
        <v>4393.2142857142853</v>
      </c>
      <c r="T28" s="79">
        <f t="shared" si="2"/>
        <v>8786.4285714285706</v>
      </c>
      <c r="U28" s="79">
        <f t="shared" si="2"/>
        <v>8786.4285714285706</v>
      </c>
      <c r="V28" s="79">
        <f t="shared" si="2"/>
        <v>8786.4285714285706</v>
      </c>
      <c r="W28" s="79">
        <f t="shared" si="2"/>
        <v>8786.4285714285706</v>
      </c>
      <c r="X28" s="79">
        <f t="shared" si="2"/>
        <v>8786.4285714285706</v>
      </c>
      <c r="Y28" s="79">
        <f t="shared" si="2"/>
        <v>8786.4285714285706</v>
      </c>
      <c r="Z28" s="79">
        <f t="shared" si="2"/>
        <v>8786.4285714285706</v>
      </c>
      <c r="AA28" s="79">
        <f t="shared" si="2"/>
        <v>8786.4285714285706</v>
      </c>
      <c r="AB28" s="79">
        <f t="shared" si="2"/>
        <v>8786.4285714285706</v>
      </c>
      <c r="AC28" s="79">
        <f t="shared" si="2"/>
        <v>8786.4285714285706</v>
      </c>
      <c r="AD28" s="79">
        <f t="shared" si="3"/>
        <v>8786.4285714285706</v>
      </c>
      <c r="AE28" s="79">
        <f t="shared" si="3"/>
        <v>8786.4285714285706</v>
      </c>
      <c r="AF28" s="79">
        <f t="shared" si="3"/>
        <v>8786.4285714285706</v>
      </c>
      <c r="AG28" s="79">
        <f t="shared" si="3"/>
        <v>8786.4285714285706</v>
      </c>
      <c r="AH28" s="79">
        <f t="shared" si="3"/>
        <v>8786.4285714285706</v>
      </c>
    </row>
    <row r="29" spans="1:34" x14ac:dyDescent="0.3">
      <c r="A29" s="67"/>
      <c r="B29" s="60">
        <v>2035</v>
      </c>
      <c r="C29" s="77">
        <v>307525</v>
      </c>
      <c r="D29" s="70"/>
      <c r="E29" s="64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>
        <f>$C29/$C$10/2</f>
        <v>4393.2142857142853</v>
      </c>
      <c r="U29" s="79">
        <f t="shared" si="2"/>
        <v>8786.4285714285706</v>
      </c>
      <c r="V29" s="79">
        <f t="shared" si="2"/>
        <v>8786.4285714285706</v>
      </c>
      <c r="W29" s="79">
        <f t="shared" si="2"/>
        <v>8786.4285714285706</v>
      </c>
      <c r="X29" s="79">
        <f t="shared" si="2"/>
        <v>8786.4285714285706</v>
      </c>
      <c r="Y29" s="79">
        <f t="shared" si="2"/>
        <v>8786.4285714285706</v>
      </c>
      <c r="Z29" s="79">
        <f t="shared" si="2"/>
        <v>8786.4285714285706</v>
      </c>
      <c r="AA29" s="79">
        <f t="shared" si="2"/>
        <v>8786.4285714285706</v>
      </c>
      <c r="AB29" s="79">
        <f t="shared" si="2"/>
        <v>8786.4285714285706</v>
      </c>
      <c r="AC29" s="79">
        <f t="shared" si="2"/>
        <v>8786.4285714285706</v>
      </c>
      <c r="AD29" s="79">
        <f t="shared" si="3"/>
        <v>8786.4285714285706</v>
      </c>
      <c r="AE29" s="79">
        <f t="shared" si="3"/>
        <v>8786.4285714285706</v>
      </c>
      <c r="AF29" s="79">
        <f t="shared" si="3"/>
        <v>8786.4285714285706</v>
      </c>
      <c r="AG29" s="79">
        <f t="shared" si="3"/>
        <v>8786.4285714285706</v>
      </c>
      <c r="AH29" s="79">
        <f t="shared" si="3"/>
        <v>8786.4285714285706</v>
      </c>
    </row>
    <row r="30" spans="1:34" x14ac:dyDescent="0.3">
      <c r="A30" s="67"/>
      <c r="B30" s="60">
        <v>2036</v>
      </c>
      <c r="C30" s="77">
        <v>307525</v>
      </c>
      <c r="D30" s="70"/>
      <c r="E30" s="64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>
        <f>$C30/$C$10/2</f>
        <v>4393.2142857142853</v>
      </c>
      <c r="V30" s="79">
        <f t="shared" si="2"/>
        <v>8786.4285714285706</v>
      </c>
      <c r="W30" s="79">
        <f t="shared" si="2"/>
        <v>8786.4285714285706</v>
      </c>
      <c r="X30" s="79">
        <f t="shared" si="2"/>
        <v>8786.4285714285706</v>
      </c>
      <c r="Y30" s="79">
        <f t="shared" si="2"/>
        <v>8786.4285714285706</v>
      </c>
      <c r="Z30" s="79">
        <f t="shared" si="2"/>
        <v>8786.4285714285706</v>
      </c>
      <c r="AA30" s="79">
        <f t="shared" si="2"/>
        <v>8786.4285714285706</v>
      </c>
      <c r="AB30" s="79">
        <f t="shared" si="2"/>
        <v>8786.4285714285706</v>
      </c>
      <c r="AC30" s="79">
        <f t="shared" si="2"/>
        <v>8786.4285714285706</v>
      </c>
      <c r="AD30" s="79">
        <f t="shared" si="3"/>
        <v>8786.4285714285706</v>
      </c>
      <c r="AE30" s="79">
        <f t="shared" si="3"/>
        <v>8786.4285714285706</v>
      </c>
      <c r="AF30" s="79">
        <f t="shared" si="3"/>
        <v>8786.4285714285706</v>
      </c>
      <c r="AG30" s="79">
        <f t="shared" si="3"/>
        <v>8786.4285714285706</v>
      </c>
      <c r="AH30" s="79">
        <f t="shared" si="3"/>
        <v>8786.4285714285706</v>
      </c>
    </row>
    <row r="31" spans="1:34" x14ac:dyDescent="0.3">
      <c r="A31" s="67"/>
      <c r="B31" s="60">
        <v>2037</v>
      </c>
      <c r="C31" s="77">
        <v>307525</v>
      </c>
      <c r="D31" s="70"/>
      <c r="E31" s="64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>
        <f>$C31/$C$10/2</f>
        <v>4393.2142857142853</v>
      </c>
      <c r="W31" s="79">
        <f t="shared" ref="W31:AH42" si="4">$C31/$C$10</f>
        <v>8786.4285714285706</v>
      </c>
      <c r="X31" s="79">
        <f t="shared" si="4"/>
        <v>8786.4285714285706</v>
      </c>
      <c r="Y31" s="79">
        <f t="shared" si="4"/>
        <v>8786.4285714285706</v>
      </c>
      <c r="Z31" s="79">
        <f t="shared" si="4"/>
        <v>8786.4285714285706</v>
      </c>
      <c r="AA31" s="79">
        <f t="shared" si="4"/>
        <v>8786.4285714285706</v>
      </c>
      <c r="AB31" s="79">
        <f t="shared" si="4"/>
        <v>8786.4285714285706</v>
      </c>
      <c r="AC31" s="79">
        <f t="shared" si="4"/>
        <v>8786.4285714285706</v>
      </c>
      <c r="AD31" s="79">
        <f t="shared" si="3"/>
        <v>8786.4285714285706</v>
      </c>
      <c r="AE31" s="79">
        <f t="shared" si="3"/>
        <v>8786.4285714285706</v>
      </c>
      <c r="AF31" s="79">
        <f t="shared" si="3"/>
        <v>8786.4285714285706</v>
      </c>
      <c r="AG31" s="79">
        <f t="shared" si="3"/>
        <v>8786.4285714285706</v>
      </c>
      <c r="AH31" s="79">
        <f t="shared" si="3"/>
        <v>8786.4285714285706</v>
      </c>
    </row>
    <row r="32" spans="1:34" x14ac:dyDescent="0.3">
      <c r="A32" s="67"/>
      <c r="B32" s="60">
        <v>2038</v>
      </c>
      <c r="C32" s="77">
        <v>307525</v>
      </c>
      <c r="D32" s="70"/>
      <c r="E32" s="64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>
        <f>$C32/$C$10/2</f>
        <v>4393.2142857142853</v>
      </c>
      <c r="X32" s="79">
        <f t="shared" si="4"/>
        <v>8786.4285714285706</v>
      </c>
      <c r="Y32" s="79">
        <f t="shared" si="4"/>
        <v>8786.4285714285706</v>
      </c>
      <c r="Z32" s="79">
        <f t="shared" si="4"/>
        <v>8786.4285714285706</v>
      </c>
      <c r="AA32" s="79">
        <f t="shared" si="4"/>
        <v>8786.4285714285706</v>
      </c>
      <c r="AB32" s="79">
        <f t="shared" si="4"/>
        <v>8786.4285714285706</v>
      </c>
      <c r="AC32" s="79">
        <f t="shared" si="4"/>
        <v>8786.4285714285706</v>
      </c>
      <c r="AD32" s="79">
        <f t="shared" si="3"/>
        <v>8786.4285714285706</v>
      </c>
      <c r="AE32" s="79">
        <f t="shared" si="3"/>
        <v>8786.4285714285706</v>
      </c>
      <c r="AF32" s="79">
        <f t="shared" si="3"/>
        <v>8786.4285714285706</v>
      </c>
      <c r="AG32" s="79">
        <f t="shared" si="3"/>
        <v>8786.4285714285706</v>
      </c>
      <c r="AH32" s="79">
        <f t="shared" si="3"/>
        <v>8786.4285714285706</v>
      </c>
    </row>
    <row r="33" spans="1:34" x14ac:dyDescent="0.3">
      <c r="A33" s="67"/>
      <c r="B33" s="60">
        <v>2039</v>
      </c>
      <c r="C33" s="77">
        <v>307525</v>
      </c>
      <c r="D33" s="70"/>
      <c r="E33" s="64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>
        <f>$C33/$C$10/2</f>
        <v>4393.2142857142853</v>
      </c>
      <c r="Y33" s="79">
        <f t="shared" si="4"/>
        <v>8786.4285714285706</v>
      </c>
      <c r="Z33" s="79">
        <f t="shared" si="4"/>
        <v>8786.4285714285706</v>
      </c>
      <c r="AA33" s="79">
        <f t="shared" si="4"/>
        <v>8786.4285714285706</v>
      </c>
      <c r="AB33" s="79">
        <f t="shared" si="4"/>
        <v>8786.4285714285706</v>
      </c>
      <c r="AC33" s="79">
        <f t="shared" si="4"/>
        <v>8786.4285714285706</v>
      </c>
      <c r="AD33" s="79">
        <f t="shared" si="3"/>
        <v>8786.4285714285706</v>
      </c>
      <c r="AE33" s="79">
        <f t="shared" si="3"/>
        <v>8786.4285714285706</v>
      </c>
      <c r="AF33" s="79">
        <f t="shared" si="3"/>
        <v>8786.4285714285706</v>
      </c>
      <c r="AG33" s="79">
        <f t="shared" si="3"/>
        <v>8786.4285714285706</v>
      </c>
      <c r="AH33" s="79">
        <f t="shared" si="3"/>
        <v>8786.4285714285706</v>
      </c>
    </row>
    <row r="34" spans="1:34" x14ac:dyDescent="0.3">
      <c r="A34" s="67"/>
      <c r="B34" s="60">
        <v>2040</v>
      </c>
      <c r="C34" s="77">
        <v>307525</v>
      </c>
      <c r="D34" s="70"/>
      <c r="E34" s="64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>
        <f>$C34/$C$10/2</f>
        <v>4393.2142857142853</v>
      </c>
      <c r="Z34" s="79">
        <f t="shared" si="4"/>
        <v>8786.4285714285706</v>
      </c>
      <c r="AA34" s="79">
        <f t="shared" si="4"/>
        <v>8786.4285714285706</v>
      </c>
      <c r="AB34" s="79">
        <f t="shared" si="4"/>
        <v>8786.4285714285706</v>
      </c>
      <c r="AC34" s="79">
        <f t="shared" si="4"/>
        <v>8786.4285714285706</v>
      </c>
      <c r="AD34" s="79">
        <f t="shared" si="3"/>
        <v>8786.4285714285706</v>
      </c>
      <c r="AE34" s="79">
        <f t="shared" si="3"/>
        <v>8786.4285714285706</v>
      </c>
      <c r="AF34" s="79">
        <f t="shared" si="3"/>
        <v>8786.4285714285706</v>
      </c>
      <c r="AG34" s="79">
        <f t="shared" si="3"/>
        <v>8786.4285714285706</v>
      </c>
      <c r="AH34" s="79">
        <f t="shared" si="3"/>
        <v>8786.4285714285706</v>
      </c>
    </row>
    <row r="35" spans="1:34" x14ac:dyDescent="0.3">
      <c r="A35" s="67"/>
      <c r="B35" s="60">
        <v>2041</v>
      </c>
      <c r="C35" s="77">
        <v>307525</v>
      </c>
      <c r="D35" s="70"/>
      <c r="E35" s="64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>
        <f>$C35/$C$10/2</f>
        <v>4393.2142857142853</v>
      </c>
      <c r="AA35" s="79">
        <f t="shared" si="4"/>
        <v>8786.4285714285706</v>
      </c>
      <c r="AB35" s="79">
        <f t="shared" si="4"/>
        <v>8786.4285714285706</v>
      </c>
      <c r="AC35" s="79">
        <f t="shared" si="4"/>
        <v>8786.4285714285706</v>
      </c>
      <c r="AD35" s="79">
        <f t="shared" si="3"/>
        <v>8786.4285714285706</v>
      </c>
      <c r="AE35" s="79">
        <f t="shared" si="3"/>
        <v>8786.4285714285706</v>
      </c>
      <c r="AF35" s="79">
        <f t="shared" si="3"/>
        <v>8786.4285714285706</v>
      </c>
      <c r="AG35" s="79">
        <f t="shared" si="3"/>
        <v>8786.4285714285706</v>
      </c>
      <c r="AH35" s="79">
        <f t="shared" si="3"/>
        <v>8786.4285714285706</v>
      </c>
    </row>
    <row r="36" spans="1:34" x14ac:dyDescent="0.3">
      <c r="A36" s="67"/>
      <c r="B36" s="60">
        <v>2042</v>
      </c>
      <c r="C36" s="77">
        <v>307525</v>
      </c>
      <c r="D36" s="70"/>
      <c r="E36" s="64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>
        <f>$C36/$C$10/2</f>
        <v>4393.2142857142853</v>
      </c>
      <c r="AB36" s="79">
        <f t="shared" si="4"/>
        <v>8786.4285714285706</v>
      </c>
      <c r="AC36" s="79">
        <f t="shared" si="4"/>
        <v>8786.4285714285706</v>
      </c>
      <c r="AD36" s="79">
        <f t="shared" si="3"/>
        <v>8786.4285714285706</v>
      </c>
      <c r="AE36" s="79">
        <f t="shared" si="3"/>
        <v>8786.4285714285706</v>
      </c>
      <c r="AF36" s="79">
        <f t="shared" si="3"/>
        <v>8786.4285714285706</v>
      </c>
      <c r="AG36" s="79">
        <f t="shared" si="3"/>
        <v>8786.4285714285706</v>
      </c>
      <c r="AH36" s="79">
        <f t="shared" si="3"/>
        <v>8786.4285714285706</v>
      </c>
    </row>
    <row r="37" spans="1:34" x14ac:dyDescent="0.3">
      <c r="A37" s="67"/>
      <c r="B37" s="60">
        <v>2043</v>
      </c>
      <c r="C37" s="77">
        <v>307525</v>
      </c>
      <c r="D37" s="70"/>
      <c r="E37" s="64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>$C37/$C$10/2</f>
        <v>4393.2142857142853</v>
      </c>
      <c r="AC37" s="79">
        <f t="shared" si="4"/>
        <v>8786.4285714285706</v>
      </c>
      <c r="AD37" s="79">
        <f t="shared" si="4"/>
        <v>8786.4285714285706</v>
      </c>
      <c r="AE37" s="79">
        <f t="shared" si="4"/>
        <v>8786.4285714285706</v>
      </c>
      <c r="AF37" s="79">
        <f t="shared" si="4"/>
        <v>8786.4285714285706</v>
      </c>
      <c r="AG37" s="79">
        <f t="shared" si="4"/>
        <v>8786.4285714285706</v>
      </c>
      <c r="AH37" s="79">
        <f t="shared" si="4"/>
        <v>8786.4285714285706</v>
      </c>
    </row>
    <row r="38" spans="1:34" x14ac:dyDescent="0.3">
      <c r="A38" s="67"/>
      <c r="B38" s="60">
        <v>2044</v>
      </c>
      <c r="C38" s="77">
        <v>307525</v>
      </c>
      <c r="D38" s="70"/>
      <c r="E38" s="64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>
        <f>$C38/$C$10/2</f>
        <v>4393.2142857142853</v>
      </c>
      <c r="AD38" s="79">
        <f t="shared" si="4"/>
        <v>8786.4285714285706</v>
      </c>
      <c r="AE38" s="79">
        <f t="shared" si="4"/>
        <v>8786.4285714285706</v>
      </c>
      <c r="AF38" s="79">
        <f t="shared" si="4"/>
        <v>8786.4285714285706</v>
      </c>
      <c r="AG38" s="79">
        <f t="shared" si="4"/>
        <v>8786.4285714285706</v>
      </c>
      <c r="AH38" s="79">
        <f t="shared" si="4"/>
        <v>8786.4285714285706</v>
      </c>
    </row>
    <row r="39" spans="1:34" x14ac:dyDescent="0.3">
      <c r="A39" s="67"/>
      <c r="B39" s="60">
        <v>2045</v>
      </c>
      <c r="C39" s="77">
        <v>307525</v>
      </c>
      <c r="D39" s="70"/>
      <c r="E39" s="64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>
        <f>$C39/$C$10/2</f>
        <v>4393.2142857142853</v>
      </c>
      <c r="AE39" s="79">
        <f t="shared" si="4"/>
        <v>8786.4285714285706</v>
      </c>
      <c r="AF39" s="79">
        <f t="shared" si="4"/>
        <v>8786.4285714285706</v>
      </c>
      <c r="AG39" s="79">
        <f t="shared" si="4"/>
        <v>8786.4285714285706</v>
      </c>
      <c r="AH39" s="79">
        <f t="shared" si="4"/>
        <v>8786.4285714285706</v>
      </c>
    </row>
    <row r="40" spans="1:34" x14ac:dyDescent="0.3">
      <c r="A40" s="67"/>
      <c r="B40" s="60">
        <v>2046</v>
      </c>
      <c r="C40" s="77">
        <v>307525</v>
      </c>
      <c r="D40" s="70"/>
      <c r="E40" s="64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>
        <f>$C40/$C$10/2</f>
        <v>4393.2142857142853</v>
      </c>
      <c r="AF40" s="79">
        <f t="shared" si="4"/>
        <v>8786.4285714285706</v>
      </c>
      <c r="AG40" s="79">
        <f t="shared" si="4"/>
        <v>8786.4285714285706</v>
      </c>
      <c r="AH40" s="79">
        <f t="shared" si="4"/>
        <v>8786.4285714285706</v>
      </c>
    </row>
    <row r="41" spans="1:34" x14ac:dyDescent="0.3">
      <c r="A41" s="67"/>
      <c r="B41" s="60">
        <v>2047</v>
      </c>
      <c r="C41" s="77">
        <v>307525</v>
      </c>
      <c r="D41" s="70"/>
      <c r="E41" s="64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>
        <f>$C41/$C$10/2</f>
        <v>4393.2142857142853</v>
      </c>
      <c r="AG41" s="79">
        <f t="shared" si="4"/>
        <v>8786.4285714285706</v>
      </c>
      <c r="AH41" s="79">
        <f t="shared" si="4"/>
        <v>8786.4285714285706</v>
      </c>
    </row>
    <row r="42" spans="1:34" x14ac:dyDescent="0.3">
      <c r="A42" s="67"/>
      <c r="B42" s="60">
        <v>2048</v>
      </c>
      <c r="C42" s="77">
        <v>307525</v>
      </c>
      <c r="D42" s="70"/>
      <c r="E42" s="64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>
        <f>$C42/$C$10/2</f>
        <v>4393.2142857142853</v>
      </c>
      <c r="AH42" s="79">
        <f t="shared" si="4"/>
        <v>8786.4285714285706</v>
      </c>
    </row>
    <row r="43" spans="1:34" x14ac:dyDescent="0.3">
      <c r="A43" s="67"/>
      <c r="B43" s="60">
        <v>2049</v>
      </c>
      <c r="C43" s="77">
        <v>307525</v>
      </c>
      <c r="D43" s="70"/>
      <c r="E43" s="64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>
        <f>$C43/$C$10/2</f>
        <v>4393.2142857142853</v>
      </c>
    </row>
    <row r="44" spans="1:34" x14ac:dyDescent="0.3">
      <c r="A44" s="72" t="s">
        <v>86</v>
      </c>
      <c r="B44" s="72"/>
      <c r="C44" s="72"/>
      <c r="D44" s="73"/>
      <c r="E44" s="74">
        <f t="shared" ref="E44:AH44" si="5">SUM(E12:E43)</f>
        <v>300678.34285714285</v>
      </c>
      <c r="F44" s="80">
        <f t="shared" si="5"/>
        <v>307928.7</v>
      </c>
      <c r="G44" s="80">
        <f t="shared" si="5"/>
        <v>316715.12857142859</v>
      </c>
      <c r="H44" s="80">
        <f t="shared" si="5"/>
        <v>325501.55714285717</v>
      </c>
      <c r="I44" s="80">
        <f t="shared" si="5"/>
        <v>334287.98571428575</v>
      </c>
      <c r="J44" s="80">
        <f t="shared" si="5"/>
        <v>343074.41428571433</v>
      </c>
      <c r="K44" s="80">
        <f t="shared" si="5"/>
        <v>351860.84285714291</v>
      </c>
      <c r="L44" s="80">
        <f t="shared" si="5"/>
        <v>360647.27142857149</v>
      </c>
      <c r="M44" s="80">
        <f t="shared" si="5"/>
        <v>369433.70000000007</v>
      </c>
      <c r="N44" s="80">
        <f t="shared" si="5"/>
        <v>378220.12857142865</v>
      </c>
      <c r="O44" s="80">
        <f t="shared" si="5"/>
        <v>387006.55714285723</v>
      </c>
      <c r="P44" s="80">
        <f t="shared" si="5"/>
        <v>395792.98571428581</v>
      </c>
      <c r="Q44" s="80">
        <f t="shared" si="5"/>
        <v>404579.41428571439</v>
      </c>
      <c r="R44" s="80">
        <f t="shared" si="5"/>
        <v>413365.84285714297</v>
      </c>
      <c r="S44" s="80">
        <f t="shared" si="5"/>
        <v>422152.27142857155</v>
      </c>
      <c r="T44" s="80">
        <f t="shared" si="5"/>
        <v>430938.70000000013</v>
      </c>
      <c r="U44" s="80">
        <f t="shared" si="5"/>
        <v>439725.12857142871</v>
      </c>
      <c r="V44" s="80">
        <f t="shared" si="5"/>
        <v>448511.55714285729</v>
      </c>
      <c r="W44" s="80">
        <f t="shared" si="5"/>
        <v>457297.98571428587</v>
      </c>
      <c r="X44" s="80">
        <f t="shared" si="5"/>
        <v>466084.41428571445</v>
      </c>
      <c r="Y44" s="80">
        <f t="shared" si="5"/>
        <v>474870.84285714303</v>
      </c>
      <c r="Z44" s="80">
        <f t="shared" si="5"/>
        <v>185836.07142857142</v>
      </c>
      <c r="AA44" s="80">
        <f t="shared" si="5"/>
        <v>194622.5</v>
      </c>
      <c r="AB44" s="80">
        <f t="shared" si="5"/>
        <v>203408.92857142858</v>
      </c>
      <c r="AC44" s="80">
        <f t="shared" si="5"/>
        <v>212195.35714285716</v>
      </c>
      <c r="AD44" s="80">
        <f t="shared" si="5"/>
        <v>220981.78571428574</v>
      </c>
      <c r="AE44" s="80">
        <f t="shared" si="5"/>
        <v>229768.21428571432</v>
      </c>
      <c r="AF44" s="80">
        <f t="shared" si="5"/>
        <v>238554.6428571429</v>
      </c>
      <c r="AG44" s="80">
        <f t="shared" si="5"/>
        <v>247341.07142857148</v>
      </c>
      <c r="AH44" s="80">
        <f t="shared" si="5"/>
        <v>256127.50000000006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7053C-211E-4544-9B7E-1972DDCCAEED}">
  <dimension ref="A1:AH44"/>
  <sheetViews>
    <sheetView topLeftCell="A31" workbookViewId="0">
      <selection activeCell="F44" sqref="F44"/>
    </sheetView>
  </sheetViews>
  <sheetFormatPr defaultRowHeight="14.4" x14ac:dyDescent="0.3"/>
  <cols>
    <col min="3" max="3" width="10.88671875" bestFit="1" customWidth="1"/>
    <col min="5" max="5" width="12" bestFit="1" customWidth="1"/>
    <col min="6" max="6" width="13.6640625" bestFit="1" customWidth="1"/>
    <col min="7" max="7" width="11.5546875" bestFit="1" customWidth="1"/>
    <col min="8" max="34" width="11" bestFit="1" customWidth="1"/>
  </cols>
  <sheetData>
    <row r="1" spans="1:34" ht="15.6" x14ac:dyDescent="0.3">
      <c r="A1" s="3" t="s">
        <v>0</v>
      </c>
    </row>
    <row r="2" spans="1:34" x14ac:dyDescent="0.3">
      <c r="A2" t="s">
        <v>1</v>
      </c>
    </row>
    <row r="3" spans="1:34" x14ac:dyDescent="0.3">
      <c r="A3" t="s">
        <v>2</v>
      </c>
    </row>
    <row r="4" spans="1:34" x14ac:dyDescent="0.3">
      <c r="A4" t="s">
        <v>3</v>
      </c>
    </row>
    <row r="6" spans="1:34" x14ac:dyDescent="0.3">
      <c r="A6" s="24" t="s">
        <v>88</v>
      </c>
    </row>
    <row r="8" spans="1:34" x14ac:dyDescent="0.3">
      <c r="A8" s="59" t="s">
        <v>77</v>
      </c>
      <c r="B8" s="60"/>
      <c r="C8" s="61"/>
      <c r="D8" s="60"/>
      <c r="E8" s="62" t="s">
        <v>78</v>
      </c>
      <c r="F8" s="62" t="s">
        <v>79</v>
      </c>
      <c r="G8" s="62"/>
      <c r="H8" s="62" t="s">
        <v>80</v>
      </c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3"/>
      <c r="AG8" s="63"/>
      <c r="AH8" s="63"/>
    </row>
    <row r="9" spans="1:34" x14ac:dyDescent="0.3">
      <c r="A9" s="63" t="s">
        <v>81</v>
      </c>
      <c r="B9" s="63"/>
      <c r="C9" s="81">
        <f>H9</f>
        <v>30.443321921564571</v>
      </c>
      <c r="D9" s="61"/>
      <c r="E9" s="75">
        <v>446731.8</v>
      </c>
      <c r="F9" s="75">
        <v>13600000</v>
      </c>
      <c r="G9" s="65">
        <f>E9/F9</f>
        <v>3.2847926470588235E-2</v>
      </c>
      <c r="H9" s="66">
        <f>1/G9</f>
        <v>30.443321921564571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3"/>
      <c r="AG9" s="63"/>
      <c r="AH9" s="63"/>
    </row>
    <row r="10" spans="1:34" x14ac:dyDescent="0.3">
      <c r="A10" s="60" t="s">
        <v>82</v>
      </c>
      <c r="B10" s="63"/>
      <c r="C10" s="81">
        <v>35</v>
      </c>
      <c r="D10" s="60" t="s">
        <v>83</v>
      </c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4"/>
      <c r="U10" s="64"/>
      <c r="V10" s="64"/>
      <c r="W10" s="64"/>
      <c r="X10" s="64"/>
      <c r="Y10" s="64"/>
      <c r="Z10" s="64"/>
      <c r="AA10" s="63"/>
      <c r="AB10" s="63"/>
      <c r="AC10" s="63"/>
      <c r="AD10" s="63"/>
      <c r="AE10" s="63"/>
      <c r="AF10" s="63"/>
      <c r="AG10" s="63"/>
      <c r="AH10" s="63"/>
    </row>
    <row r="11" spans="1:34" x14ac:dyDescent="0.3">
      <c r="A11" s="60" t="s">
        <v>84</v>
      </c>
      <c r="B11" s="60" t="s">
        <v>85</v>
      </c>
      <c r="C11" s="60"/>
      <c r="D11" s="68"/>
      <c r="E11" s="68">
        <v>2020</v>
      </c>
      <c r="F11" s="68">
        <v>2021</v>
      </c>
      <c r="G11" s="68">
        <v>2022</v>
      </c>
      <c r="H11" s="68">
        <v>2023</v>
      </c>
      <c r="I11" s="68">
        <v>2024</v>
      </c>
      <c r="J11" s="68">
        <v>2025</v>
      </c>
      <c r="K11" s="68">
        <v>2026</v>
      </c>
      <c r="L11" s="68">
        <v>2027</v>
      </c>
      <c r="M11" s="68">
        <v>2028</v>
      </c>
      <c r="N11" s="68">
        <v>2029</v>
      </c>
      <c r="O11" s="68">
        <v>2030</v>
      </c>
      <c r="P11" s="68">
        <v>2031</v>
      </c>
      <c r="Q11" s="68">
        <v>2032</v>
      </c>
      <c r="R11" s="68">
        <v>2033</v>
      </c>
      <c r="S11" s="68">
        <v>2034</v>
      </c>
      <c r="T11" s="68">
        <v>2035</v>
      </c>
      <c r="U11" s="68">
        <v>2036</v>
      </c>
      <c r="V11" s="68">
        <v>2037</v>
      </c>
      <c r="W11" s="68">
        <v>2038</v>
      </c>
      <c r="X11" s="68">
        <v>2039</v>
      </c>
      <c r="Y11" s="68">
        <v>2040</v>
      </c>
      <c r="Z11" s="68">
        <v>2041</v>
      </c>
      <c r="AA11" s="68">
        <v>2042</v>
      </c>
      <c r="AB11" s="68">
        <v>2043</v>
      </c>
      <c r="AC11" s="68">
        <v>2044</v>
      </c>
      <c r="AD11" s="68">
        <v>2045</v>
      </c>
      <c r="AE11" s="68">
        <v>2046</v>
      </c>
      <c r="AF11" s="68">
        <v>2047</v>
      </c>
      <c r="AG11" s="68">
        <v>2048</v>
      </c>
      <c r="AH11" s="68">
        <v>2049</v>
      </c>
    </row>
    <row r="12" spans="1:34" x14ac:dyDescent="0.3">
      <c r="A12" s="63"/>
      <c r="B12" s="60"/>
      <c r="C12" s="64"/>
      <c r="D12" s="69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</row>
    <row r="13" spans="1:34" x14ac:dyDescent="0.3">
      <c r="A13" s="63"/>
      <c r="B13" s="60">
        <v>2019</v>
      </c>
      <c r="C13" s="76">
        <f>F9</f>
        <v>13600000</v>
      </c>
      <c r="D13" s="64"/>
      <c r="E13" s="78">
        <f>$C$13/$C$9</f>
        <v>446731.8</v>
      </c>
      <c r="F13" s="79">
        <f t="shared" ref="F13:Y13" si="0">$C$13/$C$9</f>
        <v>446731.8</v>
      </c>
      <c r="G13" s="79">
        <f t="shared" si="0"/>
        <v>446731.8</v>
      </c>
      <c r="H13" s="79">
        <f t="shared" si="0"/>
        <v>446731.8</v>
      </c>
      <c r="I13" s="79">
        <f t="shared" si="0"/>
        <v>446731.8</v>
      </c>
      <c r="J13" s="79">
        <f t="shared" si="0"/>
        <v>446731.8</v>
      </c>
      <c r="K13" s="79">
        <f t="shared" si="0"/>
        <v>446731.8</v>
      </c>
      <c r="L13" s="79">
        <f t="shared" si="0"/>
        <v>446731.8</v>
      </c>
      <c r="M13" s="79">
        <f t="shared" si="0"/>
        <v>446731.8</v>
      </c>
      <c r="N13" s="79">
        <f t="shared" si="0"/>
        <v>446731.8</v>
      </c>
      <c r="O13" s="79">
        <f t="shared" si="0"/>
        <v>446731.8</v>
      </c>
      <c r="P13" s="79">
        <f t="shared" si="0"/>
        <v>446731.8</v>
      </c>
      <c r="Q13" s="79">
        <f t="shared" si="0"/>
        <v>446731.8</v>
      </c>
      <c r="R13" s="79">
        <f t="shared" si="0"/>
        <v>446731.8</v>
      </c>
      <c r="S13" s="79">
        <f t="shared" si="0"/>
        <v>446731.8</v>
      </c>
      <c r="T13" s="79">
        <f t="shared" si="0"/>
        <v>446731.8</v>
      </c>
      <c r="U13" s="79">
        <f t="shared" si="0"/>
        <v>446731.8</v>
      </c>
      <c r="V13" s="79">
        <f t="shared" si="0"/>
        <v>446731.8</v>
      </c>
      <c r="W13" s="79">
        <f t="shared" si="0"/>
        <v>446731.8</v>
      </c>
      <c r="X13" s="79">
        <f t="shared" si="0"/>
        <v>446731.8</v>
      </c>
      <c r="Y13" s="79">
        <f t="shared" si="0"/>
        <v>446731.8</v>
      </c>
      <c r="Z13" s="79"/>
      <c r="AA13" s="79"/>
      <c r="AB13" s="79"/>
      <c r="AC13" s="79"/>
      <c r="AD13" s="79"/>
      <c r="AE13" s="79"/>
      <c r="AF13" s="79"/>
      <c r="AG13" s="79"/>
      <c r="AH13" s="79"/>
    </row>
    <row r="14" spans="1:34" x14ac:dyDescent="0.3">
      <c r="A14" s="63"/>
      <c r="B14" s="60">
        <v>2020</v>
      </c>
      <c r="C14" s="77">
        <v>225000</v>
      </c>
      <c r="D14" s="64"/>
      <c r="E14" s="78">
        <f>C14/C10/2</f>
        <v>3214.2857142857142</v>
      </c>
      <c r="F14" s="79">
        <f>$C$14/$C$10</f>
        <v>6428.5714285714284</v>
      </c>
      <c r="G14" s="79">
        <f t="shared" ref="G14:AH14" si="1">$C$14/$C$10</f>
        <v>6428.5714285714284</v>
      </c>
      <c r="H14" s="79">
        <f t="shared" si="1"/>
        <v>6428.5714285714284</v>
      </c>
      <c r="I14" s="79">
        <f t="shared" si="1"/>
        <v>6428.5714285714284</v>
      </c>
      <c r="J14" s="79">
        <f t="shared" si="1"/>
        <v>6428.5714285714284</v>
      </c>
      <c r="K14" s="79">
        <f t="shared" si="1"/>
        <v>6428.5714285714284</v>
      </c>
      <c r="L14" s="79">
        <f t="shared" si="1"/>
        <v>6428.5714285714284</v>
      </c>
      <c r="M14" s="79">
        <f t="shared" si="1"/>
        <v>6428.5714285714284</v>
      </c>
      <c r="N14" s="79">
        <f t="shared" si="1"/>
        <v>6428.5714285714284</v>
      </c>
      <c r="O14" s="79">
        <f t="shared" si="1"/>
        <v>6428.5714285714284</v>
      </c>
      <c r="P14" s="79">
        <f t="shared" si="1"/>
        <v>6428.5714285714284</v>
      </c>
      <c r="Q14" s="79">
        <f t="shared" si="1"/>
        <v>6428.5714285714284</v>
      </c>
      <c r="R14" s="79">
        <f t="shared" si="1"/>
        <v>6428.5714285714284</v>
      </c>
      <c r="S14" s="79">
        <f t="shared" si="1"/>
        <v>6428.5714285714284</v>
      </c>
      <c r="T14" s="79">
        <f t="shared" si="1"/>
        <v>6428.5714285714284</v>
      </c>
      <c r="U14" s="79">
        <f t="shared" si="1"/>
        <v>6428.5714285714284</v>
      </c>
      <c r="V14" s="79">
        <f t="shared" si="1"/>
        <v>6428.5714285714284</v>
      </c>
      <c r="W14" s="79">
        <f t="shared" si="1"/>
        <v>6428.5714285714284</v>
      </c>
      <c r="X14" s="79">
        <f t="shared" si="1"/>
        <v>6428.5714285714284</v>
      </c>
      <c r="Y14" s="79">
        <f t="shared" si="1"/>
        <v>6428.5714285714284</v>
      </c>
      <c r="Z14" s="79">
        <f t="shared" si="1"/>
        <v>6428.5714285714284</v>
      </c>
      <c r="AA14" s="79">
        <f t="shared" si="1"/>
        <v>6428.5714285714284</v>
      </c>
      <c r="AB14" s="79">
        <f t="shared" si="1"/>
        <v>6428.5714285714284</v>
      </c>
      <c r="AC14" s="79">
        <f t="shared" si="1"/>
        <v>6428.5714285714284</v>
      </c>
      <c r="AD14" s="79">
        <f t="shared" si="1"/>
        <v>6428.5714285714284</v>
      </c>
      <c r="AE14" s="79">
        <f t="shared" si="1"/>
        <v>6428.5714285714284</v>
      </c>
      <c r="AF14" s="79">
        <f t="shared" si="1"/>
        <v>6428.5714285714284</v>
      </c>
      <c r="AG14" s="79">
        <f t="shared" si="1"/>
        <v>6428.5714285714284</v>
      </c>
      <c r="AH14" s="79">
        <f t="shared" si="1"/>
        <v>6428.5714285714284</v>
      </c>
    </row>
    <row r="15" spans="1:34" x14ac:dyDescent="0.3">
      <c r="A15" s="63"/>
      <c r="B15" s="60">
        <v>2021</v>
      </c>
      <c r="C15" s="77">
        <v>375000</v>
      </c>
      <c r="D15" s="70"/>
      <c r="E15" s="64"/>
      <c r="F15" s="79">
        <f>$C15/$C$10/2</f>
        <v>5357.1428571428569</v>
      </c>
      <c r="G15" s="79">
        <f>$C15/$C$10</f>
        <v>10714.285714285714</v>
      </c>
      <c r="H15" s="79">
        <f t="shared" ref="H15:AH26" si="2">$C15/$C$10</f>
        <v>10714.285714285714</v>
      </c>
      <c r="I15" s="79">
        <f t="shared" si="2"/>
        <v>10714.285714285714</v>
      </c>
      <c r="J15" s="79">
        <f t="shared" si="2"/>
        <v>10714.285714285714</v>
      </c>
      <c r="K15" s="79">
        <f t="shared" si="2"/>
        <v>10714.285714285714</v>
      </c>
      <c r="L15" s="79">
        <f t="shared" si="2"/>
        <v>10714.285714285714</v>
      </c>
      <c r="M15" s="79">
        <f t="shared" si="2"/>
        <v>10714.285714285714</v>
      </c>
      <c r="N15" s="79">
        <f t="shared" si="2"/>
        <v>10714.285714285714</v>
      </c>
      <c r="O15" s="79">
        <f t="shared" si="2"/>
        <v>10714.285714285714</v>
      </c>
      <c r="P15" s="79">
        <f t="shared" si="2"/>
        <v>10714.285714285714</v>
      </c>
      <c r="Q15" s="79">
        <f t="shared" si="2"/>
        <v>10714.285714285714</v>
      </c>
      <c r="R15" s="79">
        <f t="shared" si="2"/>
        <v>10714.285714285714</v>
      </c>
      <c r="S15" s="79">
        <f t="shared" si="2"/>
        <v>10714.285714285714</v>
      </c>
      <c r="T15" s="79">
        <f t="shared" si="2"/>
        <v>10714.285714285714</v>
      </c>
      <c r="U15" s="79">
        <f t="shared" si="2"/>
        <v>10714.285714285714</v>
      </c>
      <c r="V15" s="79">
        <f t="shared" si="2"/>
        <v>10714.285714285714</v>
      </c>
      <c r="W15" s="79">
        <f t="shared" si="2"/>
        <v>10714.285714285714</v>
      </c>
      <c r="X15" s="79">
        <f t="shared" si="2"/>
        <v>10714.285714285714</v>
      </c>
      <c r="Y15" s="79">
        <f t="shared" si="2"/>
        <v>10714.285714285714</v>
      </c>
      <c r="Z15" s="79">
        <f t="shared" si="2"/>
        <v>10714.285714285714</v>
      </c>
      <c r="AA15" s="79">
        <f t="shared" si="2"/>
        <v>10714.285714285714</v>
      </c>
      <c r="AB15" s="79">
        <f t="shared" si="2"/>
        <v>10714.285714285714</v>
      </c>
      <c r="AC15" s="79">
        <f t="shared" si="2"/>
        <v>10714.285714285714</v>
      </c>
      <c r="AD15" s="79">
        <f t="shared" si="2"/>
        <v>10714.285714285714</v>
      </c>
      <c r="AE15" s="79">
        <f t="shared" si="2"/>
        <v>10714.285714285714</v>
      </c>
      <c r="AF15" s="79">
        <f t="shared" si="2"/>
        <v>10714.285714285714</v>
      </c>
      <c r="AG15" s="79">
        <f t="shared" si="2"/>
        <v>10714.285714285714</v>
      </c>
      <c r="AH15" s="79">
        <f t="shared" si="2"/>
        <v>10714.285714285714</v>
      </c>
    </row>
    <row r="16" spans="1:34" x14ac:dyDescent="0.3">
      <c r="A16" s="63"/>
      <c r="B16" s="60">
        <v>2022</v>
      </c>
      <c r="C16" s="77">
        <v>4645000</v>
      </c>
      <c r="D16" s="70"/>
      <c r="E16" s="64"/>
      <c r="F16" s="79"/>
      <c r="G16" s="79">
        <f>$C16/$C$10/2</f>
        <v>66357.142857142855</v>
      </c>
      <c r="H16" s="79">
        <f t="shared" si="2"/>
        <v>132714.28571428571</v>
      </c>
      <c r="I16" s="79">
        <f t="shared" si="2"/>
        <v>132714.28571428571</v>
      </c>
      <c r="J16" s="79">
        <f t="shared" si="2"/>
        <v>132714.28571428571</v>
      </c>
      <c r="K16" s="79">
        <f t="shared" si="2"/>
        <v>132714.28571428571</v>
      </c>
      <c r="L16" s="79">
        <f t="shared" si="2"/>
        <v>132714.28571428571</v>
      </c>
      <c r="M16" s="79">
        <f t="shared" si="2"/>
        <v>132714.28571428571</v>
      </c>
      <c r="N16" s="79">
        <f t="shared" si="2"/>
        <v>132714.28571428571</v>
      </c>
      <c r="O16" s="79">
        <f t="shared" si="2"/>
        <v>132714.28571428571</v>
      </c>
      <c r="P16" s="79">
        <f t="shared" si="2"/>
        <v>132714.28571428571</v>
      </c>
      <c r="Q16" s="79">
        <f t="shared" si="2"/>
        <v>132714.28571428571</v>
      </c>
      <c r="R16" s="79">
        <f t="shared" si="2"/>
        <v>132714.28571428571</v>
      </c>
      <c r="S16" s="79">
        <f t="shared" si="2"/>
        <v>132714.28571428571</v>
      </c>
      <c r="T16" s="79">
        <f t="shared" si="2"/>
        <v>132714.28571428571</v>
      </c>
      <c r="U16" s="79">
        <f t="shared" si="2"/>
        <v>132714.28571428571</v>
      </c>
      <c r="V16" s="79">
        <f t="shared" si="2"/>
        <v>132714.28571428571</v>
      </c>
      <c r="W16" s="79">
        <f t="shared" si="2"/>
        <v>132714.28571428571</v>
      </c>
      <c r="X16" s="79">
        <f t="shared" si="2"/>
        <v>132714.28571428571</v>
      </c>
      <c r="Y16" s="79">
        <f t="shared" si="2"/>
        <v>132714.28571428571</v>
      </c>
      <c r="Z16" s="79">
        <f t="shared" si="2"/>
        <v>132714.28571428571</v>
      </c>
      <c r="AA16" s="79">
        <f t="shared" si="2"/>
        <v>132714.28571428571</v>
      </c>
      <c r="AB16" s="79">
        <f t="shared" si="2"/>
        <v>132714.28571428571</v>
      </c>
      <c r="AC16" s="79">
        <f t="shared" si="2"/>
        <v>132714.28571428571</v>
      </c>
      <c r="AD16" s="79">
        <f t="shared" si="2"/>
        <v>132714.28571428571</v>
      </c>
      <c r="AE16" s="79">
        <f t="shared" si="2"/>
        <v>132714.28571428571</v>
      </c>
      <c r="AF16" s="79">
        <f t="shared" si="2"/>
        <v>132714.28571428571</v>
      </c>
      <c r="AG16" s="79">
        <f t="shared" si="2"/>
        <v>132714.28571428571</v>
      </c>
      <c r="AH16" s="79">
        <f t="shared" si="2"/>
        <v>132714.28571428571</v>
      </c>
    </row>
    <row r="17" spans="1:34" x14ac:dyDescent="0.3">
      <c r="A17" s="63"/>
      <c r="B17" s="60">
        <v>2023</v>
      </c>
      <c r="C17" s="77">
        <v>175000</v>
      </c>
      <c r="D17" s="70"/>
      <c r="E17" s="64"/>
      <c r="F17" s="79"/>
      <c r="G17" s="79"/>
      <c r="H17" s="79">
        <f>$C17/$C$10/2</f>
        <v>2500</v>
      </c>
      <c r="I17" s="79">
        <f t="shared" si="2"/>
        <v>5000</v>
      </c>
      <c r="J17" s="79">
        <f t="shared" si="2"/>
        <v>5000</v>
      </c>
      <c r="K17" s="79">
        <f t="shared" si="2"/>
        <v>5000</v>
      </c>
      <c r="L17" s="79">
        <f t="shared" si="2"/>
        <v>5000</v>
      </c>
      <c r="M17" s="79">
        <f t="shared" si="2"/>
        <v>5000</v>
      </c>
      <c r="N17" s="79">
        <f t="shared" si="2"/>
        <v>5000</v>
      </c>
      <c r="O17" s="79">
        <f t="shared" si="2"/>
        <v>5000</v>
      </c>
      <c r="P17" s="79">
        <f t="shared" si="2"/>
        <v>5000</v>
      </c>
      <c r="Q17" s="79">
        <f t="shared" si="2"/>
        <v>5000</v>
      </c>
      <c r="R17" s="79">
        <f t="shared" si="2"/>
        <v>5000</v>
      </c>
      <c r="S17" s="79">
        <f t="shared" si="2"/>
        <v>5000</v>
      </c>
      <c r="T17" s="79">
        <f t="shared" si="2"/>
        <v>5000</v>
      </c>
      <c r="U17" s="79">
        <f t="shared" si="2"/>
        <v>5000</v>
      </c>
      <c r="V17" s="79">
        <f t="shared" si="2"/>
        <v>5000</v>
      </c>
      <c r="W17" s="79">
        <f t="shared" si="2"/>
        <v>5000</v>
      </c>
      <c r="X17" s="79">
        <f t="shared" si="2"/>
        <v>5000</v>
      </c>
      <c r="Y17" s="79">
        <f t="shared" si="2"/>
        <v>5000</v>
      </c>
      <c r="Z17" s="79">
        <f t="shared" si="2"/>
        <v>5000</v>
      </c>
      <c r="AA17" s="79">
        <f t="shared" si="2"/>
        <v>5000</v>
      </c>
      <c r="AB17" s="79">
        <f t="shared" si="2"/>
        <v>5000</v>
      </c>
      <c r="AC17" s="79">
        <f t="shared" si="2"/>
        <v>5000</v>
      </c>
      <c r="AD17" s="79">
        <f t="shared" si="2"/>
        <v>5000</v>
      </c>
      <c r="AE17" s="79">
        <f t="shared" si="2"/>
        <v>5000</v>
      </c>
      <c r="AF17" s="79">
        <f t="shared" si="2"/>
        <v>5000</v>
      </c>
      <c r="AG17" s="79">
        <f t="shared" si="2"/>
        <v>5000</v>
      </c>
      <c r="AH17" s="79">
        <f t="shared" si="2"/>
        <v>5000</v>
      </c>
    </row>
    <row r="18" spans="1:34" x14ac:dyDescent="0.3">
      <c r="A18" s="63"/>
      <c r="B18" s="60">
        <v>2024</v>
      </c>
      <c r="C18" s="77">
        <v>175000</v>
      </c>
      <c r="D18" s="70"/>
      <c r="E18" s="64"/>
      <c r="F18" s="79"/>
      <c r="G18" s="79"/>
      <c r="H18" s="79"/>
      <c r="I18" s="79">
        <f>$C18/$C$10/2</f>
        <v>2500</v>
      </c>
      <c r="J18" s="79">
        <f t="shared" si="2"/>
        <v>5000</v>
      </c>
      <c r="K18" s="79">
        <f t="shared" si="2"/>
        <v>5000</v>
      </c>
      <c r="L18" s="79">
        <f t="shared" si="2"/>
        <v>5000</v>
      </c>
      <c r="M18" s="79">
        <f t="shared" si="2"/>
        <v>5000</v>
      </c>
      <c r="N18" s="79">
        <f t="shared" si="2"/>
        <v>5000</v>
      </c>
      <c r="O18" s="79">
        <f t="shared" si="2"/>
        <v>5000</v>
      </c>
      <c r="P18" s="79">
        <f t="shared" si="2"/>
        <v>5000</v>
      </c>
      <c r="Q18" s="79">
        <f t="shared" si="2"/>
        <v>5000</v>
      </c>
      <c r="R18" s="79">
        <f t="shared" si="2"/>
        <v>5000</v>
      </c>
      <c r="S18" s="79">
        <f t="shared" si="2"/>
        <v>5000</v>
      </c>
      <c r="T18" s="79">
        <f t="shared" si="2"/>
        <v>5000</v>
      </c>
      <c r="U18" s="79">
        <f t="shared" si="2"/>
        <v>5000</v>
      </c>
      <c r="V18" s="79">
        <f t="shared" si="2"/>
        <v>5000</v>
      </c>
      <c r="W18" s="79">
        <f t="shared" si="2"/>
        <v>5000</v>
      </c>
      <c r="X18" s="79">
        <f t="shared" si="2"/>
        <v>5000</v>
      </c>
      <c r="Y18" s="79">
        <f t="shared" si="2"/>
        <v>5000</v>
      </c>
      <c r="Z18" s="79">
        <f t="shared" si="2"/>
        <v>5000</v>
      </c>
      <c r="AA18" s="79">
        <f t="shared" si="2"/>
        <v>5000</v>
      </c>
      <c r="AB18" s="79">
        <f t="shared" si="2"/>
        <v>5000</v>
      </c>
      <c r="AC18" s="79">
        <f t="shared" si="2"/>
        <v>5000</v>
      </c>
      <c r="AD18" s="79">
        <f t="shared" si="2"/>
        <v>5000</v>
      </c>
      <c r="AE18" s="79">
        <f t="shared" si="2"/>
        <v>5000</v>
      </c>
      <c r="AF18" s="79">
        <f t="shared" si="2"/>
        <v>5000</v>
      </c>
      <c r="AG18" s="79">
        <f t="shared" si="2"/>
        <v>5000</v>
      </c>
      <c r="AH18" s="79">
        <f t="shared" si="2"/>
        <v>5000</v>
      </c>
    </row>
    <row r="19" spans="1:34" x14ac:dyDescent="0.3">
      <c r="A19" s="63"/>
      <c r="B19" s="60">
        <v>2025</v>
      </c>
      <c r="C19" s="77">
        <v>654556.22</v>
      </c>
      <c r="D19" s="70"/>
      <c r="E19" s="64"/>
      <c r="F19" s="79"/>
      <c r="G19" s="79"/>
      <c r="H19" s="79"/>
      <c r="I19" s="79"/>
      <c r="J19" s="79">
        <f>$C19/$C$10/2</f>
        <v>9350.803142857143</v>
      </c>
      <c r="K19" s="79">
        <f t="shared" si="2"/>
        <v>18701.606285714286</v>
      </c>
      <c r="L19" s="79">
        <f t="shared" si="2"/>
        <v>18701.606285714286</v>
      </c>
      <c r="M19" s="79">
        <f t="shared" si="2"/>
        <v>18701.606285714286</v>
      </c>
      <c r="N19" s="79">
        <f t="shared" si="2"/>
        <v>18701.606285714286</v>
      </c>
      <c r="O19" s="79">
        <f t="shared" si="2"/>
        <v>18701.606285714286</v>
      </c>
      <c r="P19" s="79">
        <f t="shared" si="2"/>
        <v>18701.606285714286</v>
      </c>
      <c r="Q19" s="79">
        <f t="shared" si="2"/>
        <v>18701.606285714286</v>
      </c>
      <c r="R19" s="79">
        <f t="shared" si="2"/>
        <v>18701.606285714286</v>
      </c>
      <c r="S19" s="79">
        <f t="shared" si="2"/>
        <v>18701.606285714286</v>
      </c>
      <c r="T19" s="79">
        <f t="shared" si="2"/>
        <v>18701.606285714286</v>
      </c>
      <c r="U19" s="79">
        <f t="shared" si="2"/>
        <v>18701.606285714286</v>
      </c>
      <c r="V19" s="79">
        <f t="shared" si="2"/>
        <v>18701.606285714286</v>
      </c>
      <c r="W19" s="79">
        <f t="shared" si="2"/>
        <v>18701.606285714286</v>
      </c>
      <c r="X19" s="79">
        <f t="shared" si="2"/>
        <v>18701.606285714286</v>
      </c>
      <c r="Y19" s="79">
        <f t="shared" si="2"/>
        <v>18701.606285714286</v>
      </c>
      <c r="Z19" s="79">
        <f t="shared" si="2"/>
        <v>18701.606285714286</v>
      </c>
      <c r="AA19" s="79">
        <f t="shared" si="2"/>
        <v>18701.606285714286</v>
      </c>
      <c r="AB19" s="79">
        <f t="shared" si="2"/>
        <v>18701.606285714286</v>
      </c>
      <c r="AC19" s="79">
        <f t="shared" si="2"/>
        <v>18701.606285714286</v>
      </c>
      <c r="AD19" s="79">
        <f t="shared" si="2"/>
        <v>18701.606285714286</v>
      </c>
      <c r="AE19" s="79">
        <f t="shared" si="2"/>
        <v>18701.606285714286</v>
      </c>
      <c r="AF19" s="79">
        <f t="shared" si="2"/>
        <v>18701.606285714286</v>
      </c>
      <c r="AG19" s="79">
        <f t="shared" si="2"/>
        <v>18701.606285714286</v>
      </c>
      <c r="AH19" s="79">
        <f t="shared" si="2"/>
        <v>18701.606285714286</v>
      </c>
    </row>
    <row r="20" spans="1:34" x14ac:dyDescent="0.3">
      <c r="A20" s="67"/>
      <c r="B20" s="60">
        <v>2026</v>
      </c>
      <c r="C20" s="77">
        <v>654556.22</v>
      </c>
      <c r="D20" s="70"/>
      <c r="E20" s="64"/>
      <c r="F20" s="79"/>
      <c r="G20" s="79"/>
      <c r="H20" s="79"/>
      <c r="I20" s="79"/>
      <c r="J20" s="79"/>
      <c r="K20" s="79">
        <f>$C20/$C$10/2</f>
        <v>9350.803142857143</v>
      </c>
      <c r="L20" s="79">
        <f t="shared" si="2"/>
        <v>18701.606285714286</v>
      </c>
      <c r="M20" s="79">
        <f t="shared" si="2"/>
        <v>18701.606285714286</v>
      </c>
      <c r="N20" s="79">
        <f t="shared" si="2"/>
        <v>18701.606285714286</v>
      </c>
      <c r="O20" s="79">
        <f t="shared" si="2"/>
        <v>18701.606285714286</v>
      </c>
      <c r="P20" s="79">
        <f t="shared" si="2"/>
        <v>18701.606285714286</v>
      </c>
      <c r="Q20" s="79">
        <f t="shared" si="2"/>
        <v>18701.606285714286</v>
      </c>
      <c r="R20" s="79">
        <f t="shared" si="2"/>
        <v>18701.606285714286</v>
      </c>
      <c r="S20" s="79">
        <f t="shared" si="2"/>
        <v>18701.606285714286</v>
      </c>
      <c r="T20" s="79">
        <f t="shared" si="2"/>
        <v>18701.606285714286</v>
      </c>
      <c r="U20" s="79">
        <f t="shared" si="2"/>
        <v>18701.606285714286</v>
      </c>
      <c r="V20" s="79">
        <f t="shared" si="2"/>
        <v>18701.606285714286</v>
      </c>
      <c r="W20" s="79">
        <f t="shared" si="2"/>
        <v>18701.606285714286</v>
      </c>
      <c r="X20" s="79">
        <f t="shared" si="2"/>
        <v>18701.606285714286</v>
      </c>
      <c r="Y20" s="79">
        <f t="shared" si="2"/>
        <v>18701.606285714286</v>
      </c>
      <c r="Z20" s="79">
        <f t="shared" si="2"/>
        <v>18701.606285714286</v>
      </c>
      <c r="AA20" s="79">
        <f t="shared" si="2"/>
        <v>18701.606285714286</v>
      </c>
      <c r="AB20" s="79">
        <f t="shared" si="2"/>
        <v>18701.606285714286</v>
      </c>
      <c r="AC20" s="79">
        <f t="shared" si="2"/>
        <v>18701.606285714286</v>
      </c>
      <c r="AD20" s="79">
        <f t="shared" si="2"/>
        <v>18701.606285714286</v>
      </c>
      <c r="AE20" s="79">
        <f t="shared" si="2"/>
        <v>18701.606285714286</v>
      </c>
      <c r="AF20" s="79">
        <f t="shared" si="2"/>
        <v>18701.606285714286</v>
      </c>
      <c r="AG20" s="79">
        <f t="shared" si="2"/>
        <v>18701.606285714286</v>
      </c>
      <c r="AH20" s="79">
        <f t="shared" si="2"/>
        <v>18701.606285714286</v>
      </c>
    </row>
    <row r="21" spans="1:34" x14ac:dyDescent="0.3">
      <c r="A21" s="71"/>
      <c r="B21" s="60">
        <v>2027</v>
      </c>
      <c r="C21" s="77">
        <v>654556.22</v>
      </c>
      <c r="D21" s="70"/>
      <c r="E21" s="64"/>
      <c r="F21" s="79"/>
      <c r="G21" s="79"/>
      <c r="H21" s="79"/>
      <c r="I21" s="79"/>
      <c r="J21" s="79"/>
      <c r="K21" s="79"/>
      <c r="L21" s="79">
        <f>$C21/$C$10/2</f>
        <v>9350.803142857143</v>
      </c>
      <c r="M21" s="79">
        <f t="shared" si="2"/>
        <v>18701.606285714286</v>
      </c>
      <c r="N21" s="79">
        <f t="shared" si="2"/>
        <v>18701.606285714286</v>
      </c>
      <c r="O21" s="79">
        <f t="shared" si="2"/>
        <v>18701.606285714286</v>
      </c>
      <c r="P21" s="79">
        <f t="shared" si="2"/>
        <v>18701.606285714286</v>
      </c>
      <c r="Q21" s="79">
        <f t="shared" si="2"/>
        <v>18701.606285714286</v>
      </c>
      <c r="R21" s="79">
        <f t="shared" si="2"/>
        <v>18701.606285714286</v>
      </c>
      <c r="S21" s="79">
        <f t="shared" si="2"/>
        <v>18701.606285714286</v>
      </c>
      <c r="T21" s="79">
        <f t="shared" si="2"/>
        <v>18701.606285714286</v>
      </c>
      <c r="U21" s="79">
        <f t="shared" si="2"/>
        <v>18701.606285714286</v>
      </c>
      <c r="V21" s="79">
        <f t="shared" si="2"/>
        <v>18701.606285714286</v>
      </c>
      <c r="W21" s="79">
        <f t="shared" si="2"/>
        <v>18701.606285714286</v>
      </c>
      <c r="X21" s="79">
        <f t="shared" si="2"/>
        <v>18701.606285714286</v>
      </c>
      <c r="Y21" s="79">
        <f t="shared" si="2"/>
        <v>18701.606285714286</v>
      </c>
      <c r="Z21" s="79">
        <f t="shared" si="2"/>
        <v>18701.606285714286</v>
      </c>
      <c r="AA21" s="79">
        <f t="shared" si="2"/>
        <v>18701.606285714286</v>
      </c>
      <c r="AB21" s="79">
        <f t="shared" si="2"/>
        <v>18701.606285714286</v>
      </c>
      <c r="AC21" s="79">
        <f t="shared" si="2"/>
        <v>18701.606285714286</v>
      </c>
      <c r="AD21" s="79">
        <f t="shared" si="2"/>
        <v>18701.606285714286</v>
      </c>
      <c r="AE21" s="79">
        <f t="shared" si="2"/>
        <v>18701.606285714286</v>
      </c>
      <c r="AF21" s="79">
        <f t="shared" si="2"/>
        <v>18701.606285714286</v>
      </c>
      <c r="AG21" s="79">
        <f t="shared" si="2"/>
        <v>18701.606285714286</v>
      </c>
      <c r="AH21" s="79">
        <f t="shared" si="2"/>
        <v>18701.606285714286</v>
      </c>
    </row>
    <row r="22" spans="1:34" x14ac:dyDescent="0.3">
      <c r="A22" s="67"/>
      <c r="B22" s="60">
        <v>2028</v>
      </c>
      <c r="C22" s="77">
        <v>654556.22</v>
      </c>
      <c r="D22" s="70"/>
      <c r="E22" s="64"/>
      <c r="F22" s="79"/>
      <c r="G22" s="79"/>
      <c r="H22" s="79"/>
      <c r="I22" s="79"/>
      <c r="J22" s="79"/>
      <c r="K22" s="79"/>
      <c r="L22" s="79"/>
      <c r="M22" s="79">
        <f>$C22/$C$10/2</f>
        <v>9350.803142857143</v>
      </c>
      <c r="N22" s="79">
        <f t="shared" si="2"/>
        <v>18701.606285714286</v>
      </c>
      <c r="O22" s="79">
        <f t="shared" si="2"/>
        <v>18701.606285714286</v>
      </c>
      <c r="P22" s="79">
        <f t="shared" si="2"/>
        <v>18701.606285714286</v>
      </c>
      <c r="Q22" s="79">
        <f t="shared" si="2"/>
        <v>18701.606285714286</v>
      </c>
      <c r="R22" s="79">
        <f t="shared" si="2"/>
        <v>18701.606285714286</v>
      </c>
      <c r="S22" s="79">
        <f t="shared" si="2"/>
        <v>18701.606285714286</v>
      </c>
      <c r="T22" s="79">
        <f t="shared" si="2"/>
        <v>18701.606285714286</v>
      </c>
      <c r="U22" s="79">
        <f t="shared" si="2"/>
        <v>18701.606285714286</v>
      </c>
      <c r="V22" s="79">
        <f t="shared" si="2"/>
        <v>18701.606285714286</v>
      </c>
      <c r="W22" s="79">
        <f t="shared" si="2"/>
        <v>18701.606285714286</v>
      </c>
      <c r="X22" s="79">
        <f t="shared" si="2"/>
        <v>18701.606285714286</v>
      </c>
      <c r="Y22" s="79">
        <f t="shared" si="2"/>
        <v>18701.606285714286</v>
      </c>
      <c r="Z22" s="79">
        <f t="shared" si="2"/>
        <v>18701.606285714286</v>
      </c>
      <c r="AA22" s="79">
        <f t="shared" si="2"/>
        <v>18701.606285714286</v>
      </c>
      <c r="AB22" s="79">
        <f t="shared" si="2"/>
        <v>18701.606285714286</v>
      </c>
      <c r="AC22" s="79">
        <f t="shared" si="2"/>
        <v>18701.606285714286</v>
      </c>
      <c r="AD22" s="79">
        <f t="shared" si="2"/>
        <v>18701.606285714286</v>
      </c>
      <c r="AE22" s="79">
        <f t="shared" si="2"/>
        <v>18701.606285714286</v>
      </c>
      <c r="AF22" s="79">
        <f t="shared" si="2"/>
        <v>18701.606285714286</v>
      </c>
      <c r="AG22" s="79">
        <f t="shared" si="2"/>
        <v>18701.606285714286</v>
      </c>
      <c r="AH22" s="79">
        <f t="shared" si="2"/>
        <v>18701.606285714286</v>
      </c>
    </row>
    <row r="23" spans="1:34" x14ac:dyDescent="0.3">
      <c r="A23" s="67"/>
      <c r="B23" s="60">
        <v>2029</v>
      </c>
      <c r="C23" s="77">
        <v>654556.22</v>
      </c>
      <c r="D23" s="70"/>
      <c r="E23" s="64"/>
      <c r="F23" s="79"/>
      <c r="G23" s="79"/>
      <c r="H23" s="79"/>
      <c r="I23" s="79"/>
      <c r="J23" s="79"/>
      <c r="K23" s="79"/>
      <c r="L23" s="79"/>
      <c r="M23" s="79"/>
      <c r="N23" s="79">
        <f>$C23/$C$10/2</f>
        <v>9350.803142857143</v>
      </c>
      <c r="O23" s="79">
        <f t="shared" si="2"/>
        <v>18701.606285714286</v>
      </c>
      <c r="P23" s="79">
        <f t="shared" si="2"/>
        <v>18701.606285714286</v>
      </c>
      <c r="Q23" s="79">
        <f t="shared" si="2"/>
        <v>18701.606285714286</v>
      </c>
      <c r="R23" s="79">
        <f t="shared" si="2"/>
        <v>18701.606285714286</v>
      </c>
      <c r="S23" s="79">
        <f t="shared" si="2"/>
        <v>18701.606285714286</v>
      </c>
      <c r="T23" s="79">
        <f t="shared" si="2"/>
        <v>18701.606285714286</v>
      </c>
      <c r="U23" s="79">
        <f t="shared" si="2"/>
        <v>18701.606285714286</v>
      </c>
      <c r="V23" s="79">
        <f t="shared" si="2"/>
        <v>18701.606285714286</v>
      </c>
      <c r="W23" s="79">
        <f t="shared" si="2"/>
        <v>18701.606285714286</v>
      </c>
      <c r="X23" s="79">
        <f t="shared" si="2"/>
        <v>18701.606285714286</v>
      </c>
      <c r="Y23" s="79">
        <f t="shared" si="2"/>
        <v>18701.606285714286</v>
      </c>
      <c r="Z23" s="79">
        <f t="shared" si="2"/>
        <v>18701.606285714286</v>
      </c>
      <c r="AA23" s="79">
        <f t="shared" si="2"/>
        <v>18701.606285714286</v>
      </c>
      <c r="AB23" s="79">
        <f t="shared" si="2"/>
        <v>18701.606285714286</v>
      </c>
      <c r="AC23" s="79">
        <f t="shared" si="2"/>
        <v>18701.606285714286</v>
      </c>
      <c r="AD23" s="79">
        <f t="shared" si="2"/>
        <v>18701.606285714286</v>
      </c>
      <c r="AE23" s="79">
        <f t="shared" si="2"/>
        <v>18701.606285714286</v>
      </c>
      <c r="AF23" s="79">
        <f t="shared" si="2"/>
        <v>18701.606285714286</v>
      </c>
      <c r="AG23" s="79">
        <f t="shared" si="2"/>
        <v>18701.606285714286</v>
      </c>
      <c r="AH23" s="79">
        <f t="shared" si="2"/>
        <v>18701.606285714286</v>
      </c>
    </row>
    <row r="24" spans="1:34" x14ac:dyDescent="0.3">
      <c r="A24" s="67"/>
      <c r="B24" s="60">
        <v>2030</v>
      </c>
      <c r="C24" s="77">
        <v>654556.22</v>
      </c>
      <c r="D24" s="70"/>
      <c r="E24" s="64"/>
      <c r="F24" s="79"/>
      <c r="G24" s="79"/>
      <c r="H24" s="79"/>
      <c r="I24" s="79"/>
      <c r="J24" s="79"/>
      <c r="K24" s="79"/>
      <c r="L24" s="79"/>
      <c r="M24" s="79"/>
      <c r="N24" s="79"/>
      <c r="O24" s="79">
        <f>$C24/$C$10/2</f>
        <v>9350.803142857143</v>
      </c>
      <c r="P24" s="79">
        <f t="shared" si="2"/>
        <v>18701.606285714286</v>
      </c>
      <c r="Q24" s="79">
        <f t="shared" si="2"/>
        <v>18701.606285714286</v>
      </c>
      <c r="R24" s="79">
        <f t="shared" si="2"/>
        <v>18701.606285714286</v>
      </c>
      <c r="S24" s="79">
        <f t="shared" si="2"/>
        <v>18701.606285714286</v>
      </c>
      <c r="T24" s="79">
        <f t="shared" si="2"/>
        <v>18701.606285714286</v>
      </c>
      <c r="U24" s="79">
        <f t="shared" si="2"/>
        <v>18701.606285714286</v>
      </c>
      <c r="V24" s="79">
        <f t="shared" si="2"/>
        <v>18701.606285714286</v>
      </c>
      <c r="W24" s="79">
        <f t="shared" si="2"/>
        <v>18701.606285714286</v>
      </c>
      <c r="X24" s="79">
        <f t="shared" si="2"/>
        <v>18701.606285714286</v>
      </c>
      <c r="Y24" s="79">
        <f t="shared" si="2"/>
        <v>18701.606285714286</v>
      </c>
      <c r="Z24" s="79">
        <f t="shared" si="2"/>
        <v>18701.606285714286</v>
      </c>
      <c r="AA24" s="79">
        <f t="shared" si="2"/>
        <v>18701.606285714286</v>
      </c>
      <c r="AB24" s="79">
        <f t="shared" si="2"/>
        <v>18701.606285714286</v>
      </c>
      <c r="AC24" s="79">
        <f t="shared" si="2"/>
        <v>18701.606285714286</v>
      </c>
      <c r="AD24" s="79">
        <f t="shared" si="2"/>
        <v>18701.606285714286</v>
      </c>
      <c r="AE24" s="79">
        <f t="shared" si="2"/>
        <v>18701.606285714286</v>
      </c>
      <c r="AF24" s="79">
        <f t="shared" si="2"/>
        <v>18701.606285714286</v>
      </c>
      <c r="AG24" s="79">
        <f t="shared" si="2"/>
        <v>18701.606285714286</v>
      </c>
      <c r="AH24" s="79">
        <f t="shared" si="2"/>
        <v>18701.606285714286</v>
      </c>
    </row>
    <row r="25" spans="1:34" x14ac:dyDescent="0.3">
      <c r="A25" s="67"/>
      <c r="B25" s="60">
        <v>2031</v>
      </c>
      <c r="C25" s="77">
        <v>654556.22</v>
      </c>
      <c r="D25" s="70"/>
      <c r="E25" s="64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>
        <f>$C25/$C$10/2</f>
        <v>9350.803142857143</v>
      </c>
      <c r="Q25" s="79">
        <f t="shared" si="2"/>
        <v>18701.606285714286</v>
      </c>
      <c r="R25" s="79">
        <f t="shared" si="2"/>
        <v>18701.606285714286</v>
      </c>
      <c r="S25" s="79">
        <f t="shared" si="2"/>
        <v>18701.606285714286</v>
      </c>
      <c r="T25" s="79">
        <f t="shared" si="2"/>
        <v>18701.606285714286</v>
      </c>
      <c r="U25" s="79">
        <f t="shared" si="2"/>
        <v>18701.606285714286</v>
      </c>
      <c r="V25" s="79">
        <f t="shared" si="2"/>
        <v>18701.606285714286</v>
      </c>
      <c r="W25" s="79">
        <f t="shared" si="2"/>
        <v>18701.606285714286</v>
      </c>
      <c r="X25" s="79">
        <f t="shared" si="2"/>
        <v>18701.606285714286</v>
      </c>
      <c r="Y25" s="79">
        <f t="shared" si="2"/>
        <v>18701.606285714286</v>
      </c>
      <c r="Z25" s="79">
        <f t="shared" si="2"/>
        <v>18701.606285714286</v>
      </c>
      <c r="AA25" s="79">
        <f t="shared" si="2"/>
        <v>18701.606285714286</v>
      </c>
      <c r="AB25" s="79">
        <f t="shared" si="2"/>
        <v>18701.606285714286</v>
      </c>
      <c r="AC25" s="79">
        <f t="shared" si="2"/>
        <v>18701.606285714286</v>
      </c>
      <c r="AD25" s="79">
        <f t="shared" si="2"/>
        <v>18701.606285714286</v>
      </c>
      <c r="AE25" s="79">
        <f t="shared" si="2"/>
        <v>18701.606285714286</v>
      </c>
      <c r="AF25" s="79">
        <f t="shared" si="2"/>
        <v>18701.606285714286</v>
      </c>
      <c r="AG25" s="79">
        <f t="shared" si="2"/>
        <v>18701.606285714286</v>
      </c>
      <c r="AH25" s="79">
        <f t="shared" si="2"/>
        <v>18701.606285714286</v>
      </c>
    </row>
    <row r="26" spans="1:34" x14ac:dyDescent="0.3">
      <c r="A26" s="67"/>
      <c r="B26" s="60">
        <v>2032</v>
      </c>
      <c r="C26" s="77">
        <v>654556.22</v>
      </c>
      <c r="D26" s="70"/>
      <c r="E26" s="64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>
        <f>$C26/$C$10/2</f>
        <v>9350.803142857143</v>
      </c>
      <c r="R26" s="79">
        <f t="shared" si="2"/>
        <v>18701.606285714286</v>
      </c>
      <c r="S26" s="79">
        <f t="shared" si="2"/>
        <v>18701.606285714286</v>
      </c>
      <c r="T26" s="79">
        <f t="shared" si="2"/>
        <v>18701.606285714286</v>
      </c>
      <c r="U26" s="79">
        <f t="shared" ref="U26:AH36" si="3">$C26/$C$10</f>
        <v>18701.606285714286</v>
      </c>
      <c r="V26" s="79">
        <f t="shared" si="3"/>
        <v>18701.606285714286</v>
      </c>
      <c r="W26" s="79">
        <f t="shared" si="3"/>
        <v>18701.606285714286</v>
      </c>
      <c r="X26" s="79">
        <f t="shared" si="3"/>
        <v>18701.606285714286</v>
      </c>
      <c r="Y26" s="79">
        <f t="shared" si="3"/>
        <v>18701.606285714286</v>
      </c>
      <c r="Z26" s="79">
        <f t="shared" si="3"/>
        <v>18701.606285714286</v>
      </c>
      <c r="AA26" s="79">
        <f t="shared" si="3"/>
        <v>18701.606285714286</v>
      </c>
      <c r="AB26" s="79">
        <f t="shared" si="3"/>
        <v>18701.606285714286</v>
      </c>
      <c r="AC26" s="79">
        <f t="shared" si="3"/>
        <v>18701.606285714286</v>
      </c>
      <c r="AD26" s="79">
        <f t="shared" si="3"/>
        <v>18701.606285714286</v>
      </c>
      <c r="AE26" s="79">
        <f t="shared" si="3"/>
        <v>18701.606285714286</v>
      </c>
      <c r="AF26" s="79">
        <f t="shared" si="3"/>
        <v>18701.606285714286</v>
      </c>
      <c r="AG26" s="79">
        <f t="shared" si="3"/>
        <v>18701.606285714286</v>
      </c>
      <c r="AH26" s="79">
        <f t="shared" si="3"/>
        <v>18701.606285714286</v>
      </c>
    </row>
    <row r="27" spans="1:34" x14ac:dyDescent="0.3">
      <c r="A27" s="67"/>
      <c r="B27" s="60">
        <v>2033</v>
      </c>
      <c r="C27" s="77">
        <v>654556.22</v>
      </c>
      <c r="D27" s="70"/>
      <c r="E27" s="64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>
        <f>$C27/$C$10/2</f>
        <v>9350.803142857143</v>
      </c>
      <c r="S27" s="79">
        <f t="shared" ref="S27:AH42" si="4">$C27/$C$10</f>
        <v>18701.606285714286</v>
      </c>
      <c r="T27" s="79">
        <f t="shared" si="4"/>
        <v>18701.606285714286</v>
      </c>
      <c r="U27" s="79">
        <f t="shared" si="4"/>
        <v>18701.606285714286</v>
      </c>
      <c r="V27" s="79">
        <f t="shared" si="4"/>
        <v>18701.606285714286</v>
      </c>
      <c r="W27" s="79">
        <f t="shared" si="4"/>
        <v>18701.606285714286</v>
      </c>
      <c r="X27" s="79">
        <f t="shared" si="4"/>
        <v>18701.606285714286</v>
      </c>
      <c r="Y27" s="79">
        <f t="shared" si="4"/>
        <v>18701.606285714286</v>
      </c>
      <c r="Z27" s="79">
        <f t="shared" si="4"/>
        <v>18701.606285714286</v>
      </c>
      <c r="AA27" s="79">
        <f t="shared" si="4"/>
        <v>18701.606285714286</v>
      </c>
      <c r="AB27" s="79">
        <f t="shared" si="4"/>
        <v>18701.606285714286</v>
      </c>
      <c r="AC27" s="79">
        <f t="shared" si="4"/>
        <v>18701.606285714286</v>
      </c>
      <c r="AD27" s="79">
        <f t="shared" si="3"/>
        <v>18701.606285714286</v>
      </c>
      <c r="AE27" s="79">
        <f t="shared" si="3"/>
        <v>18701.606285714286</v>
      </c>
      <c r="AF27" s="79">
        <f t="shared" si="3"/>
        <v>18701.606285714286</v>
      </c>
      <c r="AG27" s="79">
        <f t="shared" si="3"/>
        <v>18701.606285714286</v>
      </c>
      <c r="AH27" s="79">
        <f t="shared" si="3"/>
        <v>18701.606285714286</v>
      </c>
    </row>
    <row r="28" spans="1:34" x14ac:dyDescent="0.3">
      <c r="A28" s="67"/>
      <c r="B28" s="60">
        <v>2034</v>
      </c>
      <c r="C28" s="77">
        <v>654556.22</v>
      </c>
      <c r="D28" s="70"/>
      <c r="E28" s="64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>
        <f>$C28/$C$10/2</f>
        <v>9350.803142857143</v>
      </c>
      <c r="T28" s="79">
        <f t="shared" si="4"/>
        <v>18701.606285714286</v>
      </c>
      <c r="U28" s="79">
        <f t="shared" si="4"/>
        <v>18701.606285714286</v>
      </c>
      <c r="V28" s="79">
        <f t="shared" si="4"/>
        <v>18701.606285714286</v>
      </c>
      <c r="W28" s="79">
        <f t="shared" si="4"/>
        <v>18701.606285714286</v>
      </c>
      <c r="X28" s="79">
        <f t="shared" si="4"/>
        <v>18701.606285714286</v>
      </c>
      <c r="Y28" s="79">
        <f t="shared" si="4"/>
        <v>18701.606285714286</v>
      </c>
      <c r="Z28" s="79">
        <f t="shared" si="4"/>
        <v>18701.606285714286</v>
      </c>
      <c r="AA28" s="79">
        <f t="shared" si="4"/>
        <v>18701.606285714286</v>
      </c>
      <c r="AB28" s="79">
        <f t="shared" si="4"/>
        <v>18701.606285714286</v>
      </c>
      <c r="AC28" s="79">
        <f t="shared" si="4"/>
        <v>18701.606285714286</v>
      </c>
      <c r="AD28" s="79">
        <f t="shared" si="3"/>
        <v>18701.606285714286</v>
      </c>
      <c r="AE28" s="79">
        <f t="shared" si="3"/>
        <v>18701.606285714286</v>
      </c>
      <c r="AF28" s="79">
        <f t="shared" si="3"/>
        <v>18701.606285714286</v>
      </c>
      <c r="AG28" s="79">
        <f t="shared" si="3"/>
        <v>18701.606285714286</v>
      </c>
      <c r="AH28" s="79">
        <f t="shared" si="3"/>
        <v>18701.606285714286</v>
      </c>
    </row>
    <row r="29" spans="1:34" x14ac:dyDescent="0.3">
      <c r="A29" s="67"/>
      <c r="B29" s="60">
        <v>2035</v>
      </c>
      <c r="C29" s="77">
        <v>654556.22</v>
      </c>
      <c r="D29" s="70"/>
      <c r="E29" s="64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>
        <f>$C29/$C$10/2</f>
        <v>9350.803142857143</v>
      </c>
      <c r="U29" s="79">
        <f t="shared" si="4"/>
        <v>18701.606285714286</v>
      </c>
      <c r="V29" s="79">
        <f t="shared" si="4"/>
        <v>18701.606285714286</v>
      </c>
      <c r="W29" s="79">
        <f t="shared" si="4"/>
        <v>18701.606285714286</v>
      </c>
      <c r="X29" s="79">
        <f t="shared" si="4"/>
        <v>18701.606285714286</v>
      </c>
      <c r="Y29" s="79">
        <f t="shared" si="4"/>
        <v>18701.606285714286</v>
      </c>
      <c r="Z29" s="79">
        <f t="shared" si="4"/>
        <v>18701.606285714286</v>
      </c>
      <c r="AA29" s="79">
        <f t="shared" si="4"/>
        <v>18701.606285714286</v>
      </c>
      <c r="AB29" s="79">
        <f t="shared" si="4"/>
        <v>18701.606285714286</v>
      </c>
      <c r="AC29" s="79">
        <f t="shared" si="4"/>
        <v>18701.606285714286</v>
      </c>
      <c r="AD29" s="79">
        <f t="shared" si="3"/>
        <v>18701.606285714286</v>
      </c>
      <c r="AE29" s="79">
        <f t="shared" si="3"/>
        <v>18701.606285714286</v>
      </c>
      <c r="AF29" s="79">
        <f t="shared" si="3"/>
        <v>18701.606285714286</v>
      </c>
      <c r="AG29" s="79">
        <f t="shared" si="3"/>
        <v>18701.606285714286</v>
      </c>
      <c r="AH29" s="79">
        <f t="shared" si="3"/>
        <v>18701.606285714286</v>
      </c>
    </row>
    <row r="30" spans="1:34" x14ac:dyDescent="0.3">
      <c r="A30" s="67"/>
      <c r="B30" s="60">
        <v>2036</v>
      </c>
      <c r="C30" s="77">
        <v>654556.22</v>
      </c>
      <c r="D30" s="70"/>
      <c r="E30" s="64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>
        <f>$C30/$C$10/2</f>
        <v>9350.803142857143</v>
      </c>
      <c r="V30" s="79">
        <f t="shared" si="4"/>
        <v>18701.606285714286</v>
      </c>
      <c r="W30" s="79">
        <f t="shared" si="4"/>
        <v>18701.606285714286</v>
      </c>
      <c r="X30" s="79">
        <f t="shared" si="4"/>
        <v>18701.606285714286</v>
      </c>
      <c r="Y30" s="79">
        <f t="shared" si="4"/>
        <v>18701.606285714286</v>
      </c>
      <c r="Z30" s="79">
        <f t="shared" si="4"/>
        <v>18701.606285714286</v>
      </c>
      <c r="AA30" s="79">
        <f t="shared" si="4"/>
        <v>18701.606285714286</v>
      </c>
      <c r="AB30" s="79">
        <f t="shared" si="4"/>
        <v>18701.606285714286</v>
      </c>
      <c r="AC30" s="79">
        <f t="shared" si="4"/>
        <v>18701.606285714286</v>
      </c>
      <c r="AD30" s="79">
        <f t="shared" si="3"/>
        <v>18701.606285714286</v>
      </c>
      <c r="AE30" s="79">
        <f t="shared" si="3"/>
        <v>18701.606285714286</v>
      </c>
      <c r="AF30" s="79">
        <f t="shared" si="3"/>
        <v>18701.606285714286</v>
      </c>
      <c r="AG30" s="79">
        <f t="shared" si="3"/>
        <v>18701.606285714286</v>
      </c>
      <c r="AH30" s="79">
        <f t="shared" si="3"/>
        <v>18701.606285714286</v>
      </c>
    </row>
    <row r="31" spans="1:34" x14ac:dyDescent="0.3">
      <c r="A31" s="67"/>
      <c r="B31" s="60">
        <v>2037</v>
      </c>
      <c r="C31" s="77">
        <v>654556.22</v>
      </c>
      <c r="D31" s="70"/>
      <c r="E31" s="64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>
        <f>$C31/$C$10/2</f>
        <v>9350.803142857143</v>
      </c>
      <c r="W31" s="79">
        <f t="shared" si="4"/>
        <v>18701.606285714286</v>
      </c>
      <c r="X31" s="79">
        <f t="shared" si="4"/>
        <v>18701.606285714286</v>
      </c>
      <c r="Y31" s="79">
        <f t="shared" si="4"/>
        <v>18701.606285714286</v>
      </c>
      <c r="Z31" s="79">
        <f t="shared" si="4"/>
        <v>18701.606285714286</v>
      </c>
      <c r="AA31" s="79">
        <f t="shared" si="4"/>
        <v>18701.606285714286</v>
      </c>
      <c r="AB31" s="79">
        <f t="shared" si="4"/>
        <v>18701.606285714286</v>
      </c>
      <c r="AC31" s="79">
        <f t="shared" si="4"/>
        <v>18701.606285714286</v>
      </c>
      <c r="AD31" s="79">
        <f t="shared" si="3"/>
        <v>18701.606285714286</v>
      </c>
      <c r="AE31" s="79">
        <f t="shared" si="3"/>
        <v>18701.606285714286</v>
      </c>
      <c r="AF31" s="79">
        <f t="shared" si="3"/>
        <v>18701.606285714286</v>
      </c>
      <c r="AG31" s="79">
        <f t="shared" si="3"/>
        <v>18701.606285714286</v>
      </c>
      <c r="AH31" s="79">
        <f t="shared" si="3"/>
        <v>18701.606285714286</v>
      </c>
    </row>
    <row r="32" spans="1:34" x14ac:dyDescent="0.3">
      <c r="A32" s="67"/>
      <c r="B32" s="60">
        <v>2038</v>
      </c>
      <c r="C32" s="77">
        <v>654556.22</v>
      </c>
      <c r="D32" s="70"/>
      <c r="E32" s="64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>
        <f>$C32/$C$10/2</f>
        <v>9350.803142857143</v>
      </c>
      <c r="X32" s="79">
        <f t="shared" si="4"/>
        <v>18701.606285714286</v>
      </c>
      <c r="Y32" s="79">
        <f t="shared" si="4"/>
        <v>18701.606285714286</v>
      </c>
      <c r="Z32" s="79">
        <f t="shared" si="4"/>
        <v>18701.606285714286</v>
      </c>
      <c r="AA32" s="79">
        <f t="shared" si="4"/>
        <v>18701.606285714286</v>
      </c>
      <c r="AB32" s="79">
        <f t="shared" si="4"/>
        <v>18701.606285714286</v>
      </c>
      <c r="AC32" s="79">
        <f t="shared" si="4"/>
        <v>18701.606285714286</v>
      </c>
      <c r="AD32" s="79">
        <f t="shared" si="3"/>
        <v>18701.606285714286</v>
      </c>
      <c r="AE32" s="79">
        <f t="shared" si="3"/>
        <v>18701.606285714286</v>
      </c>
      <c r="AF32" s="79">
        <f t="shared" si="3"/>
        <v>18701.606285714286</v>
      </c>
      <c r="AG32" s="79">
        <f t="shared" si="3"/>
        <v>18701.606285714286</v>
      </c>
      <c r="AH32" s="79">
        <f t="shared" si="3"/>
        <v>18701.606285714286</v>
      </c>
    </row>
    <row r="33" spans="1:34" x14ac:dyDescent="0.3">
      <c r="A33" s="67"/>
      <c r="B33" s="60">
        <v>2039</v>
      </c>
      <c r="C33" s="77">
        <v>654556.22</v>
      </c>
      <c r="D33" s="70"/>
      <c r="E33" s="64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>
        <f>$C33/$C$10/2</f>
        <v>9350.803142857143</v>
      </c>
      <c r="Y33" s="79">
        <f t="shared" si="4"/>
        <v>18701.606285714286</v>
      </c>
      <c r="Z33" s="79">
        <f t="shared" si="4"/>
        <v>18701.606285714286</v>
      </c>
      <c r="AA33" s="79">
        <f t="shared" si="4"/>
        <v>18701.606285714286</v>
      </c>
      <c r="AB33" s="79">
        <f t="shared" si="4"/>
        <v>18701.606285714286</v>
      </c>
      <c r="AC33" s="79">
        <f t="shared" si="4"/>
        <v>18701.606285714286</v>
      </c>
      <c r="AD33" s="79">
        <f t="shared" si="3"/>
        <v>18701.606285714286</v>
      </c>
      <c r="AE33" s="79">
        <f t="shared" si="3"/>
        <v>18701.606285714286</v>
      </c>
      <c r="AF33" s="79">
        <f t="shared" si="3"/>
        <v>18701.606285714286</v>
      </c>
      <c r="AG33" s="79">
        <f t="shared" si="3"/>
        <v>18701.606285714286</v>
      </c>
      <c r="AH33" s="79">
        <f t="shared" si="3"/>
        <v>18701.606285714286</v>
      </c>
    </row>
    <row r="34" spans="1:34" x14ac:dyDescent="0.3">
      <c r="A34" s="67"/>
      <c r="B34" s="60">
        <v>2040</v>
      </c>
      <c r="C34" s="77">
        <v>654556.22</v>
      </c>
      <c r="D34" s="70"/>
      <c r="E34" s="64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>
        <f>$C34/$C$10/2</f>
        <v>9350.803142857143</v>
      </c>
      <c r="Z34" s="79">
        <f t="shared" si="4"/>
        <v>18701.606285714286</v>
      </c>
      <c r="AA34" s="79">
        <f t="shared" si="4"/>
        <v>18701.606285714286</v>
      </c>
      <c r="AB34" s="79">
        <f t="shared" si="4"/>
        <v>18701.606285714286</v>
      </c>
      <c r="AC34" s="79">
        <f t="shared" si="4"/>
        <v>18701.606285714286</v>
      </c>
      <c r="AD34" s="79">
        <f t="shared" si="3"/>
        <v>18701.606285714286</v>
      </c>
      <c r="AE34" s="79">
        <f t="shared" si="3"/>
        <v>18701.606285714286</v>
      </c>
      <c r="AF34" s="79">
        <f t="shared" si="3"/>
        <v>18701.606285714286</v>
      </c>
      <c r="AG34" s="79">
        <f t="shared" si="3"/>
        <v>18701.606285714286</v>
      </c>
      <c r="AH34" s="79">
        <f t="shared" si="3"/>
        <v>18701.606285714286</v>
      </c>
    </row>
    <row r="35" spans="1:34" x14ac:dyDescent="0.3">
      <c r="A35" s="67"/>
      <c r="B35" s="60">
        <v>2041</v>
      </c>
      <c r="C35" s="77">
        <v>654556.22</v>
      </c>
      <c r="D35" s="70"/>
      <c r="E35" s="64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>
        <f>$C35/$C$10/2</f>
        <v>9350.803142857143</v>
      </c>
      <c r="AA35" s="79">
        <f t="shared" si="4"/>
        <v>18701.606285714286</v>
      </c>
      <c r="AB35" s="79">
        <f t="shared" si="4"/>
        <v>18701.606285714286</v>
      </c>
      <c r="AC35" s="79">
        <f t="shared" si="4"/>
        <v>18701.606285714286</v>
      </c>
      <c r="AD35" s="79">
        <f t="shared" si="3"/>
        <v>18701.606285714286</v>
      </c>
      <c r="AE35" s="79">
        <f t="shared" si="3"/>
        <v>18701.606285714286</v>
      </c>
      <c r="AF35" s="79">
        <f t="shared" si="3"/>
        <v>18701.606285714286</v>
      </c>
      <c r="AG35" s="79">
        <f t="shared" si="3"/>
        <v>18701.606285714286</v>
      </c>
      <c r="AH35" s="79">
        <f t="shared" si="3"/>
        <v>18701.606285714286</v>
      </c>
    </row>
    <row r="36" spans="1:34" x14ac:dyDescent="0.3">
      <c r="A36" s="67"/>
      <c r="B36" s="60">
        <v>2042</v>
      </c>
      <c r="C36" s="77">
        <v>654556.22</v>
      </c>
      <c r="D36" s="70"/>
      <c r="E36" s="64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>
        <f>$C36/$C$10/2</f>
        <v>9350.803142857143</v>
      </c>
      <c r="AB36" s="79">
        <f t="shared" si="4"/>
        <v>18701.606285714286</v>
      </c>
      <c r="AC36" s="79">
        <f t="shared" si="4"/>
        <v>18701.606285714286</v>
      </c>
      <c r="AD36" s="79">
        <f t="shared" si="3"/>
        <v>18701.606285714286</v>
      </c>
      <c r="AE36" s="79">
        <f t="shared" si="3"/>
        <v>18701.606285714286</v>
      </c>
      <c r="AF36" s="79">
        <f t="shared" si="3"/>
        <v>18701.606285714286</v>
      </c>
      <c r="AG36" s="79">
        <f t="shared" si="3"/>
        <v>18701.606285714286</v>
      </c>
      <c r="AH36" s="79">
        <f t="shared" si="3"/>
        <v>18701.606285714286</v>
      </c>
    </row>
    <row r="37" spans="1:34" x14ac:dyDescent="0.3">
      <c r="A37" s="67"/>
      <c r="B37" s="60">
        <v>2043</v>
      </c>
      <c r="C37" s="77">
        <v>654556.22</v>
      </c>
      <c r="D37" s="70"/>
      <c r="E37" s="64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  <c r="AB37" s="79">
        <f>$C37/$C$10/2</f>
        <v>9350.803142857143</v>
      </c>
      <c r="AC37" s="79">
        <f t="shared" si="4"/>
        <v>18701.606285714286</v>
      </c>
      <c r="AD37" s="79">
        <f t="shared" si="4"/>
        <v>18701.606285714286</v>
      </c>
      <c r="AE37" s="79">
        <f t="shared" si="4"/>
        <v>18701.606285714286</v>
      </c>
      <c r="AF37" s="79">
        <f t="shared" si="4"/>
        <v>18701.606285714286</v>
      </c>
      <c r="AG37" s="79">
        <f t="shared" si="4"/>
        <v>18701.606285714286</v>
      </c>
      <c r="AH37" s="79">
        <f t="shared" si="4"/>
        <v>18701.606285714286</v>
      </c>
    </row>
    <row r="38" spans="1:34" x14ac:dyDescent="0.3">
      <c r="A38" s="67"/>
      <c r="B38" s="60">
        <v>2044</v>
      </c>
      <c r="C38" s="77">
        <v>654556.22</v>
      </c>
      <c r="D38" s="70"/>
      <c r="E38" s="64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>
        <f>$C38/$C$10/2</f>
        <v>9350.803142857143</v>
      </c>
      <c r="AD38" s="79">
        <f t="shared" si="4"/>
        <v>18701.606285714286</v>
      </c>
      <c r="AE38" s="79">
        <f t="shared" si="4"/>
        <v>18701.606285714286</v>
      </c>
      <c r="AF38" s="79">
        <f t="shared" si="4"/>
        <v>18701.606285714286</v>
      </c>
      <c r="AG38" s="79">
        <f t="shared" si="4"/>
        <v>18701.606285714286</v>
      </c>
      <c r="AH38" s="79">
        <f t="shared" si="4"/>
        <v>18701.606285714286</v>
      </c>
    </row>
    <row r="39" spans="1:34" x14ac:dyDescent="0.3">
      <c r="A39" s="67"/>
      <c r="B39" s="60">
        <v>2045</v>
      </c>
      <c r="C39" s="77">
        <v>654556.22</v>
      </c>
      <c r="D39" s="70"/>
      <c r="E39" s="64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>
        <f>$C39/$C$10/2</f>
        <v>9350.803142857143</v>
      </c>
      <c r="AE39" s="79">
        <f t="shared" si="4"/>
        <v>18701.606285714286</v>
      </c>
      <c r="AF39" s="79">
        <f t="shared" si="4"/>
        <v>18701.606285714286</v>
      </c>
      <c r="AG39" s="79">
        <f t="shared" si="4"/>
        <v>18701.606285714286</v>
      </c>
      <c r="AH39" s="79">
        <f t="shared" si="4"/>
        <v>18701.606285714286</v>
      </c>
    </row>
    <row r="40" spans="1:34" x14ac:dyDescent="0.3">
      <c r="A40" s="67"/>
      <c r="B40" s="60">
        <v>2046</v>
      </c>
      <c r="C40" s="77">
        <v>654556.22</v>
      </c>
      <c r="D40" s="70"/>
      <c r="E40" s="64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>
        <f>$C40/$C$10/2</f>
        <v>9350.803142857143</v>
      </c>
      <c r="AF40" s="79">
        <f t="shared" si="4"/>
        <v>18701.606285714286</v>
      </c>
      <c r="AG40" s="79">
        <f t="shared" si="4"/>
        <v>18701.606285714286</v>
      </c>
      <c r="AH40" s="79">
        <f t="shared" si="4"/>
        <v>18701.606285714286</v>
      </c>
    </row>
    <row r="41" spans="1:34" x14ac:dyDescent="0.3">
      <c r="A41" s="67"/>
      <c r="B41" s="60">
        <v>2047</v>
      </c>
      <c r="C41" s="77">
        <v>654556.22</v>
      </c>
      <c r="D41" s="70"/>
      <c r="E41" s="64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>
        <f>$C41/$C$10/2</f>
        <v>9350.803142857143</v>
      </c>
      <c r="AG41" s="79">
        <f t="shared" si="4"/>
        <v>18701.606285714286</v>
      </c>
      <c r="AH41" s="79">
        <f t="shared" si="4"/>
        <v>18701.606285714286</v>
      </c>
    </row>
    <row r="42" spans="1:34" x14ac:dyDescent="0.3">
      <c r="A42" s="67"/>
      <c r="B42" s="60">
        <v>2048</v>
      </c>
      <c r="C42" s="77">
        <v>654556.22</v>
      </c>
      <c r="D42" s="70"/>
      <c r="E42" s="64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>
        <f>$C42/$C$10/2</f>
        <v>9350.803142857143</v>
      </c>
      <c r="AH42" s="79">
        <f t="shared" si="4"/>
        <v>18701.606285714286</v>
      </c>
    </row>
    <row r="43" spans="1:34" x14ac:dyDescent="0.3">
      <c r="A43" s="67"/>
      <c r="B43" s="60">
        <v>2049</v>
      </c>
      <c r="C43" s="77">
        <v>654556.22</v>
      </c>
      <c r="D43" s="70"/>
      <c r="E43" s="64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>
        <f>$C43/$C$10/2</f>
        <v>9350.803142857143</v>
      </c>
    </row>
    <row r="44" spans="1:34" x14ac:dyDescent="0.3">
      <c r="A44" s="72" t="s">
        <v>86</v>
      </c>
      <c r="B44" s="72"/>
      <c r="C44" s="72"/>
      <c r="D44" s="73"/>
      <c r="E44" s="74">
        <f t="shared" ref="E44:AH44" si="5">SUM(E12:E43)</f>
        <v>449946.08571428573</v>
      </c>
      <c r="F44" s="80">
        <f t="shared" si="5"/>
        <v>458517.51428571425</v>
      </c>
      <c r="G44" s="80">
        <f t="shared" si="5"/>
        <v>530231.80000000005</v>
      </c>
      <c r="H44" s="80">
        <f t="shared" si="5"/>
        <v>599088.94285714289</v>
      </c>
      <c r="I44" s="80">
        <f t="shared" si="5"/>
        <v>604088.94285714289</v>
      </c>
      <c r="J44" s="80">
        <f t="shared" si="5"/>
        <v>615939.74600000004</v>
      </c>
      <c r="K44" s="80">
        <f t="shared" si="5"/>
        <v>634641.35228571435</v>
      </c>
      <c r="L44" s="80">
        <f t="shared" si="5"/>
        <v>653342.95857142867</v>
      </c>
      <c r="M44" s="80">
        <f t="shared" si="5"/>
        <v>672044.56485714298</v>
      </c>
      <c r="N44" s="80">
        <f t="shared" si="5"/>
        <v>690746.17114285729</v>
      </c>
      <c r="O44" s="80">
        <f t="shared" si="5"/>
        <v>709447.7774285716</v>
      </c>
      <c r="P44" s="80">
        <f t="shared" si="5"/>
        <v>728149.38371428591</v>
      </c>
      <c r="Q44" s="80">
        <f t="shared" si="5"/>
        <v>746850.99000000022</v>
      </c>
      <c r="R44" s="80">
        <f t="shared" si="5"/>
        <v>765552.59628571454</v>
      </c>
      <c r="S44" s="80">
        <f t="shared" si="5"/>
        <v>784254.20257142885</v>
      </c>
      <c r="T44" s="80">
        <f t="shared" si="5"/>
        <v>802955.80885714316</v>
      </c>
      <c r="U44" s="80">
        <f t="shared" si="5"/>
        <v>821657.41514285747</v>
      </c>
      <c r="V44" s="80">
        <f t="shared" si="5"/>
        <v>840359.02142857178</v>
      </c>
      <c r="W44" s="80">
        <f t="shared" si="5"/>
        <v>859060.62771428609</v>
      </c>
      <c r="X44" s="80">
        <f t="shared" si="5"/>
        <v>877762.2340000004</v>
      </c>
      <c r="Y44" s="80">
        <f t="shared" si="5"/>
        <v>896463.84028571472</v>
      </c>
      <c r="Z44" s="80">
        <f t="shared" si="5"/>
        <v>468433.64657142881</v>
      </c>
      <c r="AA44" s="80">
        <f t="shared" si="5"/>
        <v>487135.25285714312</v>
      </c>
      <c r="AB44" s="80">
        <f t="shared" si="5"/>
        <v>505836.85914285743</v>
      </c>
      <c r="AC44" s="80">
        <f t="shared" si="5"/>
        <v>524538.46542857168</v>
      </c>
      <c r="AD44" s="80">
        <f t="shared" si="5"/>
        <v>543240.07171428599</v>
      </c>
      <c r="AE44" s="80">
        <f t="shared" si="5"/>
        <v>561941.67800000031</v>
      </c>
      <c r="AF44" s="80">
        <f t="shared" si="5"/>
        <v>580643.28428571462</v>
      </c>
      <c r="AG44" s="80">
        <f t="shared" si="5"/>
        <v>599344.89057142893</v>
      </c>
      <c r="AH44" s="80">
        <f t="shared" si="5"/>
        <v>618046.49685714324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D2114A-B2BB-4D62-8C8B-E98F2BEEE0BB}">
  <ds:schemaRefs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B99F70B-5970-4F86-9674-2817946F96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45DB79-E29D-4787-90CC-A78076EB5E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Revenues</vt:lpstr>
      <vt:lpstr>Expenses</vt:lpstr>
      <vt:lpstr>Labor</vt:lpstr>
      <vt:lpstr>O&amp;M and Utilities</vt:lpstr>
      <vt:lpstr>Billing</vt:lpstr>
      <vt:lpstr>Corporate Allocations</vt:lpstr>
      <vt:lpstr>Taxes Other than Income</vt:lpstr>
      <vt:lpstr>Depreciation - Water</vt:lpstr>
      <vt:lpstr>Depreciation - Sewer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Schwartz</dc:creator>
  <cp:lastModifiedBy>Schaben, Angela</cp:lastModifiedBy>
  <dcterms:created xsi:type="dcterms:W3CDTF">2020-10-13T18:59:38Z</dcterms:created>
  <dcterms:modified xsi:type="dcterms:W3CDTF">2024-10-24T14:23:45Z</dcterms:modified>
</cp:coreProperties>
</file>