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0A0697C6-C8C9-45C8-821A-1000E51B0CCD}" xr6:coauthVersionLast="47" xr6:coauthVersionMax="47" xr10:uidLastSave="{00000000-0000-0000-0000-000000000000}"/>
  <bookViews>
    <workbookView xWindow="-120" yWindow="-120" windowWidth="29040" windowHeight="15720" tabRatio="610" activeTab="3" xr2:uid="{00000000-000D-0000-FFFF-FFFF00000000}"/>
  </bookViews>
  <sheets>
    <sheet name="Day 5 SOX Review" sheetId="44" r:id="rId1"/>
    <sheet name="Error Checks" sheetId="47" r:id="rId2"/>
    <sheet name="Notes" sheetId="42" r:id="rId3"/>
    <sheet name="YTD PROGRAM SUMMARY" sheetId="28" r:id="rId4"/>
    <sheet name="FORECAST OVERVIEW" sheetId="50" r:id="rId5"/>
    <sheet name="RES kWh ENTRY" sheetId="39" r:id="rId6"/>
    <sheet name="BIZ kWh ENTRY" sheetId="40" r:id="rId7"/>
    <sheet name="BIZ SUM" sheetId="41" r:id="rId8"/>
    <sheet name=" 1M - RES" sheetId="2" r:id="rId9"/>
    <sheet name="2M - SGS" sheetId="10" r:id="rId10"/>
    <sheet name="3M - LGS" sheetId="29" r:id="rId11"/>
    <sheet name="4M - SPS" sheetId="30" r:id="rId12"/>
    <sheet name="11M - LPS" sheetId="31" r:id="rId13"/>
    <sheet name=" LI 1M - RES" sheetId="32" r:id="rId14"/>
    <sheet name="LI 2M - SGS" sheetId="33" r:id="rId15"/>
    <sheet name="LI 3M - LGS" sheetId="34" r:id="rId16"/>
    <sheet name="LI 4M - SPS" sheetId="35" r:id="rId17"/>
    <sheet name="LI 11M - LPS" sheetId="36" r:id="rId18"/>
    <sheet name="Biz DRENE" sheetId="4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3" i="40" l="1"/>
  <c r="AS142" i="40"/>
  <c r="AC140" i="40"/>
  <c r="AC139" i="40"/>
  <c r="BI121" i="40"/>
  <c r="BI120" i="40"/>
  <c r="AS118" i="40"/>
  <c r="AS117" i="40"/>
  <c r="BI87" i="40"/>
  <c r="BI86" i="40"/>
  <c r="AS84" i="40"/>
  <c r="AC96" i="40"/>
  <c r="BI78" i="40"/>
  <c r="BI77" i="40"/>
  <c r="AS75" i="40"/>
  <c r="AS74" i="40"/>
  <c r="AC72" i="40"/>
  <c r="AC71" i="40"/>
  <c r="BI53" i="40"/>
  <c r="BI52" i="40"/>
  <c r="AT53" i="40"/>
  <c r="AS53" i="40"/>
  <c r="AC55" i="40"/>
  <c r="AD54" i="40"/>
  <c r="AD29" i="40"/>
  <c r="N134" i="40"/>
  <c r="M143" i="40"/>
  <c r="N143" i="40"/>
  <c r="N125" i="40"/>
  <c r="M126" i="40"/>
  <c r="N108" i="40"/>
  <c r="M88" i="40"/>
  <c r="N88" i="40"/>
  <c r="N70" i="40"/>
  <c r="M71" i="40"/>
  <c r="N79" i="40"/>
  <c r="N53" i="40"/>
  <c r="M57" i="40"/>
  <c r="N57" i="40"/>
  <c r="M61" i="40"/>
  <c r="N61" i="40"/>
  <c r="N52" i="40"/>
  <c r="M52" i="40"/>
  <c r="N4" i="40"/>
  <c r="M6" i="40"/>
  <c r="N6" i="40"/>
  <c r="N8" i="40"/>
  <c r="M10" i="40"/>
  <c r="N10" i="40"/>
  <c r="N11" i="40"/>
  <c r="N12" i="40"/>
  <c r="M14" i="40"/>
  <c r="N14" i="40"/>
  <c r="N15" i="40"/>
  <c r="N16" i="40"/>
  <c r="AC5" i="40"/>
  <c r="AD5" i="40"/>
  <c r="AD6" i="40"/>
  <c r="AD7" i="40"/>
  <c r="AD8" i="40"/>
  <c r="AC9" i="40"/>
  <c r="AD9" i="40"/>
  <c r="AD10" i="40"/>
  <c r="AD11" i="40"/>
  <c r="AD12" i="40"/>
  <c r="AC13" i="40"/>
  <c r="AD13" i="40"/>
  <c r="AD14" i="40"/>
  <c r="AD15" i="40"/>
  <c r="AD16" i="40"/>
  <c r="AS4" i="40"/>
  <c r="AT4" i="40"/>
  <c r="AT5" i="40"/>
  <c r="AT6" i="40"/>
  <c r="AT7" i="40"/>
  <c r="AS8" i="40"/>
  <c r="AT8" i="40"/>
  <c r="AT9" i="40"/>
  <c r="AT10" i="40"/>
  <c r="AT11" i="40"/>
  <c r="AS12" i="40"/>
  <c r="AT12" i="40"/>
  <c r="AT13" i="40"/>
  <c r="AT14" i="40"/>
  <c r="AT15" i="40"/>
  <c r="AS16" i="40"/>
  <c r="AT16" i="40"/>
  <c r="BJ4" i="40"/>
  <c r="BJ5" i="40"/>
  <c r="BJ6" i="40"/>
  <c r="BI7" i="40"/>
  <c r="BJ7" i="40"/>
  <c r="BJ8" i="40"/>
  <c r="BJ9" i="40"/>
  <c r="BJ10" i="40"/>
  <c r="BI11" i="40"/>
  <c r="BJ11" i="40"/>
  <c r="BJ12" i="40"/>
  <c r="BJ13" i="40"/>
  <c r="BJ14" i="40"/>
  <c r="BI15" i="40"/>
  <c r="BJ15" i="40"/>
  <c r="BJ16" i="40"/>
  <c r="BM145" i="40"/>
  <c r="N139" i="40" s="1"/>
  <c r="BL145" i="40"/>
  <c r="BI134" i="40" s="1"/>
  <c r="BM129" i="40"/>
  <c r="N122" i="40" s="1"/>
  <c r="BL129" i="40"/>
  <c r="BM114" i="40"/>
  <c r="N101" i="40" s="1"/>
  <c r="BL114" i="40"/>
  <c r="AS112" i="40" s="1"/>
  <c r="BM97" i="40"/>
  <c r="N92" i="40" s="1"/>
  <c r="BL97" i="40"/>
  <c r="BI95" i="40" s="1"/>
  <c r="BM81" i="40"/>
  <c r="N75" i="40" s="1"/>
  <c r="BL81" i="40"/>
  <c r="AS79" i="40" s="1"/>
  <c r="BM65" i="40"/>
  <c r="N56" i="40" s="1"/>
  <c r="BL65" i="40"/>
  <c r="BM33" i="40"/>
  <c r="BJ27" i="40" s="1"/>
  <c r="BL33" i="40"/>
  <c r="BI32" i="40" s="1"/>
  <c r="BM17" i="40"/>
  <c r="N7" i="40" s="1"/>
  <c r="BL17" i="40"/>
  <c r="M7" i="40" s="1"/>
  <c r="ED144" i="40"/>
  <c r="EC144" i="40"/>
  <c r="EB144" i="40"/>
  <c r="ED143" i="40"/>
  <c r="EC143" i="40"/>
  <c r="EB143" i="40"/>
  <c r="ED142" i="40"/>
  <c r="EC142" i="40"/>
  <c r="EB142" i="40"/>
  <c r="ED141" i="40"/>
  <c r="EC141" i="40"/>
  <c r="EB141" i="40"/>
  <c r="ED140" i="40"/>
  <c r="EC140" i="40"/>
  <c r="EB140" i="40"/>
  <c r="ED139" i="40"/>
  <c r="EC139" i="40"/>
  <c r="EB139" i="40"/>
  <c r="ED138" i="40"/>
  <c r="EC138" i="40"/>
  <c r="EB138" i="40"/>
  <c r="ED137" i="40"/>
  <c r="EC137" i="40"/>
  <c r="EB137" i="40"/>
  <c r="ED136" i="40"/>
  <c r="EC136" i="40"/>
  <c r="EB136" i="40"/>
  <c r="ED135" i="40"/>
  <c r="EC135" i="40"/>
  <c r="EB135" i="40"/>
  <c r="ED134" i="40"/>
  <c r="EC134" i="40"/>
  <c r="EB134" i="40"/>
  <c r="ED133" i="40"/>
  <c r="EC133" i="40"/>
  <c r="EB133" i="40"/>
  <c r="ED132" i="40"/>
  <c r="EC132" i="40"/>
  <c r="EB132" i="40"/>
  <c r="ED128" i="40"/>
  <c r="EC128" i="40"/>
  <c r="EB128" i="40"/>
  <c r="ED127" i="40"/>
  <c r="EC127" i="40"/>
  <c r="EB127" i="40"/>
  <c r="ED126" i="40"/>
  <c r="EC126" i="40"/>
  <c r="EB126" i="40"/>
  <c r="ED125" i="40"/>
  <c r="EC125" i="40"/>
  <c r="EB125" i="40"/>
  <c r="ED124" i="40"/>
  <c r="EC124" i="40"/>
  <c r="EB124" i="40"/>
  <c r="ED123" i="40"/>
  <c r="EC123" i="40"/>
  <c r="EB123" i="40"/>
  <c r="ED122" i="40"/>
  <c r="EC122" i="40"/>
  <c r="EB122" i="40"/>
  <c r="ED121" i="40"/>
  <c r="EC121" i="40"/>
  <c r="EB121" i="40"/>
  <c r="ED120" i="40"/>
  <c r="EC120" i="40"/>
  <c r="EB120" i="40"/>
  <c r="ED119" i="40"/>
  <c r="EC119" i="40"/>
  <c r="EB119" i="40"/>
  <c r="ED118" i="40"/>
  <c r="EC118" i="40"/>
  <c r="EB118" i="40"/>
  <c r="ED117" i="40"/>
  <c r="EC117" i="40"/>
  <c r="EB117" i="40"/>
  <c r="ED116" i="40"/>
  <c r="EC116" i="40"/>
  <c r="EB116" i="40"/>
  <c r="ED112" i="40"/>
  <c r="EC112" i="40"/>
  <c r="EB112" i="40"/>
  <c r="ED111" i="40"/>
  <c r="EC111" i="40"/>
  <c r="EB111" i="40"/>
  <c r="ED110" i="40"/>
  <c r="EC110" i="40"/>
  <c r="EB110" i="40"/>
  <c r="ED109" i="40"/>
  <c r="EC109" i="40"/>
  <c r="EB109" i="40"/>
  <c r="ED108" i="40"/>
  <c r="EC108" i="40"/>
  <c r="EB108" i="40"/>
  <c r="ED107" i="40"/>
  <c r="EC107" i="40"/>
  <c r="EB107" i="40"/>
  <c r="ED106" i="40"/>
  <c r="EC106" i="40"/>
  <c r="EB106" i="40"/>
  <c r="ED105" i="40"/>
  <c r="EC105" i="40"/>
  <c r="EB105" i="40"/>
  <c r="ED104" i="40"/>
  <c r="EC104" i="40"/>
  <c r="EB104" i="40"/>
  <c r="ED103" i="40"/>
  <c r="EC103" i="40"/>
  <c r="EB103" i="40"/>
  <c r="ED102" i="40"/>
  <c r="EC102" i="40"/>
  <c r="EB102" i="40"/>
  <c r="ED101" i="40"/>
  <c r="EC101" i="40"/>
  <c r="EB101" i="40"/>
  <c r="ED100" i="40"/>
  <c r="EC100" i="40"/>
  <c r="EB100" i="40"/>
  <c r="ED96" i="40"/>
  <c r="EC96" i="40"/>
  <c r="EB96" i="40"/>
  <c r="ED95" i="40"/>
  <c r="EC95" i="40"/>
  <c r="EB95" i="40"/>
  <c r="ED94" i="40"/>
  <c r="EC94" i="40"/>
  <c r="EB94" i="40"/>
  <c r="ED93" i="40"/>
  <c r="EC93" i="40"/>
  <c r="EB93" i="40"/>
  <c r="ED92" i="40"/>
  <c r="EC92" i="40"/>
  <c r="EB92" i="40"/>
  <c r="ED91" i="40"/>
  <c r="EC91" i="40"/>
  <c r="EB91" i="40"/>
  <c r="ED90" i="40"/>
  <c r="EC90" i="40"/>
  <c r="EB90" i="40"/>
  <c r="ED89" i="40"/>
  <c r="EC89" i="40"/>
  <c r="EB89" i="40"/>
  <c r="ED88" i="40"/>
  <c r="EC88" i="40"/>
  <c r="EB88" i="40"/>
  <c r="ED87" i="40"/>
  <c r="EC87" i="40"/>
  <c r="EB87" i="40"/>
  <c r="ED86" i="40"/>
  <c r="EC86" i="40"/>
  <c r="EB86" i="40"/>
  <c r="ED85" i="40"/>
  <c r="EC85" i="40"/>
  <c r="EB85" i="40"/>
  <c r="ED84" i="40"/>
  <c r="EC84" i="40"/>
  <c r="EB84" i="40"/>
  <c r="ED80" i="40"/>
  <c r="EC80" i="40"/>
  <c r="EB80" i="40"/>
  <c r="ED79" i="40"/>
  <c r="EC79" i="40"/>
  <c r="EB79" i="40"/>
  <c r="ED78" i="40"/>
  <c r="EC78" i="40"/>
  <c r="EB78" i="40"/>
  <c r="ED77" i="40"/>
  <c r="EC77" i="40"/>
  <c r="EB77" i="40"/>
  <c r="ED76" i="40"/>
  <c r="EC76" i="40"/>
  <c r="EB76" i="40"/>
  <c r="ED75" i="40"/>
  <c r="EC75" i="40"/>
  <c r="EB75" i="40"/>
  <c r="ED74" i="40"/>
  <c r="EC74" i="40"/>
  <c r="EB74" i="40"/>
  <c r="ED73" i="40"/>
  <c r="EC73" i="40"/>
  <c r="EB73" i="40"/>
  <c r="ED72" i="40"/>
  <c r="EC72" i="40"/>
  <c r="EB72" i="40"/>
  <c r="ED71" i="40"/>
  <c r="EC71" i="40"/>
  <c r="EB71" i="40"/>
  <c r="ED70" i="40"/>
  <c r="EC70" i="40"/>
  <c r="EB70" i="40"/>
  <c r="ED69" i="40"/>
  <c r="EC69" i="40"/>
  <c r="EB69" i="40"/>
  <c r="ED68" i="40"/>
  <c r="EC68" i="40"/>
  <c r="EB68" i="40"/>
  <c r="ED64" i="40"/>
  <c r="EC64" i="40"/>
  <c r="EB64" i="40"/>
  <c r="ED63" i="40"/>
  <c r="EC63" i="40"/>
  <c r="EB63" i="40"/>
  <c r="ED62" i="40"/>
  <c r="EC62" i="40"/>
  <c r="EB62" i="40"/>
  <c r="ED61" i="40"/>
  <c r="EC61" i="40"/>
  <c r="EB61" i="40"/>
  <c r="ED60" i="40"/>
  <c r="EC60" i="40"/>
  <c r="EB60" i="40"/>
  <c r="ED59" i="40"/>
  <c r="EC59" i="40"/>
  <c r="EB59" i="40"/>
  <c r="ED58" i="40"/>
  <c r="EC58" i="40"/>
  <c r="EB58" i="40"/>
  <c r="ED57" i="40"/>
  <c r="EC57" i="40"/>
  <c r="EB57" i="40"/>
  <c r="ED56" i="40"/>
  <c r="EC56" i="40"/>
  <c r="EB56" i="40"/>
  <c r="ED55" i="40"/>
  <c r="EC55" i="40"/>
  <c r="EB55" i="40"/>
  <c r="ED54" i="40"/>
  <c r="EC54" i="40"/>
  <c r="EB54" i="40"/>
  <c r="ED53" i="40"/>
  <c r="EC53" i="40"/>
  <c r="EB53" i="40"/>
  <c r="ED52" i="40"/>
  <c r="EC52" i="40"/>
  <c r="EB52" i="40"/>
  <c r="EC33" i="40"/>
  <c r="ED32" i="40"/>
  <c r="EC32" i="40"/>
  <c r="EB32" i="40"/>
  <c r="ED31" i="40"/>
  <c r="EC31" i="40"/>
  <c r="EB31" i="40"/>
  <c r="ED30" i="40"/>
  <c r="EC30" i="40"/>
  <c r="EB30" i="40"/>
  <c r="ED29" i="40"/>
  <c r="EC29" i="40"/>
  <c r="EB29" i="40"/>
  <c r="ED28" i="40"/>
  <c r="EC28" i="40"/>
  <c r="EB28" i="40"/>
  <c r="ED27" i="40"/>
  <c r="EC27" i="40"/>
  <c r="EB27" i="40"/>
  <c r="ED26" i="40"/>
  <c r="EC26" i="40"/>
  <c r="EB26" i="40"/>
  <c r="ED25" i="40"/>
  <c r="EC25" i="40"/>
  <c r="EB25" i="40"/>
  <c r="ED24" i="40"/>
  <c r="EC24" i="40"/>
  <c r="EB24" i="40"/>
  <c r="ED23" i="40"/>
  <c r="EC23" i="40"/>
  <c r="EB23" i="40"/>
  <c r="ED22" i="40"/>
  <c r="EC22" i="40"/>
  <c r="EB22" i="40"/>
  <c r="ED21" i="40"/>
  <c r="EC21" i="40"/>
  <c r="EB21" i="40"/>
  <c r="ED20" i="40"/>
  <c r="EC20" i="40"/>
  <c r="EB20" i="40"/>
  <c r="EB5" i="40"/>
  <c r="EC5" i="40"/>
  <c r="ED5" i="40"/>
  <c r="EB6" i="40"/>
  <c r="EC6" i="40"/>
  <c r="ED6" i="40"/>
  <c r="EB7" i="40"/>
  <c r="EC7" i="40"/>
  <c r="ED7" i="40"/>
  <c r="EB8" i="40"/>
  <c r="EC8" i="40"/>
  <c r="ED8" i="40"/>
  <c r="EB9" i="40"/>
  <c r="EC9" i="40"/>
  <c r="ED9" i="40"/>
  <c r="EB10" i="40"/>
  <c r="EC10" i="40"/>
  <c r="ED10" i="40"/>
  <c r="EB11" i="40"/>
  <c r="EC11" i="40"/>
  <c r="ED11" i="40"/>
  <c r="EB12" i="40"/>
  <c r="EC12" i="40"/>
  <c r="ED12" i="40"/>
  <c r="EB13" i="40"/>
  <c r="EC13" i="40"/>
  <c r="ED13" i="40"/>
  <c r="EB14" i="40"/>
  <c r="EC14" i="40"/>
  <c r="ED14" i="40"/>
  <c r="EB15" i="40"/>
  <c r="EC15" i="40"/>
  <c r="ED15" i="40"/>
  <c r="EB16" i="40"/>
  <c r="EC16" i="40"/>
  <c r="ED16" i="40"/>
  <c r="EC4" i="40"/>
  <c r="ED4" i="40"/>
  <c r="EB4" i="40"/>
  <c r="DZ145" i="40"/>
  <c r="DY145" i="40"/>
  <c r="DX145" i="40"/>
  <c r="DW145" i="40"/>
  <c r="DV145" i="40"/>
  <c r="DU145" i="40"/>
  <c r="DT145" i="40"/>
  <c r="DS145" i="40"/>
  <c r="DR145" i="40"/>
  <c r="DQ145" i="40"/>
  <c r="DP145" i="40"/>
  <c r="DO145" i="40"/>
  <c r="DN145" i="40"/>
  <c r="DZ129" i="40"/>
  <c r="DY129" i="40"/>
  <c r="DX129" i="40"/>
  <c r="DW129" i="40"/>
  <c r="DV129" i="40"/>
  <c r="DU129" i="40"/>
  <c r="DT129" i="40"/>
  <c r="DS129" i="40"/>
  <c r="DR129" i="40"/>
  <c r="DQ129" i="40"/>
  <c r="DP129" i="40"/>
  <c r="DO129" i="40"/>
  <c r="DN129" i="40"/>
  <c r="DZ113" i="40"/>
  <c r="DY113" i="40"/>
  <c r="DX113" i="40"/>
  <c r="DW113" i="40"/>
  <c r="DV113" i="40"/>
  <c r="DU113" i="40"/>
  <c r="DT113" i="40"/>
  <c r="DS113" i="40"/>
  <c r="DR113" i="40"/>
  <c r="DQ113" i="40"/>
  <c r="DP113" i="40"/>
  <c r="DO113" i="40"/>
  <c r="DN113" i="40"/>
  <c r="DZ97" i="40"/>
  <c r="DY97" i="40"/>
  <c r="DX97" i="40"/>
  <c r="DW97" i="40"/>
  <c r="DV97" i="40"/>
  <c r="DU97" i="40"/>
  <c r="DT97" i="40"/>
  <c r="DS97" i="40"/>
  <c r="DR97" i="40"/>
  <c r="DQ97" i="40"/>
  <c r="DP97" i="40"/>
  <c r="DO97" i="40"/>
  <c r="DN97" i="40"/>
  <c r="DZ81" i="40"/>
  <c r="DY81" i="40"/>
  <c r="DX81" i="40"/>
  <c r="DW81" i="40"/>
  <c r="DV81" i="40"/>
  <c r="DU81" i="40"/>
  <c r="DT81" i="40"/>
  <c r="DS81" i="40"/>
  <c r="DR81" i="40"/>
  <c r="DQ81" i="40"/>
  <c r="DP81" i="40"/>
  <c r="DO81" i="40"/>
  <c r="DN81" i="40"/>
  <c r="DZ65" i="40"/>
  <c r="DY65" i="40"/>
  <c r="DX65" i="40"/>
  <c r="DW65" i="40"/>
  <c r="DV65" i="40"/>
  <c r="DU65" i="40"/>
  <c r="DT65" i="40"/>
  <c r="DS65" i="40"/>
  <c r="DR65" i="40"/>
  <c r="DQ65" i="40"/>
  <c r="DP65" i="40"/>
  <c r="DO65" i="40"/>
  <c r="DN65" i="40"/>
  <c r="DZ49" i="40"/>
  <c r="DY49" i="40"/>
  <c r="DX49" i="40"/>
  <c r="DW49" i="40"/>
  <c r="DV49" i="40"/>
  <c r="DU49" i="40"/>
  <c r="DT49" i="40"/>
  <c r="DS49" i="40"/>
  <c r="DR49" i="40"/>
  <c r="DQ49" i="40"/>
  <c r="DP49" i="40"/>
  <c r="DO49" i="40"/>
  <c r="DN49" i="40"/>
  <c r="DZ33" i="40"/>
  <c r="DY33" i="40"/>
  <c r="DX33" i="40"/>
  <c r="DW33" i="40"/>
  <c r="DV33" i="40"/>
  <c r="DU33" i="40"/>
  <c r="DT33" i="40"/>
  <c r="DS33" i="40"/>
  <c r="DR33" i="40"/>
  <c r="DQ33" i="40"/>
  <c r="DP33" i="40"/>
  <c r="DO33" i="40"/>
  <c r="DN33" i="40"/>
  <c r="DZ17" i="40"/>
  <c r="DY17" i="40"/>
  <c r="DX17" i="40"/>
  <c r="DW17" i="40"/>
  <c r="DV17" i="40"/>
  <c r="DU17" i="40"/>
  <c r="DT17" i="40"/>
  <c r="DS17" i="40"/>
  <c r="DR17" i="40"/>
  <c r="DQ17" i="40"/>
  <c r="DP17" i="40"/>
  <c r="DO17" i="40"/>
  <c r="DN17" i="40"/>
  <c r="DJ145" i="40"/>
  <c r="DI145" i="40"/>
  <c r="DH145" i="40"/>
  <c r="DG145" i="40"/>
  <c r="DF145" i="40"/>
  <c r="DE145" i="40"/>
  <c r="DD145" i="40"/>
  <c r="DC145" i="40"/>
  <c r="DB145" i="40"/>
  <c r="DA145" i="40"/>
  <c r="CZ145" i="40"/>
  <c r="CY145" i="40"/>
  <c r="CX145" i="40"/>
  <c r="DJ129" i="40"/>
  <c r="DI129" i="40"/>
  <c r="DH129" i="40"/>
  <c r="DG129" i="40"/>
  <c r="DF129" i="40"/>
  <c r="DE129" i="40"/>
  <c r="DD129" i="40"/>
  <c r="DC129" i="40"/>
  <c r="DB129" i="40"/>
  <c r="DA129" i="40"/>
  <c r="CZ129" i="40"/>
  <c r="CY129" i="40"/>
  <c r="CX129" i="40"/>
  <c r="DJ113" i="40"/>
  <c r="DI113" i="40"/>
  <c r="DH113" i="40"/>
  <c r="DG113" i="40"/>
  <c r="DF113" i="40"/>
  <c r="DE113" i="40"/>
  <c r="DD113" i="40"/>
  <c r="DC113" i="40"/>
  <c r="DB113" i="40"/>
  <c r="DA113" i="40"/>
  <c r="CZ113" i="40"/>
  <c r="CY113" i="40"/>
  <c r="CX113" i="40"/>
  <c r="DJ97" i="40"/>
  <c r="DI97" i="40"/>
  <c r="DH97" i="40"/>
  <c r="DG97" i="40"/>
  <c r="DF97" i="40"/>
  <c r="DE97" i="40"/>
  <c r="DD97" i="40"/>
  <c r="DC97" i="40"/>
  <c r="DB97" i="40"/>
  <c r="DA97" i="40"/>
  <c r="CZ97" i="40"/>
  <c r="CY97" i="40"/>
  <c r="CX97" i="40"/>
  <c r="DJ81" i="40"/>
  <c r="DI81" i="40"/>
  <c r="DH81" i="40"/>
  <c r="DG81" i="40"/>
  <c r="DF81" i="40"/>
  <c r="DE81" i="40"/>
  <c r="DD81" i="40"/>
  <c r="DC81" i="40"/>
  <c r="DB81" i="40"/>
  <c r="DA81" i="40"/>
  <c r="CZ81" i="40"/>
  <c r="CY81" i="40"/>
  <c r="CX81" i="40"/>
  <c r="DJ65" i="40"/>
  <c r="DI65" i="40"/>
  <c r="EC65" i="40" s="1"/>
  <c r="DH65" i="40"/>
  <c r="DG65" i="40"/>
  <c r="DF65" i="40"/>
  <c r="DE65" i="40"/>
  <c r="DD65" i="40"/>
  <c r="DC65" i="40"/>
  <c r="DB65" i="40"/>
  <c r="DA65" i="40"/>
  <c r="CZ65" i="40"/>
  <c r="CY65" i="40"/>
  <c r="CX65" i="40"/>
  <c r="DJ49" i="40"/>
  <c r="DI49" i="40"/>
  <c r="DH49" i="40"/>
  <c r="DG49" i="40"/>
  <c r="DF49" i="40"/>
  <c r="DE49" i="40"/>
  <c r="DD49" i="40"/>
  <c r="DC49" i="40"/>
  <c r="DB49" i="40"/>
  <c r="DA49" i="40"/>
  <c r="CZ49" i="40"/>
  <c r="CY49" i="40"/>
  <c r="CX49" i="40"/>
  <c r="DJ33" i="40"/>
  <c r="DI33" i="40"/>
  <c r="DH33" i="40"/>
  <c r="DG33" i="40"/>
  <c r="DF33" i="40"/>
  <c r="DE33" i="40"/>
  <c r="DD33" i="40"/>
  <c r="DC33" i="40"/>
  <c r="DB33" i="40"/>
  <c r="DA33" i="40"/>
  <c r="CZ33" i="40"/>
  <c r="CY33" i="40"/>
  <c r="CX33" i="40"/>
  <c r="DJ17" i="40"/>
  <c r="DI17" i="40"/>
  <c r="DH17" i="40"/>
  <c r="DG17" i="40"/>
  <c r="DF17" i="40"/>
  <c r="DE17" i="40"/>
  <c r="DD17" i="40"/>
  <c r="DC17" i="40"/>
  <c r="DB17" i="40"/>
  <c r="DA17" i="40"/>
  <c r="CZ17" i="40"/>
  <c r="CY17" i="40"/>
  <c r="CX17" i="40"/>
  <c r="CT145" i="40"/>
  <c r="CS145" i="40"/>
  <c r="CR145" i="40"/>
  <c r="CQ145" i="40"/>
  <c r="CP145" i="40"/>
  <c r="CO145" i="40"/>
  <c r="CN145" i="40"/>
  <c r="CM145" i="40"/>
  <c r="CL145" i="40"/>
  <c r="CK145" i="40"/>
  <c r="CJ145" i="40"/>
  <c r="CI145" i="40"/>
  <c r="CH145" i="40"/>
  <c r="CT129" i="40"/>
  <c r="CS129" i="40"/>
  <c r="CR129" i="40"/>
  <c r="CQ129" i="40"/>
  <c r="CP129" i="40"/>
  <c r="CO129" i="40"/>
  <c r="CN129" i="40"/>
  <c r="CM129" i="40"/>
  <c r="CL129" i="40"/>
  <c r="CK129" i="40"/>
  <c r="CJ129" i="40"/>
  <c r="CI129" i="40"/>
  <c r="CH129" i="40"/>
  <c r="CT113" i="40"/>
  <c r="CS113" i="40"/>
  <c r="EC113" i="40" s="1"/>
  <c r="CR113" i="40"/>
  <c r="CQ113" i="40"/>
  <c r="CP113" i="40"/>
  <c r="CO113" i="40"/>
  <c r="CN113" i="40"/>
  <c r="CM113" i="40"/>
  <c r="CL113" i="40"/>
  <c r="CK113" i="40"/>
  <c r="CJ113" i="40"/>
  <c r="CI113" i="40"/>
  <c r="CH113" i="40"/>
  <c r="CT97" i="40"/>
  <c r="CS97" i="40"/>
  <c r="CR97" i="40"/>
  <c r="CQ97" i="40"/>
  <c r="CP97" i="40"/>
  <c r="CO97" i="40"/>
  <c r="CN97" i="40"/>
  <c r="CM97" i="40"/>
  <c r="CL97" i="40"/>
  <c r="CK97" i="40"/>
  <c r="CJ97" i="40"/>
  <c r="CI97" i="40"/>
  <c r="CH97" i="40"/>
  <c r="CT81" i="40"/>
  <c r="CS81" i="40"/>
  <c r="CR81" i="40"/>
  <c r="CQ81" i="40"/>
  <c r="CP81" i="40"/>
  <c r="CO81" i="40"/>
  <c r="CN81" i="40"/>
  <c r="CM81" i="40"/>
  <c r="CL81" i="40"/>
  <c r="CK81" i="40"/>
  <c r="CJ81" i="40"/>
  <c r="CI81" i="40"/>
  <c r="CH81" i="40"/>
  <c r="CT65" i="40"/>
  <c r="CS65" i="40"/>
  <c r="CR65" i="40"/>
  <c r="CQ65" i="40"/>
  <c r="CP65" i="40"/>
  <c r="CO65" i="40"/>
  <c r="CN65" i="40"/>
  <c r="CM65" i="40"/>
  <c r="CL65" i="40"/>
  <c r="CK65" i="40"/>
  <c r="CJ65" i="40"/>
  <c r="CI65" i="40"/>
  <c r="CH65" i="40"/>
  <c r="CT49" i="40"/>
  <c r="CS49" i="40"/>
  <c r="CR49" i="40"/>
  <c r="CQ49" i="40"/>
  <c r="CP49" i="40"/>
  <c r="CO49" i="40"/>
  <c r="CN49" i="40"/>
  <c r="CM49" i="40"/>
  <c r="CL49" i="40"/>
  <c r="CK49" i="40"/>
  <c r="CJ49" i="40"/>
  <c r="CI49" i="40"/>
  <c r="CH49" i="40"/>
  <c r="CT33" i="40"/>
  <c r="CS33" i="40"/>
  <c r="CR33" i="40"/>
  <c r="CQ33" i="40"/>
  <c r="CP33" i="40"/>
  <c r="CO33" i="40"/>
  <c r="CN33" i="40"/>
  <c r="CM33" i="40"/>
  <c r="CL33" i="40"/>
  <c r="CK33" i="40"/>
  <c r="CJ33" i="40"/>
  <c r="CI33" i="40"/>
  <c r="CH33" i="40"/>
  <c r="CT17" i="40"/>
  <c r="CS17" i="40"/>
  <c r="EC17" i="40" s="1"/>
  <c r="CR17" i="40"/>
  <c r="CQ17" i="40"/>
  <c r="CP17" i="40"/>
  <c r="CO17" i="40"/>
  <c r="CN17" i="40"/>
  <c r="CM17" i="40"/>
  <c r="CL17" i="40"/>
  <c r="CK17" i="40"/>
  <c r="CJ17" i="40"/>
  <c r="CI17" i="40"/>
  <c r="CH17" i="40"/>
  <c r="CD145" i="40"/>
  <c r="ED145" i="40" s="1"/>
  <c r="CC145" i="40"/>
  <c r="EC145" i="40" s="1"/>
  <c r="CB145" i="40"/>
  <c r="EB145" i="40" s="1"/>
  <c r="CA145" i="40"/>
  <c r="BZ145" i="40"/>
  <c r="BY145" i="40"/>
  <c r="BX145" i="40"/>
  <c r="BW145" i="40"/>
  <c r="BV145" i="40"/>
  <c r="BU145" i="40"/>
  <c r="BT145" i="40"/>
  <c r="BS145" i="40"/>
  <c r="BR145" i="40"/>
  <c r="CD129" i="40"/>
  <c r="ED129" i="40" s="1"/>
  <c r="CC129" i="40"/>
  <c r="EC129" i="40" s="1"/>
  <c r="CB129" i="40"/>
  <c r="EB129" i="40" s="1"/>
  <c r="CA129" i="40"/>
  <c r="BZ129" i="40"/>
  <c r="BY129" i="40"/>
  <c r="BX129" i="40"/>
  <c r="BW129" i="40"/>
  <c r="BV129" i="40"/>
  <c r="BU129" i="40"/>
  <c r="BT129" i="40"/>
  <c r="BS129" i="40"/>
  <c r="BR129" i="40"/>
  <c r="CD113" i="40"/>
  <c r="ED113" i="40" s="1"/>
  <c r="CC113" i="40"/>
  <c r="CB113" i="40"/>
  <c r="EB113" i="40" s="1"/>
  <c r="CA113" i="40"/>
  <c r="BZ113" i="40"/>
  <c r="BY113" i="40"/>
  <c r="BX113" i="40"/>
  <c r="BW113" i="40"/>
  <c r="BV113" i="40"/>
  <c r="BU113" i="40"/>
  <c r="BT113" i="40"/>
  <c r="BS113" i="40"/>
  <c r="BR113" i="40"/>
  <c r="CD97" i="40"/>
  <c r="ED97" i="40" s="1"/>
  <c r="CC97" i="40"/>
  <c r="EC97" i="40" s="1"/>
  <c r="CB97" i="40"/>
  <c r="EB97" i="40" s="1"/>
  <c r="CA97" i="40"/>
  <c r="BZ97" i="40"/>
  <c r="BY97" i="40"/>
  <c r="BX97" i="40"/>
  <c r="BW97" i="40"/>
  <c r="BV97" i="40"/>
  <c r="BU97" i="40"/>
  <c r="BT97" i="40"/>
  <c r="BS97" i="40"/>
  <c r="BR97" i="40"/>
  <c r="CD81" i="40"/>
  <c r="ED81" i="40" s="1"/>
  <c r="CC81" i="40"/>
  <c r="EC81" i="40" s="1"/>
  <c r="CB81" i="40"/>
  <c r="EB81" i="40" s="1"/>
  <c r="CA81" i="40"/>
  <c r="BZ81" i="40"/>
  <c r="BY81" i="40"/>
  <c r="BX81" i="40"/>
  <c r="BW81" i="40"/>
  <c r="BV81" i="40"/>
  <c r="BU81" i="40"/>
  <c r="BT81" i="40"/>
  <c r="BS81" i="40"/>
  <c r="BR81" i="40"/>
  <c r="CD65" i="40"/>
  <c r="ED65" i="40" s="1"/>
  <c r="CC65" i="40"/>
  <c r="CB65" i="40"/>
  <c r="EB65" i="40" s="1"/>
  <c r="CA65" i="40"/>
  <c r="BZ65" i="40"/>
  <c r="BY65" i="40"/>
  <c r="BX65" i="40"/>
  <c r="BW65" i="40"/>
  <c r="BV65" i="40"/>
  <c r="BU65" i="40"/>
  <c r="BT65" i="40"/>
  <c r="BS65" i="40"/>
  <c r="BR65" i="40"/>
  <c r="CD49" i="40"/>
  <c r="CC49" i="40"/>
  <c r="CB49" i="40"/>
  <c r="CA49" i="40"/>
  <c r="BZ49" i="40"/>
  <c r="BY49" i="40"/>
  <c r="BX49" i="40"/>
  <c r="BW49" i="40"/>
  <c r="BV49" i="40"/>
  <c r="BU49" i="40"/>
  <c r="BT49" i="40"/>
  <c r="BS49" i="40"/>
  <c r="BR49" i="40"/>
  <c r="CD33" i="40"/>
  <c r="ED33" i="40" s="1"/>
  <c r="CC33" i="40"/>
  <c r="CB33" i="40"/>
  <c r="EB33" i="40" s="1"/>
  <c r="CA33" i="40"/>
  <c r="BZ33" i="40"/>
  <c r="BY33" i="40"/>
  <c r="BX33" i="40"/>
  <c r="BW33" i="40"/>
  <c r="BV33" i="40"/>
  <c r="BU33" i="40"/>
  <c r="BT33" i="40"/>
  <c r="BS33" i="40"/>
  <c r="BR33" i="40"/>
  <c r="CD17" i="40"/>
  <c r="ED17" i="40" s="1"/>
  <c r="CC17" i="40"/>
  <c r="CB17" i="40"/>
  <c r="EB17" i="40" s="1"/>
  <c r="CA17" i="40"/>
  <c r="BZ17" i="40"/>
  <c r="BY17" i="40"/>
  <c r="BX17" i="40"/>
  <c r="BW17" i="40"/>
  <c r="BV17" i="40"/>
  <c r="BU17" i="40"/>
  <c r="BT17" i="40"/>
  <c r="BS17" i="40"/>
  <c r="BR17" i="40"/>
  <c r="M125" i="39"/>
  <c r="N124" i="39"/>
  <c r="M121" i="39"/>
  <c r="N120" i="39"/>
  <c r="M117" i="39"/>
  <c r="N116" i="39"/>
  <c r="M112" i="39"/>
  <c r="N109" i="39"/>
  <c r="M109" i="39"/>
  <c r="M108" i="39"/>
  <c r="N105" i="39"/>
  <c r="M105" i="39"/>
  <c r="M104" i="39"/>
  <c r="N97" i="39"/>
  <c r="N96" i="39"/>
  <c r="N93" i="39"/>
  <c r="N92" i="39"/>
  <c r="N89" i="39"/>
  <c r="N88" i="39"/>
  <c r="M82" i="39"/>
  <c r="M81" i="39"/>
  <c r="M78" i="39"/>
  <c r="M77" i="39"/>
  <c r="N70" i="39"/>
  <c r="M67" i="39"/>
  <c r="N66" i="39"/>
  <c r="M63" i="39"/>
  <c r="N62" i="39"/>
  <c r="N55" i="39"/>
  <c r="M55" i="39"/>
  <c r="M54" i="39"/>
  <c r="N51" i="39"/>
  <c r="M51" i="39"/>
  <c r="M50" i="39"/>
  <c r="N47" i="39"/>
  <c r="M47" i="39"/>
  <c r="N42" i="39"/>
  <c r="M42" i="39"/>
  <c r="N41" i="39"/>
  <c r="M41" i="39"/>
  <c r="N40" i="39"/>
  <c r="M40" i="39"/>
  <c r="N39" i="39"/>
  <c r="M39" i="39"/>
  <c r="N38" i="39"/>
  <c r="M38" i="39"/>
  <c r="N37" i="39"/>
  <c r="M37" i="39"/>
  <c r="N36" i="39"/>
  <c r="M36" i="39"/>
  <c r="N35" i="39"/>
  <c r="M35" i="39"/>
  <c r="N34" i="39"/>
  <c r="M34" i="39"/>
  <c r="N33" i="39"/>
  <c r="M33" i="39"/>
  <c r="N32" i="39"/>
  <c r="N28" i="39"/>
  <c r="M28" i="39"/>
  <c r="N24" i="39"/>
  <c r="M24" i="39"/>
  <c r="N20" i="39"/>
  <c r="M20" i="39"/>
  <c r="M74" i="39"/>
  <c r="M60" i="39"/>
  <c r="M32" i="39"/>
  <c r="M13" i="39"/>
  <c r="M9" i="39"/>
  <c r="M5" i="39"/>
  <c r="N4" i="39"/>
  <c r="Q127" i="39"/>
  <c r="N123" i="39" s="1"/>
  <c r="P127" i="39"/>
  <c r="M124" i="39" s="1"/>
  <c r="Q113" i="39"/>
  <c r="N112" i="39" s="1"/>
  <c r="P113" i="39"/>
  <c r="M111" i="39" s="1"/>
  <c r="Q99" i="39"/>
  <c r="N95" i="39" s="1"/>
  <c r="P99" i="39"/>
  <c r="M97" i="39" s="1"/>
  <c r="Q86" i="39"/>
  <c r="N81" i="39" s="1"/>
  <c r="P86" i="39"/>
  <c r="M84" i="39" s="1"/>
  <c r="Q71" i="39"/>
  <c r="N69" i="39" s="1"/>
  <c r="P71" i="39"/>
  <c r="M70" i="39" s="1"/>
  <c r="Q57" i="39"/>
  <c r="N54" i="39" s="1"/>
  <c r="N166" i="39" s="1"/>
  <c r="P57" i="39"/>
  <c r="M46" i="39" s="1"/>
  <c r="Q29" i="39"/>
  <c r="N27" i="39" s="1"/>
  <c r="P29" i="39"/>
  <c r="U6" i="50" s="1"/>
  <c r="Q15" i="39"/>
  <c r="N7" i="39" s="1"/>
  <c r="P15" i="39"/>
  <c r="M12" i="39" s="1"/>
  <c r="AG113" i="39"/>
  <c r="AF113" i="39"/>
  <c r="AF127" i="39"/>
  <c r="AE127" i="39"/>
  <c r="AG127" i="39"/>
  <c r="AF85" i="39"/>
  <c r="AG71" i="39"/>
  <c r="AF71" i="39"/>
  <c r="AF57" i="39"/>
  <c r="AE57" i="39"/>
  <c r="AG43" i="39"/>
  <c r="AF43" i="39"/>
  <c r="AE113" i="39"/>
  <c r="AG99" i="39"/>
  <c r="AF99" i="39"/>
  <c r="AE99" i="39"/>
  <c r="AG85" i="39"/>
  <c r="AE85" i="39"/>
  <c r="AE71" i="39"/>
  <c r="AG57" i="39"/>
  <c r="AE43" i="39"/>
  <c r="AG29" i="39"/>
  <c r="AF29" i="39"/>
  <c r="AE29" i="39"/>
  <c r="AG15" i="39"/>
  <c r="AF15" i="39"/>
  <c r="AE15" i="39"/>
  <c r="AD127" i="39"/>
  <c r="AC127" i="39"/>
  <c r="AB127" i="39"/>
  <c r="AA127" i="39"/>
  <c r="Z127" i="39"/>
  <c r="Y127" i="39"/>
  <c r="X127" i="39"/>
  <c r="W127" i="39"/>
  <c r="V127" i="39"/>
  <c r="U127" i="39"/>
  <c r="AD113" i="39"/>
  <c r="AC113" i="39"/>
  <c r="AB113" i="39"/>
  <c r="AA113" i="39"/>
  <c r="Z113" i="39"/>
  <c r="Y113" i="39"/>
  <c r="X113" i="39"/>
  <c r="W113" i="39"/>
  <c r="V113" i="39"/>
  <c r="U113" i="39"/>
  <c r="AD99" i="39"/>
  <c r="AC99" i="39"/>
  <c r="AB99" i="39"/>
  <c r="AA99" i="39"/>
  <c r="Z99" i="39"/>
  <c r="Y99" i="39"/>
  <c r="X99" i="39"/>
  <c r="W99" i="39"/>
  <c r="V99" i="39"/>
  <c r="U99" i="39"/>
  <c r="AD85" i="39"/>
  <c r="AC85" i="39"/>
  <c r="AB85" i="39"/>
  <c r="AA85" i="39"/>
  <c r="Z85" i="39"/>
  <c r="Y85" i="39"/>
  <c r="X85" i="39"/>
  <c r="W85" i="39"/>
  <c r="V85" i="39"/>
  <c r="U85" i="39"/>
  <c r="AD71" i="39"/>
  <c r="AC71" i="39"/>
  <c r="AB71" i="39"/>
  <c r="AA71" i="39"/>
  <c r="Z71" i="39"/>
  <c r="Y71" i="39"/>
  <c r="X71" i="39"/>
  <c r="W71" i="39"/>
  <c r="V71" i="39"/>
  <c r="U71" i="39"/>
  <c r="AD57" i="39"/>
  <c r="AC57" i="39"/>
  <c r="AB57" i="39"/>
  <c r="AA57" i="39"/>
  <c r="Z57" i="39"/>
  <c r="Y57" i="39"/>
  <c r="X57" i="39"/>
  <c r="W57" i="39"/>
  <c r="V57" i="39"/>
  <c r="U57" i="39"/>
  <c r="AD43" i="39"/>
  <c r="AC43" i="39"/>
  <c r="AB43" i="39"/>
  <c r="AA43" i="39"/>
  <c r="Z43" i="39"/>
  <c r="Y43" i="39"/>
  <c r="X43" i="39"/>
  <c r="W43" i="39"/>
  <c r="V43" i="39"/>
  <c r="U43" i="39"/>
  <c r="AD29" i="39"/>
  <c r="AC29" i="39"/>
  <c r="AB29" i="39"/>
  <c r="AA29" i="39"/>
  <c r="Z29" i="39"/>
  <c r="Y29" i="39"/>
  <c r="X29" i="39"/>
  <c r="W29" i="39"/>
  <c r="V29" i="39"/>
  <c r="U29" i="39"/>
  <c r="AD15" i="39"/>
  <c r="AC15" i="39"/>
  <c r="AB15" i="39"/>
  <c r="AA15" i="39"/>
  <c r="Z15" i="39"/>
  <c r="Y15" i="39"/>
  <c r="X15" i="39"/>
  <c r="W15" i="39"/>
  <c r="V15" i="39"/>
  <c r="U15" i="39"/>
  <c r="N167" i="39" l="1"/>
  <c r="AS109" i="40"/>
  <c r="BI112" i="40"/>
  <c r="N5" i="39"/>
  <c r="N9" i="39"/>
  <c r="N13" i="39"/>
  <c r="M88" i="39"/>
  <c r="M21" i="39"/>
  <c r="M25" i="39"/>
  <c r="M48" i="39"/>
  <c r="M52" i="39"/>
  <c r="M56" i="39"/>
  <c r="N63" i="39"/>
  <c r="N67" i="39"/>
  <c r="M75" i="39"/>
  <c r="M79" i="39"/>
  <c r="M83" i="39"/>
  <c r="N90" i="39"/>
  <c r="N94" i="39"/>
  <c r="N98" i="39"/>
  <c r="M106" i="39"/>
  <c r="M110" i="39"/>
  <c r="N117" i="39"/>
  <c r="N159" i="39" s="1"/>
  <c r="N121" i="39"/>
  <c r="N163" i="39" s="1"/>
  <c r="N125" i="39"/>
  <c r="BI63" i="40"/>
  <c r="BI59" i="40"/>
  <c r="BI55" i="40"/>
  <c r="AS64" i="40"/>
  <c r="AS60" i="40"/>
  <c r="AS56" i="40"/>
  <c r="AS52" i="40"/>
  <c r="AC61" i="40"/>
  <c r="AC57" i="40"/>
  <c r="AC53" i="40"/>
  <c r="BI62" i="40"/>
  <c r="BI58" i="40"/>
  <c r="BI54" i="40"/>
  <c r="AS63" i="40"/>
  <c r="AS59" i="40"/>
  <c r="AS55" i="40"/>
  <c r="AC64" i="40"/>
  <c r="AC60" i="40"/>
  <c r="AC56" i="40"/>
  <c r="AC52" i="40"/>
  <c r="M53" i="40"/>
  <c r="M119" i="40"/>
  <c r="M123" i="40"/>
  <c r="M127" i="40"/>
  <c r="BI127" i="40"/>
  <c r="BI123" i="40"/>
  <c r="BI119" i="40"/>
  <c r="AS128" i="40"/>
  <c r="AS124" i="40"/>
  <c r="AS120" i="40"/>
  <c r="AS116" i="40"/>
  <c r="AC125" i="40"/>
  <c r="AC121" i="40"/>
  <c r="AC117" i="40"/>
  <c r="M120" i="40"/>
  <c r="M124" i="40"/>
  <c r="M128" i="40"/>
  <c r="BI126" i="40"/>
  <c r="BI122" i="40"/>
  <c r="BI118" i="40"/>
  <c r="AS127" i="40"/>
  <c r="AS123" i="40"/>
  <c r="AS119" i="40"/>
  <c r="AC128" i="40"/>
  <c r="AC124" i="40"/>
  <c r="AC120" i="40"/>
  <c r="AC116" i="40"/>
  <c r="M117" i="40"/>
  <c r="M121" i="40"/>
  <c r="M125" i="40"/>
  <c r="AD4" i="40"/>
  <c r="N13" i="40"/>
  <c r="N9" i="40"/>
  <c r="N5" i="40"/>
  <c r="M22" i="40"/>
  <c r="M26" i="40"/>
  <c r="M30" i="40"/>
  <c r="N64" i="40"/>
  <c r="N60" i="40"/>
  <c r="M79" i="40"/>
  <c r="N96" i="40"/>
  <c r="N87" i="40"/>
  <c r="M105" i="40"/>
  <c r="N142" i="40"/>
  <c r="AD21" i="40"/>
  <c r="AS20" i="40"/>
  <c r="AS29" i="40"/>
  <c r="AC58" i="40"/>
  <c r="AS54" i="40"/>
  <c r="BI56" i="40"/>
  <c r="AC75" i="40"/>
  <c r="AS78" i="40"/>
  <c r="AC84" i="40"/>
  <c r="AS87" i="40"/>
  <c r="BI90" i="40"/>
  <c r="AC109" i="40"/>
  <c r="AC118" i="40"/>
  <c r="AS121" i="40"/>
  <c r="BI124" i="40"/>
  <c r="AC143" i="40"/>
  <c r="BI133" i="40"/>
  <c r="M102" i="40"/>
  <c r="M106" i="40"/>
  <c r="M110" i="40"/>
  <c r="BI110" i="40"/>
  <c r="BI106" i="40"/>
  <c r="BI102" i="40"/>
  <c r="AS111" i="40"/>
  <c r="AS107" i="40"/>
  <c r="AS103" i="40"/>
  <c r="AC112" i="40"/>
  <c r="AC108" i="40"/>
  <c r="AC104" i="40"/>
  <c r="AC100" i="40"/>
  <c r="M103" i="40"/>
  <c r="M107" i="40"/>
  <c r="M111" i="40"/>
  <c r="BI109" i="40"/>
  <c r="BI105" i="40"/>
  <c r="BI101" i="40"/>
  <c r="AS110" i="40"/>
  <c r="AS106" i="40"/>
  <c r="AS102" i="40"/>
  <c r="AC111" i="40"/>
  <c r="AC107" i="40"/>
  <c r="AC103" i="40"/>
  <c r="M104" i="40"/>
  <c r="M108" i="40"/>
  <c r="M112" i="40"/>
  <c r="M21" i="40"/>
  <c r="BI24" i="40"/>
  <c r="AC105" i="40"/>
  <c r="AS108" i="40"/>
  <c r="M98" i="39"/>
  <c r="BJ30" i="40"/>
  <c r="BJ26" i="40"/>
  <c r="BJ22" i="40"/>
  <c r="AT31" i="40"/>
  <c r="AT27" i="40"/>
  <c r="AT23" i="40"/>
  <c r="AD32" i="40"/>
  <c r="AD28" i="40"/>
  <c r="AD24" i="40"/>
  <c r="AD20" i="40"/>
  <c r="BJ29" i="40"/>
  <c r="BJ25" i="40"/>
  <c r="BJ21" i="40"/>
  <c r="AT30" i="40"/>
  <c r="AT26" i="40"/>
  <c r="AT22" i="40"/>
  <c r="AD31" i="40"/>
  <c r="AD27" i="40"/>
  <c r="AD23" i="40"/>
  <c r="BJ32" i="40"/>
  <c r="BJ28" i="40"/>
  <c r="BJ24" i="40"/>
  <c r="BJ20" i="40"/>
  <c r="AT29" i="40"/>
  <c r="AT25" i="40"/>
  <c r="AT21" i="40"/>
  <c r="AD30" i="40"/>
  <c r="AD26" i="40"/>
  <c r="AD22" i="40"/>
  <c r="N21" i="40"/>
  <c r="N29" i="40"/>
  <c r="AC30" i="40"/>
  <c r="BI27" i="40"/>
  <c r="M6" i="39"/>
  <c r="M10" i="39"/>
  <c r="M14" i="39"/>
  <c r="M102" i="39"/>
  <c r="N21" i="39"/>
  <c r="N147" i="39" s="1"/>
  <c r="N25" i="39"/>
  <c r="N48" i="39"/>
  <c r="N52" i="39"/>
  <c r="N164" i="39" s="1"/>
  <c r="N56" i="39"/>
  <c r="M64" i="39"/>
  <c r="M68" i="39"/>
  <c r="N75" i="39"/>
  <c r="N79" i="39"/>
  <c r="N83" i="39"/>
  <c r="M91" i="39"/>
  <c r="M95" i="39"/>
  <c r="N102" i="39"/>
  <c r="N106" i="39"/>
  <c r="N110" i="39"/>
  <c r="M118" i="39"/>
  <c r="M122" i="39"/>
  <c r="M126" i="39"/>
  <c r="BJ63" i="40"/>
  <c r="BJ59" i="40"/>
  <c r="BJ55" i="40"/>
  <c r="AT64" i="40"/>
  <c r="AT60" i="40"/>
  <c r="AT56" i="40"/>
  <c r="AT52" i="40"/>
  <c r="AD61" i="40"/>
  <c r="AD57" i="40"/>
  <c r="AD53" i="40"/>
  <c r="BJ62" i="40"/>
  <c r="BJ58" i="40"/>
  <c r="BJ54" i="40"/>
  <c r="AT63" i="40"/>
  <c r="AT59" i="40"/>
  <c r="AT55" i="40"/>
  <c r="AD64" i="40"/>
  <c r="AD60" i="40"/>
  <c r="AD56" i="40"/>
  <c r="AD52" i="40"/>
  <c r="BJ61" i="40"/>
  <c r="BJ57" i="40"/>
  <c r="BJ53" i="40"/>
  <c r="AT62" i="40"/>
  <c r="AT58" i="40"/>
  <c r="AT54" i="40"/>
  <c r="AD63" i="40"/>
  <c r="AD59" i="40"/>
  <c r="AD55" i="40"/>
  <c r="BJ64" i="40"/>
  <c r="BJ60" i="40"/>
  <c r="BJ56" i="40"/>
  <c r="BJ52" i="40"/>
  <c r="AT61" i="40"/>
  <c r="BJ127" i="40"/>
  <c r="BJ123" i="40"/>
  <c r="BJ119" i="40"/>
  <c r="AT128" i="40"/>
  <c r="AT124" i="40"/>
  <c r="AT120" i="40"/>
  <c r="AT116" i="40"/>
  <c r="AD125" i="40"/>
  <c r="AD121" i="40"/>
  <c r="AD117" i="40"/>
  <c r="N119" i="40"/>
  <c r="N123" i="40"/>
  <c r="N127" i="40"/>
  <c r="BJ126" i="40"/>
  <c r="BJ122" i="40"/>
  <c r="BJ118" i="40"/>
  <c r="AT127" i="40"/>
  <c r="AT123" i="40"/>
  <c r="AT119" i="40"/>
  <c r="AD128" i="40"/>
  <c r="AD124" i="40"/>
  <c r="AD120" i="40"/>
  <c r="AD116" i="40"/>
  <c r="N120" i="40"/>
  <c r="N124" i="40"/>
  <c r="N128" i="40"/>
  <c r="BJ125" i="40"/>
  <c r="BJ121" i="40"/>
  <c r="BJ117" i="40"/>
  <c r="AT126" i="40"/>
  <c r="AT122" i="40"/>
  <c r="AT118" i="40"/>
  <c r="AD127" i="40"/>
  <c r="AD123" i="40"/>
  <c r="AD119" i="40"/>
  <c r="N116" i="40"/>
  <c r="BJ128" i="40"/>
  <c r="BJ124" i="40"/>
  <c r="BJ120" i="40"/>
  <c r="BJ116" i="40"/>
  <c r="AT125" i="40"/>
  <c r="AT121" i="40"/>
  <c r="AT117" i="40"/>
  <c r="AD126" i="40"/>
  <c r="AD122" i="40"/>
  <c r="AD118" i="40"/>
  <c r="BI14" i="40"/>
  <c r="BI10" i="40"/>
  <c r="BI6" i="40"/>
  <c r="AS15" i="40"/>
  <c r="AS11" i="40"/>
  <c r="AS7" i="40"/>
  <c r="AC16" i="40"/>
  <c r="AC12" i="40"/>
  <c r="AC8" i="40"/>
  <c r="AC4" i="40"/>
  <c r="M13" i="40"/>
  <c r="M9" i="40"/>
  <c r="M5" i="40"/>
  <c r="N22" i="40"/>
  <c r="N26" i="40"/>
  <c r="N30" i="40"/>
  <c r="M64" i="40"/>
  <c r="M60" i="40"/>
  <c r="M56" i="40"/>
  <c r="N78" i="40"/>
  <c r="M96" i="40"/>
  <c r="M100" i="40"/>
  <c r="N104" i="40"/>
  <c r="M122" i="40"/>
  <c r="AC22" i="40"/>
  <c r="AT20" i="40"/>
  <c r="AS32" i="40"/>
  <c r="BI28" i="40"/>
  <c r="AD58" i="40"/>
  <c r="AS57" i="40"/>
  <c r="BI57" i="40"/>
  <c r="AC76" i="40"/>
  <c r="AC85" i="40"/>
  <c r="AS88" i="40"/>
  <c r="BI91" i="40"/>
  <c r="AC110" i="40"/>
  <c r="BI100" i="40"/>
  <c r="AC119" i="40"/>
  <c r="AS122" i="40"/>
  <c r="BI125" i="40"/>
  <c r="AC144" i="40"/>
  <c r="M25" i="40"/>
  <c r="N105" i="40"/>
  <c r="AC21" i="40"/>
  <c r="N6" i="39"/>
  <c r="N10" i="39"/>
  <c r="N14" i="39"/>
  <c r="M116" i="39"/>
  <c r="M22" i="39"/>
  <c r="M26" i="39"/>
  <c r="M49" i="39"/>
  <c r="M53" i="39"/>
  <c r="N60" i="39"/>
  <c r="N64" i="39"/>
  <c r="N68" i="39"/>
  <c r="M76" i="39"/>
  <c r="M80" i="39"/>
  <c r="N91" i="39"/>
  <c r="M103" i="39"/>
  <c r="M107" i="39"/>
  <c r="N118" i="39"/>
  <c r="N122" i="39"/>
  <c r="N126" i="39"/>
  <c r="M72" i="40"/>
  <c r="M76" i="40"/>
  <c r="M80" i="40"/>
  <c r="BI80" i="40"/>
  <c r="BI76" i="40"/>
  <c r="BI72" i="40"/>
  <c r="BI68" i="40"/>
  <c r="AS77" i="40"/>
  <c r="AS73" i="40"/>
  <c r="AS69" i="40"/>
  <c r="AC78" i="40"/>
  <c r="AC74" i="40"/>
  <c r="AC70" i="40"/>
  <c r="M69" i="40"/>
  <c r="M73" i="40"/>
  <c r="M77" i="40"/>
  <c r="BI79" i="40"/>
  <c r="BI75" i="40"/>
  <c r="BI71" i="40"/>
  <c r="AS80" i="40"/>
  <c r="AS76" i="40"/>
  <c r="AS72" i="40"/>
  <c r="AS68" i="40"/>
  <c r="AC77" i="40"/>
  <c r="AC73" i="40"/>
  <c r="AC69" i="40"/>
  <c r="M68" i="40"/>
  <c r="M70" i="40"/>
  <c r="M74" i="40"/>
  <c r="M78" i="40"/>
  <c r="M136" i="40"/>
  <c r="M140" i="40"/>
  <c r="M144" i="40"/>
  <c r="BI144" i="40"/>
  <c r="BI140" i="40"/>
  <c r="BI136" i="40"/>
  <c r="BI132" i="40"/>
  <c r="AS141" i="40"/>
  <c r="AS137" i="40"/>
  <c r="AS133" i="40"/>
  <c r="AC142" i="40"/>
  <c r="AC138" i="40"/>
  <c r="AC134" i="40"/>
  <c r="M133" i="40"/>
  <c r="M137" i="40"/>
  <c r="M141" i="40"/>
  <c r="BI143" i="40"/>
  <c r="BI139" i="40"/>
  <c r="BI135" i="40"/>
  <c r="AS144" i="40"/>
  <c r="AS140" i="40"/>
  <c r="AS136" i="40"/>
  <c r="AS132" i="40"/>
  <c r="AC141" i="40"/>
  <c r="AC137" i="40"/>
  <c r="AC133" i="40"/>
  <c r="M132" i="40"/>
  <c r="M134" i="40"/>
  <c r="M138" i="40"/>
  <c r="M142" i="40"/>
  <c r="M23" i="40"/>
  <c r="M27" i="40"/>
  <c r="M31" i="40"/>
  <c r="N63" i="40"/>
  <c r="N59" i="40"/>
  <c r="N55" i="40"/>
  <c r="N95" i="40"/>
  <c r="N100" i="40"/>
  <c r="N121" i="40"/>
  <c r="M139" i="40"/>
  <c r="AC25" i="40"/>
  <c r="AS21" i="40"/>
  <c r="AT32" i="40"/>
  <c r="BI31" i="40"/>
  <c r="AC59" i="40"/>
  <c r="AT57" i="40"/>
  <c r="BI60" i="40"/>
  <c r="AC79" i="40"/>
  <c r="BI69" i="40"/>
  <c r="AC88" i="40"/>
  <c r="AS91" i="40"/>
  <c r="BI94" i="40"/>
  <c r="AS100" i="40"/>
  <c r="BI103" i="40"/>
  <c r="AC122" i="40"/>
  <c r="AS125" i="40"/>
  <c r="BI128" i="40"/>
  <c r="AS134" i="40"/>
  <c r="BI137" i="40"/>
  <c r="N8" i="39"/>
  <c r="M29" i="40"/>
  <c r="AS28" i="40"/>
  <c r="N82" i="39"/>
  <c r="BJ110" i="40"/>
  <c r="BJ106" i="40"/>
  <c r="BJ102" i="40"/>
  <c r="AT111" i="40"/>
  <c r="AT107" i="40"/>
  <c r="AT103" i="40"/>
  <c r="AD112" i="40"/>
  <c r="AD108" i="40"/>
  <c r="AD104" i="40"/>
  <c r="AD100" i="40"/>
  <c r="N102" i="40"/>
  <c r="N106" i="40"/>
  <c r="N110" i="40"/>
  <c r="BJ109" i="40"/>
  <c r="BJ105" i="40"/>
  <c r="BJ101" i="40"/>
  <c r="AT110" i="40"/>
  <c r="AT106" i="40"/>
  <c r="AT102" i="40"/>
  <c r="AD111" i="40"/>
  <c r="AD107" i="40"/>
  <c r="AD103" i="40"/>
  <c r="N103" i="40"/>
  <c r="N107" i="40"/>
  <c r="N111" i="40"/>
  <c r="BJ112" i="40"/>
  <c r="BJ108" i="40"/>
  <c r="BJ104" i="40"/>
  <c r="BJ100" i="40"/>
  <c r="AT109" i="40"/>
  <c r="AT105" i="40"/>
  <c r="AT101" i="40"/>
  <c r="AD110" i="40"/>
  <c r="AD106" i="40"/>
  <c r="AD102" i="40"/>
  <c r="BJ111" i="40"/>
  <c r="BJ107" i="40"/>
  <c r="BJ103" i="40"/>
  <c r="AT112" i="40"/>
  <c r="AT108" i="40"/>
  <c r="AT104" i="40"/>
  <c r="AT100" i="40"/>
  <c r="AD109" i="40"/>
  <c r="AD105" i="40"/>
  <c r="AD101" i="40"/>
  <c r="N25" i="40"/>
  <c r="AT28" i="40"/>
  <c r="AC106" i="40"/>
  <c r="M7" i="39"/>
  <c r="M11" i="39"/>
  <c r="M18" i="39"/>
  <c r="N18" i="39"/>
  <c r="N144" i="39" s="1"/>
  <c r="N22" i="39"/>
  <c r="N26" i="39"/>
  <c r="N49" i="39"/>
  <c r="N53" i="39"/>
  <c r="N165" i="39" s="1"/>
  <c r="M61" i="39"/>
  <c r="M65" i="39"/>
  <c r="M69" i="39"/>
  <c r="N76" i="39"/>
  <c r="N80" i="39"/>
  <c r="N84" i="39"/>
  <c r="M92" i="39"/>
  <c r="M96" i="39"/>
  <c r="N103" i="39"/>
  <c r="N107" i="39"/>
  <c r="N111" i="39"/>
  <c r="M119" i="39"/>
  <c r="M123" i="39"/>
  <c r="BJ80" i="40"/>
  <c r="BJ76" i="40"/>
  <c r="BJ72" i="40"/>
  <c r="BJ68" i="40"/>
  <c r="AT77" i="40"/>
  <c r="AT73" i="40"/>
  <c r="AT69" i="40"/>
  <c r="AD78" i="40"/>
  <c r="AD74" i="40"/>
  <c r="AD70" i="40"/>
  <c r="N72" i="40"/>
  <c r="N76" i="40"/>
  <c r="N80" i="40"/>
  <c r="BJ79" i="40"/>
  <c r="BJ75" i="40"/>
  <c r="BJ71" i="40"/>
  <c r="AT80" i="40"/>
  <c r="AT76" i="40"/>
  <c r="AT72" i="40"/>
  <c r="AT68" i="40"/>
  <c r="AD77" i="40"/>
  <c r="AD73" i="40"/>
  <c r="AD69" i="40"/>
  <c r="N68" i="40"/>
  <c r="N69" i="40"/>
  <c r="N73" i="40"/>
  <c r="N77" i="40"/>
  <c r="BJ78" i="40"/>
  <c r="BJ74" i="40"/>
  <c r="BJ70" i="40"/>
  <c r="AT79" i="40"/>
  <c r="AT75" i="40"/>
  <c r="AT71" i="40"/>
  <c r="AD80" i="40"/>
  <c r="AD76" i="40"/>
  <c r="AD72" i="40"/>
  <c r="AD68" i="40"/>
  <c r="BJ77" i="40"/>
  <c r="BJ73" i="40"/>
  <c r="BJ69" i="40"/>
  <c r="AT78" i="40"/>
  <c r="AT74" i="40"/>
  <c r="AT70" i="40"/>
  <c r="AD79" i="40"/>
  <c r="AD75" i="40"/>
  <c r="AD71" i="40"/>
  <c r="BJ144" i="40"/>
  <c r="BJ140" i="40"/>
  <c r="BJ136" i="40"/>
  <c r="BJ132" i="40"/>
  <c r="AT141" i="40"/>
  <c r="AT137" i="40"/>
  <c r="AT133" i="40"/>
  <c r="AD142" i="40"/>
  <c r="AD138" i="40"/>
  <c r="AD134" i="40"/>
  <c r="N136" i="40"/>
  <c r="N140" i="40"/>
  <c r="N144" i="40"/>
  <c r="BJ143" i="40"/>
  <c r="BJ139" i="40"/>
  <c r="BJ135" i="40"/>
  <c r="AT144" i="40"/>
  <c r="AT140" i="40"/>
  <c r="AT136" i="40"/>
  <c r="AT132" i="40"/>
  <c r="AD141" i="40"/>
  <c r="AD137" i="40"/>
  <c r="AD133" i="40"/>
  <c r="N132" i="40"/>
  <c r="N133" i="40"/>
  <c r="N137" i="40"/>
  <c r="N141" i="40"/>
  <c r="BJ142" i="40"/>
  <c r="BJ138" i="40"/>
  <c r="BJ134" i="40"/>
  <c r="AT143" i="40"/>
  <c r="AT139" i="40"/>
  <c r="AT135" i="40"/>
  <c r="AD144" i="40"/>
  <c r="AD140" i="40"/>
  <c r="AD136" i="40"/>
  <c r="AD132" i="40"/>
  <c r="BJ141" i="40"/>
  <c r="BJ137" i="40"/>
  <c r="BJ133" i="40"/>
  <c r="AT142" i="40"/>
  <c r="AT138" i="40"/>
  <c r="AT134" i="40"/>
  <c r="AD143" i="40"/>
  <c r="AD139" i="40"/>
  <c r="AD135" i="40"/>
  <c r="BI13" i="40"/>
  <c r="BI9" i="40"/>
  <c r="BI5" i="40"/>
  <c r="AS14" i="40"/>
  <c r="AS10" i="40"/>
  <c r="AS6" i="40"/>
  <c r="AC15" i="40"/>
  <c r="AC11" i="40"/>
  <c r="AC7" i="40"/>
  <c r="M16" i="40"/>
  <c r="M12" i="40"/>
  <c r="M8" i="40"/>
  <c r="M4" i="40"/>
  <c r="N23" i="40"/>
  <c r="N27" i="40"/>
  <c r="N31" i="40"/>
  <c r="M63" i="40"/>
  <c r="M59" i="40"/>
  <c r="M55" i="40"/>
  <c r="M75" i="40"/>
  <c r="N112" i="40"/>
  <c r="M101" i="40"/>
  <c r="N118" i="40"/>
  <c r="N138" i="40"/>
  <c r="AD25" i="40"/>
  <c r="AS24" i="40"/>
  <c r="BI20" i="40"/>
  <c r="BJ31" i="40"/>
  <c r="AC62" i="40"/>
  <c r="AS58" i="40"/>
  <c r="BI61" i="40"/>
  <c r="AC80" i="40"/>
  <c r="BI70" i="40"/>
  <c r="AC89" i="40"/>
  <c r="AS92" i="40"/>
  <c r="AS101" i="40"/>
  <c r="BI104" i="40"/>
  <c r="AC123" i="40"/>
  <c r="AS126" i="40"/>
  <c r="AC132" i="40"/>
  <c r="AS135" i="40"/>
  <c r="BI138" i="40"/>
  <c r="N12" i="39"/>
  <c r="N152" i="39" s="1"/>
  <c r="BI111" i="40"/>
  <c r="N74" i="39"/>
  <c r="M90" i="39"/>
  <c r="N11" i="39"/>
  <c r="M23" i="39"/>
  <c r="N61" i="39"/>
  <c r="M85" i="40"/>
  <c r="M89" i="40"/>
  <c r="M93" i="40"/>
  <c r="BI93" i="40"/>
  <c r="BI89" i="40"/>
  <c r="BI85" i="40"/>
  <c r="AS94" i="40"/>
  <c r="AS90" i="40"/>
  <c r="AS86" i="40"/>
  <c r="AC95" i="40"/>
  <c r="AC91" i="40"/>
  <c r="AC87" i="40"/>
  <c r="M84" i="40"/>
  <c r="M86" i="40"/>
  <c r="M90" i="40"/>
  <c r="M94" i="40"/>
  <c r="BI96" i="40"/>
  <c r="BI92" i="40"/>
  <c r="BI88" i="40"/>
  <c r="BI84" i="40"/>
  <c r="AS93" i="40"/>
  <c r="AS89" i="40"/>
  <c r="AS85" i="40"/>
  <c r="AC94" i="40"/>
  <c r="AC90" i="40"/>
  <c r="AC86" i="40"/>
  <c r="M87" i="40"/>
  <c r="M91" i="40"/>
  <c r="M95" i="40"/>
  <c r="M20" i="40"/>
  <c r="M24" i="40"/>
  <c r="M28" i="40"/>
  <c r="M32" i="40"/>
  <c r="N62" i="40"/>
  <c r="N58" i="40"/>
  <c r="N54" i="40"/>
  <c r="N74" i="40"/>
  <c r="M92" i="40"/>
  <c r="N109" i="40"/>
  <c r="M116" i="40"/>
  <c r="M118" i="40"/>
  <c r="N135" i="40"/>
  <c r="AC26" i="40"/>
  <c r="AT24" i="40"/>
  <c r="BI23" i="40"/>
  <c r="AD62" i="40"/>
  <c r="AS61" i="40"/>
  <c r="BI64" i="40"/>
  <c r="AS70" i="40"/>
  <c r="BI73" i="40"/>
  <c r="AC92" i="40"/>
  <c r="AS95" i="40"/>
  <c r="AC101" i="40"/>
  <c r="AS104" i="40"/>
  <c r="BI107" i="40"/>
  <c r="AC126" i="40"/>
  <c r="BI116" i="40"/>
  <c r="AC135" i="40"/>
  <c r="AS138" i="40"/>
  <c r="BI141" i="40"/>
  <c r="BI30" i="40"/>
  <c r="BI26" i="40"/>
  <c r="BI22" i="40"/>
  <c r="AS31" i="40"/>
  <c r="AS27" i="40"/>
  <c r="AS23" i="40"/>
  <c r="AC32" i="40"/>
  <c r="AC28" i="40"/>
  <c r="AC24" i="40"/>
  <c r="AC20" i="40"/>
  <c r="BI29" i="40"/>
  <c r="BI25" i="40"/>
  <c r="BI21" i="40"/>
  <c r="AS30" i="40"/>
  <c r="AS26" i="40"/>
  <c r="AS22" i="40"/>
  <c r="AC31" i="40"/>
  <c r="AC27" i="40"/>
  <c r="AC23" i="40"/>
  <c r="N78" i="39"/>
  <c r="N148" i="39" s="1"/>
  <c r="M94" i="39"/>
  <c r="M19" i="39"/>
  <c r="M27" i="39"/>
  <c r="N65" i="39"/>
  <c r="N119" i="39"/>
  <c r="M4" i="39"/>
  <c r="M8" i="39"/>
  <c r="N19" i="39"/>
  <c r="N23" i="39"/>
  <c r="N46" i="39"/>
  <c r="N158" i="39" s="1"/>
  <c r="N50" i="39"/>
  <c r="N162" i="39" s="1"/>
  <c r="M62" i="39"/>
  <c r="M66" i="39"/>
  <c r="N77" i="39"/>
  <c r="M89" i="39"/>
  <c r="M93" i="39"/>
  <c r="N104" i="39"/>
  <c r="N108" i="39"/>
  <c r="M120" i="39"/>
  <c r="BJ93" i="40"/>
  <c r="BJ89" i="40"/>
  <c r="BJ85" i="40"/>
  <c r="AT94" i="40"/>
  <c r="AT90" i="40"/>
  <c r="AT86" i="40"/>
  <c r="AD95" i="40"/>
  <c r="AD91" i="40"/>
  <c r="AD87" i="40"/>
  <c r="N84" i="40"/>
  <c r="N85" i="40"/>
  <c r="N89" i="40"/>
  <c r="N93" i="40"/>
  <c r="BJ96" i="40"/>
  <c r="BJ92" i="40"/>
  <c r="BJ88" i="40"/>
  <c r="BJ84" i="40"/>
  <c r="AT93" i="40"/>
  <c r="AT89" i="40"/>
  <c r="AT85" i="40"/>
  <c r="AD94" i="40"/>
  <c r="AD90" i="40"/>
  <c r="AD86" i="40"/>
  <c r="N86" i="40"/>
  <c r="N90" i="40"/>
  <c r="N94" i="40"/>
  <c r="BJ95" i="40"/>
  <c r="BJ91" i="40"/>
  <c r="BJ87" i="40"/>
  <c r="AT96" i="40"/>
  <c r="AT92" i="40"/>
  <c r="AT88" i="40"/>
  <c r="AT84" i="40"/>
  <c r="AD93" i="40"/>
  <c r="AD89" i="40"/>
  <c r="AD85" i="40"/>
  <c r="BJ94" i="40"/>
  <c r="BJ90" i="40"/>
  <c r="BJ86" i="40"/>
  <c r="AT95" i="40"/>
  <c r="AT91" i="40"/>
  <c r="AT87" i="40"/>
  <c r="AD96" i="40"/>
  <c r="AD92" i="40"/>
  <c r="AD88" i="40"/>
  <c r="AD84" i="40"/>
  <c r="BI16" i="40"/>
  <c r="BI12" i="40"/>
  <c r="BI8" i="40"/>
  <c r="BI4" i="40"/>
  <c r="AS13" i="40"/>
  <c r="AS9" i="40"/>
  <c r="AS5" i="40"/>
  <c r="AC14" i="40"/>
  <c r="AC10" i="40"/>
  <c r="AC6" i="40"/>
  <c r="M15" i="40"/>
  <c r="M11" i="40"/>
  <c r="N20" i="40"/>
  <c r="N24" i="40"/>
  <c r="N28" i="40"/>
  <c r="N32" i="40"/>
  <c r="M62" i="40"/>
  <c r="M58" i="40"/>
  <c r="M54" i="40"/>
  <c r="N71" i="40"/>
  <c r="N91" i="40"/>
  <c r="M109" i="40"/>
  <c r="N126" i="40"/>
  <c r="N117" i="40"/>
  <c r="M135" i="40"/>
  <c r="AC29" i="40"/>
  <c r="AS25" i="40"/>
  <c r="BJ23" i="40"/>
  <c r="AC54" i="40"/>
  <c r="AC63" i="40"/>
  <c r="AS62" i="40"/>
  <c r="AC68" i="40"/>
  <c r="AS71" i="40"/>
  <c r="BI74" i="40"/>
  <c r="AC93" i="40"/>
  <c r="AS96" i="40"/>
  <c r="AC102" i="40"/>
  <c r="AS105" i="40"/>
  <c r="BI108" i="40"/>
  <c r="AC127" i="40"/>
  <c r="BI117" i="40"/>
  <c r="AC136" i="40"/>
  <c r="AS139" i="40"/>
  <c r="BI142" i="40"/>
  <c r="D4" i="50"/>
  <c r="E4" i="50" s="1"/>
  <c r="F4" i="50" s="1"/>
  <c r="G4" i="50" s="1"/>
  <c r="H4" i="50" s="1"/>
  <c r="I4" i="50" s="1"/>
  <c r="J4" i="50" s="1"/>
  <c r="K4" i="50" s="1"/>
  <c r="L4" i="50" s="1"/>
  <c r="M4" i="50" s="1"/>
  <c r="N4" i="50" s="1"/>
  <c r="N160" i="39" l="1"/>
  <c r="N154" i="39"/>
  <c r="N150" i="39"/>
  <c r="N145" i="39"/>
  <c r="N146" i="39"/>
  <c r="N151" i="39"/>
  <c r="N153" i="39"/>
  <c r="N161" i="39"/>
  <c r="N168" i="39"/>
  <c r="N149" i="39"/>
  <c r="L22" i="50"/>
  <c r="K22" i="50"/>
  <c r="K23" i="50" s="1"/>
  <c r="J22" i="50"/>
  <c r="J23" i="50" s="1"/>
  <c r="I22" i="50"/>
  <c r="I23" i="50" s="1"/>
  <c r="H22" i="50"/>
  <c r="H23" i="50" s="1"/>
  <c r="G22" i="50"/>
  <c r="G23" i="50" s="1"/>
  <c r="F22" i="50"/>
  <c r="F23" i="50" s="1"/>
  <c r="E22" i="50"/>
  <c r="E23" i="50" s="1"/>
  <c r="D22" i="50"/>
  <c r="D23" i="50" s="1"/>
  <c r="C22" i="50"/>
  <c r="C23" i="50" s="1"/>
  <c r="B22" i="50"/>
  <c r="B23" i="50" s="1"/>
  <c r="R21" i="50"/>
  <c r="M21" i="50" s="1"/>
  <c r="R20" i="50"/>
  <c r="M20" i="50" s="1"/>
  <c r="O19" i="50"/>
  <c r="O18" i="50"/>
  <c r="O17" i="50"/>
  <c r="O16" i="50"/>
  <c r="O15" i="50"/>
  <c r="O14" i="50"/>
  <c r="L13" i="50"/>
  <c r="O12" i="50"/>
  <c r="O11" i="50"/>
  <c r="O10" i="50"/>
  <c r="O9" i="50"/>
  <c r="N8" i="50"/>
  <c r="M8" i="50"/>
  <c r="N7" i="50"/>
  <c r="M7" i="50"/>
  <c r="O6" i="50"/>
  <c r="O5" i="50"/>
  <c r="L23" i="50" l="1"/>
  <c r="O7" i="50"/>
  <c r="S20" i="50"/>
  <c r="V6" i="50"/>
  <c r="S21" i="50"/>
  <c r="M22" i="50"/>
  <c r="N20" i="50"/>
  <c r="O20" i="50" s="1"/>
  <c r="N21" i="50"/>
  <c r="O21" i="50" s="1"/>
  <c r="O8" i="50"/>
  <c r="M13" i="50"/>
  <c r="N13" i="50"/>
  <c r="T21" i="50" l="1"/>
  <c r="T20" i="50"/>
  <c r="O22" i="50"/>
  <c r="M23" i="50"/>
  <c r="N22" i="50"/>
  <c r="N23" i="50" s="1"/>
  <c r="O13" i="50"/>
  <c r="O23" i="50" l="1"/>
  <c r="D5" i="28" l="1"/>
  <c r="C18" i="2" l="1"/>
  <c r="AB70" i="28" s="1"/>
  <c r="N139" i="36" l="1"/>
  <c r="M139" i="36"/>
  <c r="L139" i="36"/>
  <c r="K139" i="36"/>
  <c r="J139" i="36"/>
  <c r="I139" i="36"/>
  <c r="H139" i="36"/>
  <c r="G139" i="36"/>
  <c r="F139" i="36"/>
  <c r="E139" i="36"/>
  <c r="D139" i="36"/>
  <c r="C139" i="36"/>
  <c r="N138" i="36"/>
  <c r="M138" i="36"/>
  <c r="L138" i="36"/>
  <c r="K138" i="36"/>
  <c r="J138" i="36"/>
  <c r="I138" i="36"/>
  <c r="H138" i="36"/>
  <c r="G138" i="36"/>
  <c r="F138" i="36"/>
  <c r="E138" i="36"/>
  <c r="D138" i="36"/>
  <c r="C138" i="36"/>
  <c r="N137" i="36"/>
  <c r="M137" i="36"/>
  <c r="L137" i="36"/>
  <c r="K137" i="36"/>
  <c r="J137" i="36"/>
  <c r="I137" i="36"/>
  <c r="H137" i="36"/>
  <c r="G137" i="36"/>
  <c r="F137" i="36"/>
  <c r="E137" i="36"/>
  <c r="D137" i="36"/>
  <c r="C137" i="36"/>
  <c r="N136" i="36"/>
  <c r="M136" i="36"/>
  <c r="L136" i="36"/>
  <c r="K136" i="36"/>
  <c r="J136" i="36"/>
  <c r="I136" i="36"/>
  <c r="H136" i="36"/>
  <c r="G136" i="36"/>
  <c r="F136" i="36"/>
  <c r="E136" i="36"/>
  <c r="D136" i="36"/>
  <c r="C136" i="36"/>
  <c r="N135" i="36"/>
  <c r="M135" i="36"/>
  <c r="L135" i="36"/>
  <c r="K135" i="36"/>
  <c r="J135" i="36"/>
  <c r="I135" i="36"/>
  <c r="H135" i="36"/>
  <c r="G135" i="36"/>
  <c r="F135" i="36"/>
  <c r="E135" i="36"/>
  <c r="D135" i="36"/>
  <c r="C135" i="36"/>
  <c r="N134" i="36"/>
  <c r="M134" i="36"/>
  <c r="L134" i="36"/>
  <c r="K134" i="36"/>
  <c r="J134" i="36"/>
  <c r="I134" i="36"/>
  <c r="H134" i="36"/>
  <c r="G134" i="36"/>
  <c r="F134" i="36"/>
  <c r="E134" i="36"/>
  <c r="D134" i="36"/>
  <c r="C134" i="36"/>
  <c r="N133" i="36"/>
  <c r="M133" i="36"/>
  <c r="L133" i="36"/>
  <c r="K133" i="36"/>
  <c r="J133" i="36"/>
  <c r="I133" i="36"/>
  <c r="H133" i="36"/>
  <c r="G133" i="36"/>
  <c r="F133" i="36"/>
  <c r="E133" i="36"/>
  <c r="D133" i="36"/>
  <c r="C133" i="36"/>
  <c r="N132" i="36"/>
  <c r="M132" i="36"/>
  <c r="L132" i="36"/>
  <c r="K132" i="36"/>
  <c r="J132" i="36"/>
  <c r="I132" i="36"/>
  <c r="H132" i="36"/>
  <c r="G132" i="36"/>
  <c r="F132" i="36"/>
  <c r="E132" i="36"/>
  <c r="D132" i="36"/>
  <c r="C132" i="36"/>
  <c r="N131" i="36"/>
  <c r="M131" i="36"/>
  <c r="L131" i="36"/>
  <c r="K131" i="36"/>
  <c r="J131" i="36"/>
  <c r="I131" i="36"/>
  <c r="H131" i="36"/>
  <c r="G131" i="36"/>
  <c r="F131" i="36"/>
  <c r="E131" i="36"/>
  <c r="D131" i="36"/>
  <c r="C131" i="36"/>
  <c r="N130" i="36"/>
  <c r="M130" i="36"/>
  <c r="L130" i="36"/>
  <c r="K130" i="36"/>
  <c r="J130" i="36"/>
  <c r="I130" i="36"/>
  <c r="H130" i="36"/>
  <c r="G130" i="36"/>
  <c r="F130" i="36"/>
  <c r="E130" i="36"/>
  <c r="D130" i="36"/>
  <c r="C130" i="36"/>
  <c r="N129" i="36"/>
  <c r="M129" i="36"/>
  <c r="L129" i="36"/>
  <c r="K129" i="36"/>
  <c r="J129" i="36"/>
  <c r="I129" i="36"/>
  <c r="H129" i="36"/>
  <c r="G129" i="36"/>
  <c r="F129" i="36"/>
  <c r="E129" i="36"/>
  <c r="D129" i="36"/>
  <c r="C129" i="36"/>
  <c r="N128" i="36"/>
  <c r="M128" i="36"/>
  <c r="L128" i="36"/>
  <c r="K128" i="36"/>
  <c r="J128" i="36"/>
  <c r="I128" i="36"/>
  <c r="H128" i="36"/>
  <c r="G128" i="36"/>
  <c r="F128" i="36"/>
  <c r="E128" i="36"/>
  <c r="D128" i="36"/>
  <c r="C128" i="36"/>
  <c r="N127" i="36"/>
  <c r="M127" i="36"/>
  <c r="L127" i="36"/>
  <c r="K127" i="36"/>
  <c r="J127" i="36"/>
  <c r="I127" i="36"/>
  <c r="H127" i="36"/>
  <c r="G127" i="36"/>
  <c r="F127" i="36"/>
  <c r="E127" i="36"/>
  <c r="D127" i="36"/>
  <c r="N122" i="36"/>
  <c r="M122" i="36"/>
  <c r="L122" i="36"/>
  <c r="K122" i="36"/>
  <c r="J122" i="36"/>
  <c r="I122" i="36"/>
  <c r="H122" i="36"/>
  <c r="G122" i="36"/>
  <c r="F122" i="36"/>
  <c r="E122" i="36"/>
  <c r="D122" i="36"/>
  <c r="C122" i="36"/>
  <c r="N121" i="36"/>
  <c r="M121" i="36"/>
  <c r="L121" i="36"/>
  <c r="K121" i="36"/>
  <c r="J121" i="36"/>
  <c r="I121" i="36"/>
  <c r="H121" i="36"/>
  <c r="G121" i="36"/>
  <c r="F121" i="36"/>
  <c r="E121" i="36"/>
  <c r="D121" i="36"/>
  <c r="C121" i="36"/>
  <c r="N120" i="36"/>
  <c r="M120" i="36"/>
  <c r="L120" i="36"/>
  <c r="K120" i="36"/>
  <c r="J120" i="36"/>
  <c r="I120" i="36"/>
  <c r="H120" i="36"/>
  <c r="G120" i="36"/>
  <c r="F120" i="36"/>
  <c r="E120" i="36"/>
  <c r="D120" i="36"/>
  <c r="C120" i="36"/>
  <c r="N119" i="36"/>
  <c r="M119" i="36"/>
  <c r="L119" i="36"/>
  <c r="K119" i="36"/>
  <c r="J119" i="36"/>
  <c r="I119" i="36"/>
  <c r="H119" i="36"/>
  <c r="G119" i="36"/>
  <c r="F119" i="36"/>
  <c r="E119" i="36"/>
  <c r="D119" i="36"/>
  <c r="C119" i="36"/>
  <c r="N118" i="36"/>
  <c r="M118" i="36"/>
  <c r="L118" i="36"/>
  <c r="K118" i="36"/>
  <c r="J118" i="36"/>
  <c r="I118" i="36"/>
  <c r="H118" i="36"/>
  <c r="G118" i="36"/>
  <c r="F118" i="36"/>
  <c r="E118" i="36"/>
  <c r="D118" i="36"/>
  <c r="C118" i="36"/>
  <c r="N117" i="36"/>
  <c r="M117" i="36"/>
  <c r="L117" i="36"/>
  <c r="K117" i="36"/>
  <c r="J117" i="36"/>
  <c r="I117" i="36"/>
  <c r="H117" i="36"/>
  <c r="G117" i="36"/>
  <c r="F117" i="36"/>
  <c r="E117" i="36"/>
  <c r="D117" i="36"/>
  <c r="C117" i="36"/>
  <c r="N116" i="36"/>
  <c r="M116" i="36"/>
  <c r="L116" i="36"/>
  <c r="K116" i="36"/>
  <c r="J116" i="36"/>
  <c r="I116" i="36"/>
  <c r="H116" i="36"/>
  <c r="G116" i="36"/>
  <c r="F116" i="36"/>
  <c r="E116" i="36"/>
  <c r="D116" i="36"/>
  <c r="C116" i="36"/>
  <c r="N115" i="36"/>
  <c r="M115" i="36"/>
  <c r="L115" i="36"/>
  <c r="K115" i="36"/>
  <c r="J115" i="36"/>
  <c r="I115" i="36"/>
  <c r="H115" i="36"/>
  <c r="G115" i="36"/>
  <c r="F115" i="36"/>
  <c r="E115" i="36"/>
  <c r="D115" i="36"/>
  <c r="C115" i="36"/>
  <c r="N114" i="36"/>
  <c r="M114" i="36"/>
  <c r="L114" i="36"/>
  <c r="K114" i="36"/>
  <c r="J114" i="36"/>
  <c r="I114" i="36"/>
  <c r="H114" i="36"/>
  <c r="G114" i="36"/>
  <c r="F114" i="36"/>
  <c r="E114" i="36"/>
  <c r="D114" i="36"/>
  <c r="C114" i="36"/>
  <c r="N113" i="36"/>
  <c r="M113" i="36"/>
  <c r="L113" i="36"/>
  <c r="K113" i="36"/>
  <c r="J113" i="36"/>
  <c r="I113" i="36"/>
  <c r="H113" i="36"/>
  <c r="G113" i="36"/>
  <c r="F113" i="36"/>
  <c r="E113" i="36"/>
  <c r="D113" i="36"/>
  <c r="C113" i="36"/>
  <c r="N112" i="36"/>
  <c r="M112" i="36"/>
  <c r="L112" i="36"/>
  <c r="K112" i="36"/>
  <c r="J112" i="36"/>
  <c r="I112" i="36"/>
  <c r="H112" i="36"/>
  <c r="G112" i="36"/>
  <c r="F112" i="36"/>
  <c r="E112" i="36"/>
  <c r="D112" i="36"/>
  <c r="C112" i="36"/>
  <c r="N111" i="36"/>
  <c r="M111" i="36"/>
  <c r="L111" i="36"/>
  <c r="K111" i="36"/>
  <c r="J111" i="36"/>
  <c r="I111" i="36"/>
  <c r="H111" i="36"/>
  <c r="G111" i="36"/>
  <c r="F111" i="36"/>
  <c r="E111" i="36"/>
  <c r="D111" i="36"/>
  <c r="C111" i="36"/>
  <c r="N110" i="36"/>
  <c r="M110" i="36"/>
  <c r="L110" i="36"/>
  <c r="K110" i="36"/>
  <c r="J110" i="36"/>
  <c r="I110" i="36"/>
  <c r="H110" i="36"/>
  <c r="G110" i="36"/>
  <c r="F110" i="36"/>
  <c r="E110" i="36"/>
  <c r="D110" i="36"/>
  <c r="Z139" i="31"/>
  <c r="Y139" i="31"/>
  <c r="X139" i="31"/>
  <c r="W139" i="31"/>
  <c r="V139" i="31"/>
  <c r="U139" i="31"/>
  <c r="T139" i="31"/>
  <c r="S139" i="31"/>
  <c r="R139" i="31"/>
  <c r="Q139" i="31"/>
  <c r="P139" i="31"/>
  <c r="O139" i="31"/>
  <c r="AA139" i="31" s="1"/>
  <c r="Z138" i="31"/>
  <c r="Y138" i="31"/>
  <c r="X138" i="31"/>
  <c r="W138" i="31"/>
  <c r="V138" i="31"/>
  <c r="U138" i="31"/>
  <c r="T138" i="31"/>
  <c r="S138" i="31"/>
  <c r="R138" i="31"/>
  <c r="Q138" i="31"/>
  <c r="P138" i="31"/>
  <c r="O138" i="31"/>
  <c r="O138" i="36" s="1"/>
  <c r="Z137" i="31"/>
  <c r="Y137" i="31"/>
  <c r="X137" i="31"/>
  <c r="W137" i="31"/>
  <c r="V137" i="31"/>
  <c r="U137" i="31"/>
  <c r="T137" i="31"/>
  <c r="S137" i="31"/>
  <c r="R137" i="31"/>
  <c r="Q137" i="31"/>
  <c r="P137" i="31"/>
  <c r="O137" i="31"/>
  <c r="O137" i="36" s="1"/>
  <c r="Z136" i="31"/>
  <c r="Y136" i="31"/>
  <c r="X136" i="31"/>
  <c r="W136" i="31"/>
  <c r="V136" i="31"/>
  <c r="U136" i="31"/>
  <c r="T136" i="31"/>
  <c r="S136" i="31"/>
  <c r="R136" i="31"/>
  <c r="Q136" i="31"/>
  <c r="P136" i="31"/>
  <c r="O136" i="31"/>
  <c r="O136" i="36" s="1"/>
  <c r="Z135" i="31"/>
  <c r="Y135" i="31"/>
  <c r="X135" i="31"/>
  <c r="W135" i="31"/>
  <c r="V135" i="31"/>
  <c r="U135" i="31"/>
  <c r="T135" i="31"/>
  <c r="S135" i="31"/>
  <c r="R135" i="31"/>
  <c r="Q135" i="31"/>
  <c r="P135" i="31"/>
  <c r="O135" i="31"/>
  <c r="AA135" i="31" s="1"/>
  <c r="Z134" i="31"/>
  <c r="Y134" i="31"/>
  <c r="X134" i="31"/>
  <c r="W134" i="31"/>
  <c r="V134" i="31"/>
  <c r="U134" i="31"/>
  <c r="T134" i="31"/>
  <c r="S134" i="31"/>
  <c r="R134" i="31"/>
  <c r="Q134" i="31"/>
  <c r="P134" i="31"/>
  <c r="O134" i="31"/>
  <c r="AA134" i="31" s="1"/>
  <c r="Z133" i="31"/>
  <c r="Y133" i="31"/>
  <c r="X133" i="31"/>
  <c r="W133" i="31"/>
  <c r="V133" i="31"/>
  <c r="U133" i="31"/>
  <c r="T133" i="31"/>
  <c r="S133" i="31"/>
  <c r="R133" i="31"/>
  <c r="Q133" i="31"/>
  <c r="P133" i="31"/>
  <c r="O133" i="31"/>
  <c r="AA133" i="31" s="1"/>
  <c r="Z132" i="31"/>
  <c r="Y132" i="31"/>
  <c r="X132" i="31"/>
  <c r="W132" i="31"/>
  <c r="V132" i="31"/>
  <c r="U132" i="31"/>
  <c r="T132" i="31"/>
  <c r="S132" i="31"/>
  <c r="R132" i="31"/>
  <c r="Q132" i="31"/>
  <c r="P132" i="31"/>
  <c r="O132" i="31"/>
  <c r="AA132" i="31" s="1"/>
  <c r="Z131" i="31"/>
  <c r="Y131" i="31"/>
  <c r="X131" i="31"/>
  <c r="W131" i="31"/>
  <c r="V131" i="31"/>
  <c r="U131" i="31"/>
  <c r="T131" i="31"/>
  <c r="S131" i="31"/>
  <c r="R131" i="31"/>
  <c r="Q131" i="31"/>
  <c r="P131" i="31"/>
  <c r="O131" i="31"/>
  <c r="O131" i="36" s="1"/>
  <c r="Z130" i="31"/>
  <c r="Y130" i="31"/>
  <c r="X130" i="31"/>
  <c r="W130" i="31"/>
  <c r="V130" i="31"/>
  <c r="U130" i="31"/>
  <c r="T130" i="31"/>
  <c r="S130" i="31"/>
  <c r="R130" i="31"/>
  <c r="Q130" i="31"/>
  <c r="P130" i="31"/>
  <c r="O130" i="31"/>
  <c r="O130" i="36" s="1"/>
  <c r="Z129" i="31"/>
  <c r="Y129" i="31"/>
  <c r="X129" i="31"/>
  <c r="W129" i="31"/>
  <c r="V129" i="31"/>
  <c r="U129" i="31"/>
  <c r="T129" i="31"/>
  <c r="S129" i="31"/>
  <c r="R129" i="31"/>
  <c r="Q129" i="31"/>
  <c r="P129" i="31"/>
  <c r="O129" i="31"/>
  <c r="AA129" i="31" s="1"/>
  <c r="Z128" i="31"/>
  <c r="Y128" i="31"/>
  <c r="X128" i="31"/>
  <c r="W128" i="31"/>
  <c r="V128" i="31"/>
  <c r="U128" i="31"/>
  <c r="T128" i="31"/>
  <c r="S128" i="31"/>
  <c r="R128" i="31"/>
  <c r="Q128" i="31"/>
  <c r="P128" i="31"/>
  <c r="O128" i="31"/>
  <c r="AA128" i="31" s="1"/>
  <c r="Z127" i="31"/>
  <c r="Y127" i="31"/>
  <c r="X127" i="31"/>
  <c r="W127" i="31"/>
  <c r="V127" i="31"/>
  <c r="U127" i="31"/>
  <c r="T127" i="31"/>
  <c r="S127" i="31"/>
  <c r="R127" i="31"/>
  <c r="Q127" i="31"/>
  <c r="P127" i="31"/>
  <c r="O127" i="31"/>
  <c r="AA127" i="31" s="1"/>
  <c r="Z122" i="31"/>
  <c r="Y122" i="31"/>
  <c r="X122" i="31"/>
  <c r="W122" i="31"/>
  <c r="V122" i="31"/>
  <c r="U122" i="31"/>
  <c r="T122" i="31"/>
  <c r="S122" i="31"/>
  <c r="R122" i="31"/>
  <c r="Q122" i="31"/>
  <c r="P122" i="31"/>
  <c r="O122" i="31"/>
  <c r="AA122" i="31" s="1"/>
  <c r="Z121" i="31"/>
  <c r="Y121" i="31"/>
  <c r="X121" i="31"/>
  <c r="W121" i="31"/>
  <c r="V121" i="31"/>
  <c r="U121" i="31"/>
  <c r="T121" i="31"/>
  <c r="S121" i="31"/>
  <c r="R121" i="31"/>
  <c r="Q121" i="31"/>
  <c r="P121" i="31"/>
  <c r="O121" i="31"/>
  <c r="AA121" i="31" s="1"/>
  <c r="Z120" i="31"/>
  <c r="Y120" i="31"/>
  <c r="X120" i="31"/>
  <c r="W120" i="31"/>
  <c r="V120" i="31"/>
  <c r="U120" i="31"/>
  <c r="T120" i="31"/>
  <c r="S120" i="31"/>
  <c r="R120" i="31"/>
  <c r="Q120" i="31"/>
  <c r="P120" i="31"/>
  <c r="O120" i="31"/>
  <c r="AA120" i="31" s="1"/>
  <c r="Z119" i="31"/>
  <c r="Y119" i="31"/>
  <c r="X119" i="31"/>
  <c r="W119" i="31"/>
  <c r="V119" i="31"/>
  <c r="U119" i="31"/>
  <c r="T119" i="31"/>
  <c r="S119" i="31"/>
  <c r="R119" i="31"/>
  <c r="Q119" i="31"/>
  <c r="P119" i="31"/>
  <c r="O119" i="31"/>
  <c r="AA119" i="31" s="1"/>
  <c r="Z118" i="31"/>
  <c r="Y118" i="31"/>
  <c r="X118" i="31"/>
  <c r="W118" i="31"/>
  <c r="V118" i="31"/>
  <c r="U118" i="31"/>
  <c r="T118" i="31"/>
  <c r="S118" i="31"/>
  <c r="R118" i="31"/>
  <c r="Q118" i="31"/>
  <c r="P118" i="31"/>
  <c r="O118" i="31"/>
  <c r="AA118" i="31" s="1"/>
  <c r="Z117" i="31"/>
  <c r="Y117" i="31"/>
  <c r="X117" i="31"/>
  <c r="W117" i="31"/>
  <c r="V117" i="31"/>
  <c r="U117" i="31"/>
  <c r="T117" i="31"/>
  <c r="S117" i="31"/>
  <c r="R117" i="31"/>
  <c r="Q117" i="31"/>
  <c r="P117" i="31"/>
  <c r="O117" i="31"/>
  <c r="AA117" i="31" s="1"/>
  <c r="AA117" i="36" s="1"/>
  <c r="Z116" i="31"/>
  <c r="Y116" i="31"/>
  <c r="X116" i="31"/>
  <c r="W116" i="31"/>
  <c r="V116" i="31"/>
  <c r="U116" i="31"/>
  <c r="T116" i="31"/>
  <c r="S116" i="31"/>
  <c r="R116" i="31"/>
  <c r="Q116" i="31"/>
  <c r="P116" i="31"/>
  <c r="O116" i="31"/>
  <c r="AA116" i="31" s="1"/>
  <c r="Z115" i="31"/>
  <c r="Y115" i="31"/>
  <c r="X115" i="31"/>
  <c r="W115" i="31"/>
  <c r="V115" i="31"/>
  <c r="U115" i="31"/>
  <c r="T115" i="31"/>
  <c r="S115" i="31"/>
  <c r="R115" i="31"/>
  <c r="Q115" i="31"/>
  <c r="P115" i="31"/>
  <c r="O115" i="31"/>
  <c r="AA115" i="31" s="1"/>
  <c r="Z114" i="31"/>
  <c r="Y114" i="31"/>
  <c r="X114" i="31"/>
  <c r="W114" i="31"/>
  <c r="W114" i="36" s="1"/>
  <c r="V114" i="31"/>
  <c r="U114" i="31"/>
  <c r="T114" i="31"/>
  <c r="S114" i="31"/>
  <c r="R114" i="31"/>
  <c r="Q114" i="31"/>
  <c r="P114" i="31"/>
  <c r="O114" i="31"/>
  <c r="AA114" i="31" s="1"/>
  <c r="Z113" i="31"/>
  <c r="Y113" i="31"/>
  <c r="X113" i="31"/>
  <c r="W113" i="31"/>
  <c r="V113" i="31"/>
  <c r="U113" i="31"/>
  <c r="T113" i="31"/>
  <c r="S113" i="31"/>
  <c r="R113" i="31"/>
  <c r="Q113" i="31"/>
  <c r="P113" i="31"/>
  <c r="O113" i="31"/>
  <c r="AA113" i="31" s="1"/>
  <c r="Z112" i="31"/>
  <c r="Y112" i="31"/>
  <c r="X112" i="31"/>
  <c r="W112" i="31"/>
  <c r="V112" i="31"/>
  <c r="U112" i="31"/>
  <c r="T112" i="31"/>
  <c r="S112" i="31"/>
  <c r="R112" i="31"/>
  <c r="Q112" i="31"/>
  <c r="P112" i="31"/>
  <c r="O112" i="31"/>
  <c r="AA112" i="31" s="1"/>
  <c r="Z111" i="31"/>
  <c r="Y111" i="31"/>
  <c r="X111" i="31"/>
  <c r="W111" i="31"/>
  <c r="V111" i="31"/>
  <c r="U111" i="31"/>
  <c r="T111" i="31"/>
  <c r="S111" i="31"/>
  <c r="R111" i="31"/>
  <c r="Q111" i="31"/>
  <c r="P111" i="31"/>
  <c r="O111" i="31"/>
  <c r="O111" i="36" s="1"/>
  <c r="Z110" i="31"/>
  <c r="Y110" i="31"/>
  <c r="X110" i="31"/>
  <c r="W110" i="31"/>
  <c r="V110" i="31"/>
  <c r="U110" i="31"/>
  <c r="T110" i="31"/>
  <c r="S110" i="31"/>
  <c r="R110" i="31"/>
  <c r="Q110" i="31"/>
  <c r="P110" i="31"/>
  <c r="O110" i="31"/>
  <c r="O110" i="36" s="1"/>
  <c r="N139" i="35"/>
  <c r="M139" i="35"/>
  <c r="L139" i="35"/>
  <c r="K139" i="35"/>
  <c r="J139" i="35"/>
  <c r="I139" i="35"/>
  <c r="H139" i="35"/>
  <c r="G139" i="35"/>
  <c r="F139" i="35"/>
  <c r="E139" i="35"/>
  <c r="D139" i="35"/>
  <c r="C139" i="35"/>
  <c r="N138" i="35"/>
  <c r="M138" i="35"/>
  <c r="L138" i="35"/>
  <c r="K138" i="35"/>
  <c r="J138" i="35"/>
  <c r="I138" i="35"/>
  <c r="H138" i="35"/>
  <c r="G138" i="35"/>
  <c r="F138" i="35"/>
  <c r="E138" i="35"/>
  <c r="D138" i="35"/>
  <c r="C138" i="35"/>
  <c r="N137" i="35"/>
  <c r="M137" i="35"/>
  <c r="L137" i="35"/>
  <c r="K137" i="35"/>
  <c r="J137" i="35"/>
  <c r="I137" i="35"/>
  <c r="H137" i="35"/>
  <c r="G137" i="35"/>
  <c r="F137" i="35"/>
  <c r="E137" i="35"/>
  <c r="D137" i="35"/>
  <c r="C137" i="35"/>
  <c r="N136" i="35"/>
  <c r="M136" i="35"/>
  <c r="L136" i="35"/>
  <c r="K136" i="35"/>
  <c r="J136" i="35"/>
  <c r="I136" i="35"/>
  <c r="H136" i="35"/>
  <c r="G136" i="35"/>
  <c r="F136" i="35"/>
  <c r="E136" i="35"/>
  <c r="D136" i="35"/>
  <c r="C136" i="35"/>
  <c r="N135" i="35"/>
  <c r="M135" i="35"/>
  <c r="L135" i="35"/>
  <c r="K135" i="35"/>
  <c r="J135" i="35"/>
  <c r="I135" i="35"/>
  <c r="H135" i="35"/>
  <c r="G135" i="35"/>
  <c r="F135" i="35"/>
  <c r="E135" i="35"/>
  <c r="D135" i="35"/>
  <c r="C135" i="35"/>
  <c r="N134" i="35"/>
  <c r="M134" i="35"/>
  <c r="L134" i="35"/>
  <c r="K134" i="35"/>
  <c r="J134" i="35"/>
  <c r="I134" i="35"/>
  <c r="H134" i="35"/>
  <c r="G134" i="35"/>
  <c r="F134" i="35"/>
  <c r="E134" i="35"/>
  <c r="D134" i="35"/>
  <c r="C134" i="35"/>
  <c r="N133" i="35"/>
  <c r="M133" i="35"/>
  <c r="L133" i="35"/>
  <c r="K133" i="35"/>
  <c r="J133" i="35"/>
  <c r="I133" i="35"/>
  <c r="H133" i="35"/>
  <c r="G133" i="35"/>
  <c r="F133" i="35"/>
  <c r="E133" i="35"/>
  <c r="D133" i="35"/>
  <c r="C133" i="35"/>
  <c r="N132" i="35"/>
  <c r="M132" i="35"/>
  <c r="L132" i="35"/>
  <c r="K132" i="35"/>
  <c r="J132" i="35"/>
  <c r="I132" i="35"/>
  <c r="H132" i="35"/>
  <c r="G132" i="35"/>
  <c r="F132" i="35"/>
  <c r="E132" i="35"/>
  <c r="D132" i="35"/>
  <c r="C132" i="35"/>
  <c r="N131" i="35"/>
  <c r="M131" i="35"/>
  <c r="L131" i="35"/>
  <c r="K131" i="35"/>
  <c r="J131" i="35"/>
  <c r="I131" i="35"/>
  <c r="H131" i="35"/>
  <c r="G131" i="35"/>
  <c r="F131" i="35"/>
  <c r="E131" i="35"/>
  <c r="D131" i="35"/>
  <c r="C131" i="35"/>
  <c r="N130" i="35"/>
  <c r="M130" i="35"/>
  <c r="L130" i="35"/>
  <c r="K130" i="35"/>
  <c r="J130" i="35"/>
  <c r="I130" i="35"/>
  <c r="H130" i="35"/>
  <c r="G130" i="35"/>
  <c r="F130" i="35"/>
  <c r="E130" i="35"/>
  <c r="D130" i="35"/>
  <c r="C130" i="35"/>
  <c r="N129" i="35"/>
  <c r="M129" i="35"/>
  <c r="L129" i="35"/>
  <c r="K129" i="35"/>
  <c r="J129" i="35"/>
  <c r="I129" i="35"/>
  <c r="H129" i="35"/>
  <c r="G129" i="35"/>
  <c r="F129" i="35"/>
  <c r="E129" i="35"/>
  <c r="D129" i="35"/>
  <c r="C129" i="35"/>
  <c r="N128" i="35"/>
  <c r="M128" i="35"/>
  <c r="L128" i="35"/>
  <c r="K128" i="35"/>
  <c r="J128" i="35"/>
  <c r="I128" i="35"/>
  <c r="H128" i="35"/>
  <c r="G128" i="35"/>
  <c r="F128" i="35"/>
  <c r="E128" i="35"/>
  <c r="D128" i="35"/>
  <c r="C128" i="35"/>
  <c r="N127" i="35"/>
  <c r="M127" i="35"/>
  <c r="L127" i="35"/>
  <c r="K127" i="35"/>
  <c r="J127" i="35"/>
  <c r="I127" i="35"/>
  <c r="H127" i="35"/>
  <c r="G127" i="35"/>
  <c r="F127" i="35"/>
  <c r="E127" i="35"/>
  <c r="D127" i="35"/>
  <c r="N122" i="35"/>
  <c r="M122" i="35"/>
  <c r="L122" i="35"/>
  <c r="K122" i="35"/>
  <c r="J122" i="35"/>
  <c r="I122" i="35"/>
  <c r="H122" i="35"/>
  <c r="G122" i="35"/>
  <c r="F122" i="35"/>
  <c r="E122" i="35"/>
  <c r="D122" i="35"/>
  <c r="C122" i="35"/>
  <c r="N121" i="35"/>
  <c r="M121" i="35"/>
  <c r="L121" i="35"/>
  <c r="K121" i="35"/>
  <c r="J121" i="35"/>
  <c r="I121" i="35"/>
  <c r="H121" i="35"/>
  <c r="G121" i="35"/>
  <c r="F121" i="35"/>
  <c r="E121" i="35"/>
  <c r="D121" i="35"/>
  <c r="C121" i="35"/>
  <c r="N120" i="35"/>
  <c r="M120" i="35"/>
  <c r="L120" i="35"/>
  <c r="K120" i="35"/>
  <c r="J120" i="35"/>
  <c r="I120" i="35"/>
  <c r="H120" i="35"/>
  <c r="G120" i="35"/>
  <c r="F120" i="35"/>
  <c r="E120" i="35"/>
  <c r="D120" i="35"/>
  <c r="C120" i="35"/>
  <c r="N119" i="35"/>
  <c r="M119" i="35"/>
  <c r="L119" i="35"/>
  <c r="K119" i="35"/>
  <c r="J119" i="35"/>
  <c r="I119" i="35"/>
  <c r="H119" i="35"/>
  <c r="G119" i="35"/>
  <c r="F119" i="35"/>
  <c r="E119" i="35"/>
  <c r="D119" i="35"/>
  <c r="C119" i="35"/>
  <c r="N118" i="35"/>
  <c r="M118" i="35"/>
  <c r="L118" i="35"/>
  <c r="K118" i="35"/>
  <c r="J118" i="35"/>
  <c r="I118" i="35"/>
  <c r="H118" i="35"/>
  <c r="G118" i="35"/>
  <c r="F118" i="35"/>
  <c r="E118" i="35"/>
  <c r="D118" i="35"/>
  <c r="C118" i="35"/>
  <c r="N117" i="35"/>
  <c r="M117" i="35"/>
  <c r="L117" i="35"/>
  <c r="K117" i="35"/>
  <c r="J117" i="35"/>
  <c r="I117" i="35"/>
  <c r="H117" i="35"/>
  <c r="G117" i="35"/>
  <c r="F117" i="35"/>
  <c r="E117" i="35"/>
  <c r="D117" i="35"/>
  <c r="C117" i="35"/>
  <c r="N116" i="35"/>
  <c r="M116" i="35"/>
  <c r="L116" i="35"/>
  <c r="K116" i="35"/>
  <c r="J116" i="35"/>
  <c r="I116" i="35"/>
  <c r="H116" i="35"/>
  <c r="G116" i="35"/>
  <c r="F116" i="35"/>
  <c r="E116" i="35"/>
  <c r="D116" i="35"/>
  <c r="C116" i="35"/>
  <c r="N115" i="35"/>
  <c r="M115" i="35"/>
  <c r="L115" i="35"/>
  <c r="K115" i="35"/>
  <c r="J115" i="35"/>
  <c r="I115" i="35"/>
  <c r="H115" i="35"/>
  <c r="G115" i="35"/>
  <c r="F115" i="35"/>
  <c r="E115" i="35"/>
  <c r="D115" i="35"/>
  <c r="C115" i="35"/>
  <c r="N114" i="35"/>
  <c r="M114" i="35"/>
  <c r="L114" i="35"/>
  <c r="K114" i="35"/>
  <c r="J114" i="35"/>
  <c r="I114" i="35"/>
  <c r="H114" i="35"/>
  <c r="G114" i="35"/>
  <c r="F114" i="35"/>
  <c r="E114" i="35"/>
  <c r="D114" i="35"/>
  <c r="C114" i="35"/>
  <c r="N113" i="35"/>
  <c r="M113" i="35"/>
  <c r="L113" i="35"/>
  <c r="K113" i="35"/>
  <c r="J113" i="35"/>
  <c r="I113" i="35"/>
  <c r="H113" i="35"/>
  <c r="G113" i="35"/>
  <c r="F113" i="35"/>
  <c r="E113" i="35"/>
  <c r="D113" i="35"/>
  <c r="C113" i="35"/>
  <c r="N112" i="35"/>
  <c r="M112" i="35"/>
  <c r="L112" i="35"/>
  <c r="K112" i="35"/>
  <c r="J112" i="35"/>
  <c r="I112" i="35"/>
  <c r="H112" i="35"/>
  <c r="G112" i="35"/>
  <c r="F112" i="35"/>
  <c r="E112" i="35"/>
  <c r="D112" i="35"/>
  <c r="C112" i="35"/>
  <c r="N111" i="35"/>
  <c r="M111" i="35"/>
  <c r="L111" i="35"/>
  <c r="K111" i="35"/>
  <c r="J111" i="35"/>
  <c r="I111" i="35"/>
  <c r="H111" i="35"/>
  <c r="G111" i="35"/>
  <c r="F111" i="35"/>
  <c r="E111" i="35"/>
  <c r="D111" i="35"/>
  <c r="C111" i="35"/>
  <c r="N110" i="35"/>
  <c r="M110" i="35"/>
  <c r="L110" i="35"/>
  <c r="K110" i="35"/>
  <c r="J110" i="35"/>
  <c r="I110" i="35"/>
  <c r="H110" i="35"/>
  <c r="G110" i="35"/>
  <c r="F110" i="35"/>
  <c r="E110" i="35"/>
  <c r="D110" i="35"/>
  <c r="Z139" i="30"/>
  <c r="Y139" i="30"/>
  <c r="X139" i="30"/>
  <c r="W139" i="30"/>
  <c r="V139" i="30"/>
  <c r="U139" i="30"/>
  <c r="T139" i="30"/>
  <c r="S139" i="30"/>
  <c r="R139" i="30"/>
  <c r="Q139" i="30"/>
  <c r="P139" i="30"/>
  <c r="O139" i="30"/>
  <c r="AA139" i="30" s="1"/>
  <c r="Z138" i="30"/>
  <c r="Y138" i="30"/>
  <c r="X138" i="30"/>
  <c r="W138" i="30"/>
  <c r="V138" i="30"/>
  <c r="U138" i="30"/>
  <c r="T138" i="30"/>
  <c r="S138" i="30"/>
  <c r="R138" i="30"/>
  <c r="Q138" i="30"/>
  <c r="P138" i="30"/>
  <c r="O138" i="30"/>
  <c r="AA138" i="30" s="1"/>
  <c r="Z137" i="30"/>
  <c r="Y137" i="30"/>
  <c r="X137" i="30"/>
  <c r="W137" i="30"/>
  <c r="V137" i="30"/>
  <c r="U137" i="30"/>
  <c r="T137" i="30"/>
  <c r="S137" i="30"/>
  <c r="R137" i="30"/>
  <c r="Q137" i="30"/>
  <c r="P137" i="30"/>
  <c r="O137" i="30"/>
  <c r="AA137" i="30" s="1"/>
  <c r="Z136" i="30"/>
  <c r="Y136" i="30"/>
  <c r="X136" i="30"/>
  <c r="W136" i="30"/>
  <c r="V136" i="30"/>
  <c r="U136" i="30"/>
  <c r="T136" i="30"/>
  <c r="S136" i="30"/>
  <c r="R136" i="30"/>
  <c r="Q136" i="30"/>
  <c r="P136" i="30"/>
  <c r="O136" i="30"/>
  <c r="AA136" i="30" s="1"/>
  <c r="Z135" i="30"/>
  <c r="Y135" i="30"/>
  <c r="X135" i="30"/>
  <c r="W135" i="30"/>
  <c r="V135" i="30"/>
  <c r="U135" i="30"/>
  <c r="T135" i="30"/>
  <c r="S135" i="30"/>
  <c r="R135" i="30"/>
  <c r="Q135" i="30"/>
  <c r="P135" i="30"/>
  <c r="O135" i="30"/>
  <c r="AA135" i="30" s="1"/>
  <c r="Z134" i="30"/>
  <c r="Y134" i="30"/>
  <c r="X134" i="30"/>
  <c r="W134" i="30"/>
  <c r="V134" i="30"/>
  <c r="U134" i="30"/>
  <c r="T134" i="30"/>
  <c r="S134" i="30"/>
  <c r="R134" i="30"/>
  <c r="Q134" i="30"/>
  <c r="P134" i="30"/>
  <c r="O134" i="30"/>
  <c r="AA134" i="30" s="1"/>
  <c r="Z133" i="30"/>
  <c r="Y133" i="30"/>
  <c r="X133" i="30"/>
  <c r="W133" i="30"/>
  <c r="V133" i="30"/>
  <c r="U133" i="30"/>
  <c r="T133" i="30"/>
  <c r="S133" i="30"/>
  <c r="R133" i="30"/>
  <c r="Q133" i="30"/>
  <c r="P133" i="30"/>
  <c r="O133" i="30"/>
  <c r="O133" i="35" s="1"/>
  <c r="Z132" i="30"/>
  <c r="Y132" i="30"/>
  <c r="X132" i="30"/>
  <c r="W132" i="30"/>
  <c r="V132" i="30"/>
  <c r="U132" i="30"/>
  <c r="T132" i="30"/>
  <c r="S132" i="30"/>
  <c r="R132" i="30"/>
  <c r="Q132" i="30"/>
  <c r="P132" i="30"/>
  <c r="O132" i="30"/>
  <c r="O132" i="35" s="1"/>
  <c r="Z131" i="30"/>
  <c r="Y131" i="30"/>
  <c r="X131" i="30"/>
  <c r="W131" i="30"/>
  <c r="V131" i="30"/>
  <c r="U131" i="30"/>
  <c r="T131" i="30"/>
  <c r="S131" i="30"/>
  <c r="R131" i="30"/>
  <c r="Q131" i="30"/>
  <c r="P131" i="30"/>
  <c r="O131" i="30"/>
  <c r="O131" i="35" s="1"/>
  <c r="Z130" i="30"/>
  <c r="Y130" i="30"/>
  <c r="X130" i="30"/>
  <c r="W130" i="30"/>
  <c r="V130" i="30"/>
  <c r="U130" i="30"/>
  <c r="T130" i="30"/>
  <c r="S130" i="30"/>
  <c r="R130" i="30"/>
  <c r="Q130" i="30"/>
  <c r="P130" i="30"/>
  <c r="O130" i="30"/>
  <c r="O130" i="35" s="1"/>
  <c r="Z129" i="30"/>
  <c r="Y129" i="30"/>
  <c r="X129" i="30"/>
  <c r="W129" i="30"/>
  <c r="V129" i="30"/>
  <c r="U129" i="30"/>
  <c r="T129" i="30"/>
  <c r="S129" i="30"/>
  <c r="R129" i="30"/>
  <c r="Q129" i="30"/>
  <c r="P129" i="30"/>
  <c r="O129" i="30"/>
  <c r="O129" i="35" s="1"/>
  <c r="Z128" i="30"/>
  <c r="Y128" i="30"/>
  <c r="X128" i="30"/>
  <c r="W128" i="30"/>
  <c r="V128" i="30"/>
  <c r="U128" i="30"/>
  <c r="T128" i="30"/>
  <c r="S128" i="30"/>
  <c r="R128" i="30"/>
  <c r="Q128" i="30"/>
  <c r="P128" i="30"/>
  <c r="O128" i="30"/>
  <c r="AA128" i="30" s="1"/>
  <c r="Z127" i="30"/>
  <c r="Y127" i="30"/>
  <c r="X127" i="30"/>
  <c r="W127" i="30"/>
  <c r="V127" i="30"/>
  <c r="U127" i="30"/>
  <c r="T127" i="30"/>
  <c r="S127" i="30"/>
  <c r="R127" i="30"/>
  <c r="Q127" i="30"/>
  <c r="P127" i="30"/>
  <c r="O127" i="30"/>
  <c r="O127" i="35" s="1"/>
  <c r="Z122" i="30"/>
  <c r="Y122" i="30"/>
  <c r="X122" i="30"/>
  <c r="W122" i="30"/>
  <c r="V122" i="30"/>
  <c r="U122" i="30"/>
  <c r="T122" i="30"/>
  <c r="S122" i="30"/>
  <c r="R122" i="30"/>
  <c r="Q122" i="30"/>
  <c r="P122" i="30"/>
  <c r="O122" i="30"/>
  <c r="AA122" i="30" s="1"/>
  <c r="Z121" i="30"/>
  <c r="Y121" i="30"/>
  <c r="X121" i="30"/>
  <c r="W121" i="30"/>
  <c r="V121" i="30"/>
  <c r="U121" i="30"/>
  <c r="T121" i="30"/>
  <c r="S121" i="30"/>
  <c r="R121" i="30"/>
  <c r="Q121" i="30"/>
  <c r="P121" i="30"/>
  <c r="O121" i="30"/>
  <c r="AA121" i="30" s="1"/>
  <c r="Z120" i="30"/>
  <c r="Y120" i="30"/>
  <c r="X120" i="30"/>
  <c r="W120" i="30"/>
  <c r="V120" i="30"/>
  <c r="U120" i="30"/>
  <c r="T120" i="30"/>
  <c r="S120" i="30"/>
  <c r="R120" i="30"/>
  <c r="Q120" i="30"/>
  <c r="P120" i="30"/>
  <c r="O120" i="30"/>
  <c r="AA120" i="30" s="1"/>
  <c r="Z119" i="30"/>
  <c r="Y119" i="30"/>
  <c r="X119" i="30"/>
  <c r="W119" i="30"/>
  <c r="V119" i="30"/>
  <c r="U119" i="30"/>
  <c r="T119" i="30"/>
  <c r="S119" i="30"/>
  <c r="R119" i="30"/>
  <c r="Q119" i="30"/>
  <c r="P119" i="30"/>
  <c r="O119" i="30"/>
  <c r="AA119" i="30" s="1"/>
  <c r="Z118" i="30"/>
  <c r="Y118" i="30"/>
  <c r="X118" i="30"/>
  <c r="W118" i="30"/>
  <c r="V118" i="30"/>
  <c r="U118" i="30"/>
  <c r="T118" i="30"/>
  <c r="S118" i="30"/>
  <c r="R118" i="30"/>
  <c r="Q118" i="30"/>
  <c r="P118" i="30"/>
  <c r="O118" i="30"/>
  <c r="AA118" i="30" s="1"/>
  <c r="Z117" i="30"/>
  <c r="Y117" i="30"/>
  <c r="X117" i="30"/>
  <c r="W117" i="30"/>
  <c r="V117" i="30"/>
  <c r="U117" i="30"/>
  <c r="T117" i="30"/>
  <c r="S117" i="30"/>
  <c r="R117" i="30"/>
  <c r="Q117" i="30"/>
  <c r="P117" i="30"/>
  <c r="O117" i="30"/>
  <c r="AA117" i="30" s="1"/>
  <c r="Z116" i="30"/>
  <c r="Y116" i="30"/>
  <c r="X116" i="30"/>
  <c r="W116" i="30"/>
  <c r="V116" i="30"/>
  <c r="U116" i="30"/>
  <c r="T116" i="30"/>
  <c r="S116" i="30"/>
  <c r="R116" i="30"/>
  <c r="Q116" i="30"/>
  <c r="P116" i="30"/>
  <c r="O116" i="30"/>
  <c r="AA116" i="30" s="1"/>
  <c r="Z115" i="30"/>
  <c r="Y115" i="30"/>
  <c r="X115" i="30"/>
  <c r="W115" i="30"/>
  <c r="V115" i="30"/>
  <c r="U115" i="30"/>
  <c r="T115" i="30"/>
  <c r="S115" i="30"/>
  <c r="R115" i="30"/>
  <c r="Q115" i="30"/>
  <c r="P115" i="30"/>
  <c r="O115" i="30"/>
  <c r="AA115" i="30" s="1"/>
  <c r="Z114" i="30"/>
  <c r="Y114" i="30"/>
  <c r="X114" i="30"/>
  <c r="W114" i="30"/>
  <c r="V114" i="30"/>
  <c r="U114" i="30"/>
  <c r="T114" i="30"/>
  <c r="S114" i="30"/>
  <c r="R114" i="30"/>
  <c r="Q114" i="30"/>
  <c r="P114" i="30"/>
  <c r="O114" i="30"/>
  <c r="AA114" i="30" s="1"/>
  <c r="Z113" i="30"/>
  <c r="Y113" i="30"/>
  <c r="X113" i="30"/>
  <c r="W113" i="30"/>
  <c r="V113" i="30"/>
  <c r="U113" i="30"/>
  <c r="T113" i="30"/>
  <c r="S113" i="30"/>
  <c r="R113" i="30"/>
  <c r="Q113" i="30"/>
  <c r="P113" i="30"/>
  <c r="O113" i="30"/>
  <c r="AA113" i="30" s="1"/>
  <c r="Z112" i="30"/>
  <c r="Y112" i="30"/>
  <c r="X112" i="30"/>
  <c r="W112" i="30"/>
  <c r="V112" i="30"/>
  <c r="U112" i="30"/>
  <c r="T112" i="30"/>
  <c r="S112" i="30"/>
  <c r="R112" i="30"/>
  <c r="Q112" i="30"/>
  <c r="P112" i="30"/>
  <c r="O112" i="30"/>
  <c r="AA112" i="30" s="1"/>
  <c r="Z111" i="30"/>
  <c r="Y111" i="30"/>
  <c r="X111" i="30"/>
  <c r="W111" i="30"/>
  <c r="V111" i="30"/>
  <c r="U111" i="30"/>
  <c r="T111" i="30"/>
  <c r="S111" i="30"/>
  <c r="R111" i="30"/>
  <c r="Q111" i="30"/>
  <c r="P111" i="30"/>
  <c r="O111" i="30"/>
  <c r="AA111" i="30" s="1"/>
  <c r="Z110" i="30"/>
  <c r="Y110" i="30"/>
  <c r="X110" i="30"/>
  <c r="W110" i="30"/>
  <c r="V110" i="30"/>
  <c r="U110" i="30"/>
  <c r="T110" i="30"/>
  <c r="S110" i="30"/>
  <c r="R110" i="30"/>
  <c r="Q110" i="30"/>
  <c r="P110" i="30"/>
  <c r="O110" i="30"/>
  <c r="O110" i="35" s="1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N138" i="34"/>
  <c r="M138" i="34"/>
  <c r="L138" i="34"/>
  <c r="K138" i="34"/>
  <c r="J138" i="34"/>
  <c r="I138" i="34"/>
  <c r="H138" i="34"/>
  <c r="G138" i="34"/>
  <c r="F138" i="34"/>
  <c r="E138" i="34"/>
  <c r="D138" i="34"/>
  <c r="C138" i="34"/>
  <c r="N137" i="34"/>
  <c r="M137" i="34"/>
  <c r="L137" i="34"/>
  <c r="K137" i="34"/>
  <c r="J137" i="34"/>
  <c r="I137" i="34"/>
  <c r="H137" i="34"/>
  <c r="G137" i="34"/>
  <c r="F137" i="34"/>
  <c r="E137" i="34"/>
  <c r="D137" i="34"/>
  <c r="C137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N134" i="34"/>
  <c r="M134" i="34"/>
  <c r="L134" i="34"/>
  <c r="K134" i="34"/>
  <c r="J134" i="34"/>
  <c r="I134" i="34"/>
  <c r="H134" i="34"/>
  <c r="G134" i="34"/>
  <c r="F134" i="34"/>
  <c r="E134" i="34"/>
  <c r="D134" i="34"/>
  <c r="C134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N131" i="34"/>
  <c r="M131" i="34"/>
  <c r="L131" i="34"/>
  <c r="K131" i="34"/>
  <c r="J131" i="34"/>
  <c r="I131" i="34"/>
  <c r="H131" i="34"/>
  <c r="G131" i="34"/>
  <c r="F131" i="34"/>
  <c r="E131" i="34"/>
  <c r="D131" i="34"/>
  <c r="C131" i="34"/>
  <c r="N130" i="34"/>
  <c r="M130" i="34"/>
  <c r="L130" i="34"/>
  <c r="K130" i="34"/>
  <c r="J130" i="34"/>
  <c r="I130" i="34"/>
  <c r="H130" i="34"/>
  <c r="G130" i="34"/>
  <c r="F130" i="34"/>
  <c r="E130" i="34"/>
  <c r="D130" i="34"/>
  <c r="C130" i="34"/>
  <c r="N129" i="34"/>
  <c r="M129" i="34"/>
  <c r="L129" i="34"/>
  <c r="K129" i="34"/>
  <c r="J129" i="34"/>
  <c r="I129" i="34"/>
  <c r="H129" i="34"/>
  <c r="G129" i="34"/>
  <c r="F129" i="34"/>
  <c r="E129" i="34"/>
  <c r="D129" i="34"/>
  <c r="C129" i="34"/>
  <c r="N128" i="34"/>
  <c r="M128" i="34"/>
  <c r="L128" i="34"/>
  <c r="K128" i="34"/>
  <c r="J128" i="34"/>
  <c r="I128" i="34"/>
  <c r="H128" i="34"/>
  <c r="G128" i="34"/>
  <c r="F128" i="34"/>
  <c r="E128" i="34"/>
  <c r="D128" i="34"/>
  <c r="C128" i="34"/>
  <c r="N127" i="34"/>
  <c r="M127" i="34"/>
  <c r="L127" i="34"/>
  <c r="K127" i="34"/>
  <c r="J127" i="34"/>
  <c r="I127" i="34"/>
  <c r="H127" i="34"/>
  <c r="G127" i="34"/>
  <c r="F127" i="34"/>
  <c r="E127" i="34"/>
  <c r="D127" i="34"/>
  <c r="C127" i="34"/>
  <c r="N122" i="34"/>
  <c r="M122" i="34"/>
  <c r="L122" i="34"/>
  <c r="K122" i="34"/>
  <c r="J122" i="34"/>
  <c r="I122" i="34"/>
  <c r="H122" i="34"/>
  <c r="G122" i="34"/>
  <c r="F122" i="34"/>
  <c r="E122" i="34"/>
  <c r="D122" i="34"/>
  <c r="C122" i="34"/>
  <c r="N121" i="34"/>
  <c r="M121" i="34"/>
  <c r="L121" i="34"/>
  <c r="K121" i="34"/>
  <c r="J121" i="34"/>
  <c r="I121" i="34"/>
  <c r="H121" i="34"/>
  <c r="G121" i="34"/>
  <c r="F121" i="34"/>
  <c r="E121" i="34"/>
  <c r="D121" i="34"/>
  <c r="C121" i="34"/>
  <c r="N120" i="34"/>
  <c r="M120" i="34"/>
  <c r="L120" i="34"/>
  <c r="K120" i="34"/>
  <c r="J120" i="34"/>
  <c r="I120" i="34"/>
  <c r="H120" i="34"/>
  <c r="G120" i="34"/>
  <c r="F120" i="34"/>
  <c r="E120" i="34"/>
  <c r="D120" i="34"/>
  <c r="C120" i="34"/>
  <c r="N119" i="34"/>
  <c r="M119" i="34"/>
  <c r="L119" i="34"/>
  <c r="K119" i="34"/>
  <c r="J119" i="34"/>
  <c r="I119" i="34"/>
  <c r="H119" i="34"/>
  <c r="G119" i="34"/>
  <c r="F119" i="34"/>
  <c r="E119" i="34"/>
  <c r="D119" i="34"/>
  <c r="C119" i="34"/>
  <c r="N118" i="34"/>
  <c r="M118" i="34"/>
  <c r="L118" i="34"/>
  <c r="K118" i="34"/>
  <c r="J118" i="34"/>
  <c r="I118" i="34"/>
  <c r="H118" i="34"/>
  <c r="G118" i="34"/>
  <c r="F118" i="34"/>
  <c r="E118" i="34"/>
  <c r="D118" i="34"/>
  <c r="C118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N110" i="34"/>
  <c r="M110" i="34"/>
  <c r="L110" i="34"/>
  <c r="K110" i="34"/>
  <c r="J110" i="34"/>
  <c r="I110" i="34"/>
  <c r="H110" i="34"/>
  <c r="G110" i="34"/>
  <c r="F110" i="34"/>
  <c r="E110" i="34"/>
  <c r="D110" i="34"/>
  <c r="Z139" i="29"/>
  <c r="Y139" i="29"/>
  <c r="X139" i="29"/>
  <c r="W139" i="29"/>
  <c r="V139" i="29"/>
  <c r="U139" i="29"/>
  <c r="T139" i="29"/>
  <c r="S139" i="29"/>
  <c r="R139" i="29"/>
  <c r="Q139" i="29"/>
  <c r="P139" i="29"/>
  <c r="O139" i="29"/>
  <c r="AA139" i="29" s="1"/>
  <c r="Z138" i="29"/>
  <c r="Y138" i="29"/>
  <c r="X138" i="29"/>
  <c r="W138" i="29"/>
  <c r="V138" i="29"/>
  <c r="U138" i="29"/>
  <c r="T138" i="29"/>
  <c r="S138" i="29"/>
  <c r="R138" i="29"/>
  <c r="Q138" i="29"/>
  <c r="P138" i="29"/>
  <c r="O138" i="29"/>
  <c r="AA138" i="29" s="1"/>
  <c r="Z137" i="29"/>
  <c r="Y137" i="29"/>
  <c r="X137" i="29"/>
  <c r="W137" i="29"/>
  <c r="V137" i="29"/>
  <c r="U137" i="29"/>
  <c r="T137" i="29"/>
  <c r="S137" i="29"/>
  <c r="R137" i="29"/>
  <c r="Q137" i="29"/>
  <c r="P137" i="29"/>
  <c r="O137" i="29"/>
  <c r="AA137" i="29" s="1"/>
  <c r="Z136" i="29"/>
  <c r="Y136" i="29"/>
  <c r="X136" i="29"/>
  <c r="W136" i="29"/>
  <c r="V136" i="29"/>
  <c r="U136" i="29"/>
  <c r="T136" i="29"/>
  <c r="S136" i="29"/>
  <c r="R136" i="29"/>
  <c r="Q136" i="29"/>
  <c r="P136" i="29"/>
  <c r="O136" i="29"/>
  <c r="AA136" i="29" s="1"/>
  <c r="Z135" i="29"/>
  <c r="Y135" i="29"/>
  <c r="X135" i="29"/>
  <c r="W135" i="29"/>
  <c r="V135" i="29"/>
  <c r="U135" i="29"/>
  <c r="T135" i="29"/>
  <c r="S135" i="29"/>
  <c r="R135" i="29"/>
  <c r="Q135" i="29"/>
  <c r="P135" i="29"/>
  <c r="O135" i="29"/>
  <c r="AA135" i="29" s="1"/>
  <c r="Z134" i="29"/>
  <c r="Y134" i="29"/>
  <c r="X134" i="29"/>
  <c r="W134" i="29"/>
  <c r="V134" i="29"/>
  <c r="U134" i="29"/>
  <c r="T134" i="29"/>
  <c r="S134" i="29"/>
  <c r="R134" i="29"/>
  <c r="Q134" i="29"/>
  <c r="P134" i="29"/>
  <c r="O134" i="29"/>
  <c r="AA134" i="29" s="1"/>
  <c r="Z133" i="29"/>
  <c r="Y133" i="29"/>
  <c r="X133" i="29"/>
  <c r="W133" i="29"/>
  <c r="V133" i="29"/>
  <c r="U133" i="29"/>
  <c r="T133" i="29"/>
  <c r="S133" i="29"/>
  <c r="R133" i="29"/>
  <c r="Q133" i="29"/>
  <c r="P133" i="29"/>
  <c r="O133" i="29"/>
  <c r="AA133" i="29" s="1"/>
  <c r="Z132" i="29"/>
  <c r="Y132" i="29"/>
  <c r="X132" i="29"/>
  <c r="W132" i="29"/>
  <c r="V132" i="29"/>
  <c r="U132" i="29"/>
  <c r="T132" i="29"/>
  <c r="S132" i="29"/>
  <c r="R132" i="29"/>
  <c r="Q132" i="29"/>
  <c r="P132" i="29"/>
  <c r="O132" i="29"/>
  <c r="AA132" i="29" s="1"/>
  <c r="Z131" i="29"/>
  <c r="Y131" i="29"/>
  <c r="X131" i="29"/>
  <c r="W131" i="29"/>
  <c r="V131" i="29"/>
  <c r="U131" i="29"/>
  <c r="T131" i="29"/>
  <c r="S131" i="29"/>
  <c r="R131" i="29"/>
  <c r="Q131" i="29"/>
  <c r="P131" i="29"/>
  <c r="O131" i="29"/>
  <c r="AA131" i="29" s="1"/>
  <c r="Z130" i="29"/>
  <c r="Y130" i="29"/>
  <c r="X130" i="29"/>
  <c r="W130" i="29"/>
  <c r="V130" i="29"/>
  <c r="U130" i="29"/>
  <c r="T130" i="29"/>
  <c r="S130" i="29"/>
  <c r="R130" i="29"/>
  <c r="Q130" i="29"/>
  <c r="P130" i="29"/>
  <c r="O130" i="29"/>
  <c r="AA130" i="29" s="1"/>
  <c r="Z129" i="29"/>
  <c r="Y129" i="29"/>
  <c r="X129" i="29"/>
  <c r="W129" i="29"/>
  <c r="V129" i="29"/>
  <c r="U129" i="29"/>
  <c r="T129" i="29"/>
  <c r="S129" i="29"/>
  <c r="R129" i="29"/>
  <c r="Q129" i="29"/>
  <c r="P129" i="29"/>
  <c r="O129" i="29"/>
  <c r="O129" i="34" s="1"/>
  <c r="Z128" i="29"/>
  <c r="Y128" i="29"/>
  <c r="X128" i="29"/>
  <c r="W128" i="29"/>
  <c r="V128" i="29"/>
  <c r="U128" i="29"/>
  <c r="T128" i="29"/>
  <c r="S128" i="29"/>
  <c r="R128" i="29"/>
  <c r="Q128" i="29"/>
  <c r="P128" i="29"/>
  <c r="O128" i="29"/>
  <c r="O128" i="34" s="1"/>
  <c r="Z127" i="29"/>
  <c r="Y127" i="29"/>
  <c r="X127" i="29"/>
  <c r="W127" i="29"/>
  <c r="V127" i="29"/>
  <c r="U127" i="29"/>
  <c r="T127" i="29"/>
  <c r="S127" i="29"/>
  <c r="R127" i="29"/>
  <c r="Q127" i="29"/>
  <c r="P127" i="29"/>
  <c r="O127" i="29"/>
  <c r="O127" i="34" s="1"/>
  <c r="Z122" i="29"/>
  <c r="Y122" i="29"/>
  <c r="X122" i="29"/>
  <c r="W122" i="29"/>
  <c r="V122" i="29"/>
  <c r="U122" i="29"/>
  <c r="T122" i="29"/>
  <c r="S122" i="29"/>
  <c r="R122" i="29"/>
  <c r="Q122" i="29"/>
  <c r="P122" i="29"/>
  <c r="O122" i="29"/>
  <c r="AA122" i="29" s="1"/>
  <c r="Z121" i="29"/>
  <c r="Y121" i="29"/>
  <c r="X121" i="29"/>
  <c r="W121" i="29"/>
  <c r="V121" i="29"/>
  <c r="U121" i="29"/>
  <c r="T121" i="29"/>
  <c r="S121" i="29"/>
  <c r="R121" i="29"/>
  <c r="Q121" i="29"/>
  <c r="P121" i="29"/>
  <c r="O121" i="29"/>
  <c r="AA121" i="29" s="1"/>
  <c r="Z120" i="29"/>
  <c r="Y120" i="29"/>
  <c r="X120" i="29"/>
  <c r="W120" i="29"/>
  <c r="V120" i="29"/>
  <c r="U120" i="29"/>
  <c r="T120" i="29"/>
  <c r="S120" i="29"/>
  <c r="R120" i="29"/>
  <c r="Q120" i="29"/>
  <c r="P120" i="29"/>
  <c r="O120" i="29"/>
  <c r="AA120" i="29" s="1"/>
  <c r="Z119" i="29"/>
  <c r="Y119" i="29"/>
  <c r="X119" i="29"/>
  <c r="W119" i="29"/>
  <c r="V119" i="29"/>
  <c r="U119" i="29"/>
  <c r="T119" i="29"/>
  <c r="S119" i="29"/>
  <c r="R119" i="29"/>
  <c r="Q119" i="29"/>
  <c r="P119" i="29"/>
  <c r="O119" i="29"/>
  <c r="AA119" i="29" s="1"/>
  <c r="Z118" i="29"/>
  <c r="Y118" i="29"/>
  <c r="X118" i="29"/>
  <c r="W118" i="29"/>
  <c r="V118" i="29"/>
  <c r="U118" i="29"/>
  <c r="T118" i="29"/>
  <c r="S118" i="29"/>
  <c r="R118" i="29"/>
  <c r="Q118" i="29"/>
  <c r="P118" i="29"/>
  <c r="O118" i="29"/>
  <c r="AA118" i="29" s="1"/>
  <c r="Z117" i="29"/>
  <c r="Y117" i="29"/>
  <c r="X117" i="29"/>
  <c r="W117" i="29"/>
  <c r="V117" i="29"/>
  <c r="U117" i="29"/>
  <c r="T117" i="29"/>
  <c r="S117" i="29"/>
  <c r="R117" i="29"/>
  <c r="Q117" i="29"/>
  <c r="P117" i="29"/>
  <c r="O117" i="29"/>
  <c r="AA117" i="29" s="1"/>
  <c r="Z116" i="29"/>
  <c r="Y116" i="29"/>
  <c r="X116" i="29"/>
  <c r="W116" i="29"/>
  <c r="V116" i="29"/>
  <c r="U116" i="29"/>
  <c r="T116" i="29"/>
  <c r="S116" i="29"/>
  <c r="R116" i="29"/>
  <c r="Q116" i="29"/>
  <c r="P116" i="29"/>
  <c r="O116" i="29"/>
  <c r="AA116" i="29" s="1"/>
  <c r="Z115" i="29"/>
  <c r="Y115" i="29"/>
  <c r="X115" i="29"/>
  <c r="W115" i="29"/>
  <c r="V115" i="29"/>
  <c r="U115" i="29"/>
  <c r="T115" i="29"/>
  <c r="S115" i="29"/>
  <c r="R115" i="29"/>
  <c r="Q115" i="29"/>
  <c r="P115" i="29"/>
  <c r="O115" i="29"/>
  <c r="AA115" i="29" s="1"/>
  <c r="Z114" i="29"/>
  <c r="Y114" i="29"/>
  <c r="X114" i="29"/>
  <c r="W114" i="29"/>
  <c r="V114" i="29"/>
  <c r="U114" i="29"/>
  <c r="T114" i="29"/>
  <c r="S114" i="29"/>
  <c r="R114" i="29"/>
  <c r="Q114" i="29"/>
  <c r="P114" i="29"/>
  <c r="O114" i="29"/>
  <c r="AA114" i="29" s="1"/>
  <c r="Z113" i="29"/>
  <c r="Y113" i="29"/>
  <c r="X113" i="29"/>
  <c r="W113" i="29"/>
  <c r="V113" i="29"/>
  <c r="U113" i="29"/>
  <c r="T113" i="29"/>
  <c r="S113" i="29"/>
  <c r="R113" i="29"/>
  <c r="Q113" i="29"/>
  <c r="P113" i="29"/>
  <c r="O113" i="29"/>
  <c r="AA113" i="29" s="1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O112" i="34" s="1"/>
  <c r="Z111" i="29"/>
  <c r="Y111" i="29"/>
  <c r="X111" i="29"/>
  <c r="W111" i="29"/>
  <c r="V111" i="29"/>
  <c r="U111" i="29"/>
  <c r="T111" i="29"/>
  <c r="S111" i="29"/>
  <c r="R111" i="29"/>
  <c r="Q111" i="29"/>
  <c r="P111" i="29"/>
  <c r="O111" i="29"/>
  <c r="O111" i="34" s="1"/>
  <c r="Z110" i="29"/>
  <c r="Y110" i="29"/>
  <c r="X110" i="29"/>
  <c r="W110" i="29"/>
  <c r="V110" i="29"/>
  <c r="U110" i="29"/>
  <c r="T110" i="29"/>
  <c r="S110" i="29"/>
  <c r="R110" i="29"/>
  <c r="Q110" i="29"/>
  <c r="P110" i="29"/>
  <c r="O110" i="29"/>
  <c r="AA110" i="29" s="1"/>
  <c r="N105" i="36"/>
  <c r="M105" i="36"/>
  <c r="L105" i="36"/>
  <c r="K105" i="36"/>
  <c r="J105" i="36"/>
  <c r="I105" i="36"/>
  <c r="H105" i="36"/>
  <c r="G105" i="36"/>
  <c r="F105" i="36"/>
  <c r="E105" i="36"/>
  <c r="D105" i="36"/>
  <c r="C105" i="36"/>
  <c r="N104" i="36"/>
  <c r="M104" i="36"/>
  <c r="L104" i="36"/>
  <c r="K104" i="36"/>
  <c r="J104" i="36"/>
  <c r="I104" i="36"/>
  <c r="H104" i="36"/>
  <c r="G104" i="36"/>
  <c r="F104" i="36"/>
  <c r="E104" i="36"/>
  <c r="D104" i="36"/>
  <c r="C104" i="36"/>
  <c r="N103" i="36"/>
  <c r="M103" i="36"/>
  <c r="L103" i="36"/>
  <c r="K103" i="36"/>
  <c r="J103" i="36"/>
  <c r="I103" i="36"/>
  <c r="H103" i="36"/>
  <c r="G103" i="36"/>
  <c r="F103" i="36"/>
  <c r="E103" i="36"/>
  <c r="D103" i="36"/>
  <c r="C103" i="36"/>
  <c r="N102" i="36"/>
  <c r="M102" i="36"/>
  <c r="L102" i="36"/>
  <c r="K102" i="36"/>
  <c r="J102" i="36"/>
  <c r="I102" i="36"/>
  <c r="H102" i="36"/>
  <c r="G102" i="36"/>
  <c r="F102" i="36"/>
  <c r="E102" i="36"/>
  <c r="D102" i="36"/>
  <c r="C102" i="36"/>
  <c r="N101" i="36"/>
  <c r="N93" i="43" s="1"/>
  <c r="M101" i="36"/>
  <c r="M93" i="43" s="1"/>
  <c r="L101" i="36"/>
  <c r="L93" i="43" s="1"/>
  <c r="K101" i="36"/>
  <c r="K93" i="43" s="1"/>
  <c r="J101" i="36"/>
  <c r="J93" i="43" s="1"/>
  <c r="I101" i="36"/>
  <c r="I93" i="43" s="1"/>
  <c r="H101" i="36"/>
  <c r="H93" i="43" s="1"/>
  <c r="G101" i="36"/>
  <c r="G93" i="43" s="1"/>
  <c r="F101" i="36"/>
  <c r="F93" i="43" s="1"/>
  <c r="E101" i="36"/>
  <c r="E93" i="43" s="1"/>
  <c r="D101" i="36"/>
  <c r="D93" i="43" s="1"/>
  <c r="C101" i="36"/>
  <c r="N100" i="36"/>
  <c r="M100" i="36"/>
  <c r="L100" i="36"/>
  <c r="K100" i="36"/>
  <c r="J100" i="36"/>
  <c r="I100" i="36"/>
  <c r="H100" i="36"/>
  <c r="G100" i="36"/>
  <c r="F100" i="36"/>
  <c r="E100" i="36"/>
  <c r="D100" i="36"/>
  <c r="C100" i="36"/>
  <c r="N99" i="36"/>
  <c r="M99" i="36"/>
  <c r="L99" i="36"/>
  <c r="K99" i="36"/>
  <c r="J99" i="36"/>
  <c r="I99" i="36"/>
  <c r="H99" i="36"/>
  <c r="G99" i="36"/>
  <c r="F99" i="36"/>
  <c r="E99" i="36"/>
  <c r="D99" i="36"/>
  <c r="C99" i="36"/>
  <c r="N98" i="36"/>
  <c r="M98" i="36"/>
  <c r="L98" i="36"/>
  <c r="K98" i="36"/>
  <c r="J98" i="36"/>
  <c r="I98" i="36"/>
  <c r="H98" i="36"/>
  <c r="G98" i="36"/>
  <c r="F98" i="36"/>
  <c r="E98" i="36"/>
  <c r="D98" i="36"/>
  <c r="C98" i="36"/>
  <c r="N97" i="36"/>
  <c r="M97" i="36"/>
  <c r="L97" i="36"/>
  <c r="K97" i="36"/>
  <c r="J97" i="36"/>
  <c r="I97" i="36"/>
  <c r="H97" i="36"/>
  <c r="G97" i="36"/>
  <c r="F97" i="36"/>
  <c r="E97" i="36"/>
  <c r="D97" i="36"/>
  <c r="C97" i="36"/>
  <c r="N96" i="36"/>
  <c r="M96" i="36"/>
  <c r="L96" i="36"/>
  <c r="K96" i="36"/>
  <c r="J96" i="36"/>
  <c r="I96" i="36"/>
  <c r="H96" i="36"/>
  <c r="G96" i="36"/>
  <c r="F96" i="36"/>
  <c r="E96" i="36"/>
  <c r="D96" i="36"/>
  <c r="C96" i="36"/>
  <c r="N95" i="36"/>
  <c r="M95" i="36"/>
  <c r="L95" i="36"/>
  <c r="K95" i="36"/>
  <c r="J95" i="36"/>
  <c r="I95" i="36"/>
  <c r="H95" i="36"/>
  <c r="G95" i="36"/>
  <c r="F95" i="36"/>
  <c r="E95" i="36"/>
  <c r="D95" i="36"/>
  <c r="C95" i="36"/>
  <c r="N94" i="36"/>
  <c r="M94" i="36"/>
  <c r="L94" i="36"/>
  <c r="K94" i="36"/>
  <c r="J94" i="36"/>
  <c r="I94" i="36"/>
  <c r="H94" i="36"/>
  <c r="G94" i="36"/>
  <c r="F94" i="36"/>
  <c r="E94" i="36"/>
  <c r="D94" i="36"/>
  <c r="C94" i="36"/>
  <c r="N93" i="36"/>
  <c r="M93" i="36"/>
  <c r="L93" i="36"/>
  <c r="K93" i="36"/>
  <c r="J93" i="36"/>
  <c r="I93" i="36"/>
  <c r="H93" i="36"/>
  <c r="G93" i="36"/>
  <c r="F93" i="36"/>
  <c r="E93" i="36"/>
  <c r="D93" i="36"/>
  <c r="Z105" i="31"/>
  <c r="Y105" i="31"/>
  <c r="X105" i="31"/>
  <c r="W105" i="31"/>
  <c r="V105" i="31"/>
  <c r="U105" i="31"/>
  <c r="T105" i="31"/>
  <c r="S105" i="31"/>
  <c r="R105" i="31"/>
  <c r="Q105" i="31"/>
  <c r="P105" i="31"/>
  <c r="O105" i="31"/>
  <c r="O105" i="36" s="1"/>
  <c r="Z104" i="31"/>
  <c r="Y104" i="31"/>
  <c r="X104" i="31"/>
  <c r="W104" i="31"/>
  <c r="V104" i="31"/>
  <c r="U104" i="31"/>
  <c r="T104" i="31"/>
  <c r="S104" i="31"/>
  <c r="R104" i="31"/>
  <c r="Q104" i="31"/>
  <c r="P104" i="31"/>
  <c r="O104" i="31"/>
  <c r="O104" i="36" s="1"/>
  <c r="Z103" i="31"/>
  <c r="Y103" i="31"/>
  <c r="X103" i="31"/>
  <c r="W103" i="31"/>
  <c r="V103" i="31"/>
  <c r="U103" i="31"/>
  <c r="T103" i="31"/>
  <c r="S103" i="31"/>
  <c r="R103" i="31"/>
  <c r="Q103" i="31"/>
  <c r="P103" i="31"/>
  <c r="O103" i="31"/>
  <c r="AA103" i="31" s="1"/>
  <c r="Z102" i="31"/>
  <c r="Y102" i="31"/>
  <c r="X102" i="31"/>
  <c r="W102" i="31"/>
  <c r="V102" i="31"/>
  <c r="U102" i="31"/>
  <c r="T102" i="31"/>
  <c r="S102" i="31"/>
  <c r="R102" i="31"/>
  <c r="Q102" i="31"/>
  <c r="P102" i="31"/>
  <c r="O102" i="31"/>
  <c r="AA102" i="31" s="1"/>
  <c r="Z101" i="31"/>
  <c r="Y101" i="31"/>
  <c r="X101" i="31"/>
  <c r="W101" i="31"/>
  <c r="V101" i="31"/>
  <c r="U101" i="31"/>
  <c r="T101" i="31"/>
  <c r="S101" i="31"/>
  <c r="R101" i="31"/>
  <c r="Q101" i="31"/>
  <c r="P101" i="31"/>
  <c r="O101" i="31"/>
  <c r="O101" i="36" s="1"/>
  <c r="O93" i="43" s="1"/>
  <c r="AA100" i="31"/>
  <c r="Z100" i="31"/>
  <c r="Y100" i="31"/>
  <c r="X100" i="31"/>
  <c r="W100" i="31"/>
  <c r="V100" i="31"/>
  <c r="U100" i="31"/>
  <c r="T100" i="31"/>
  <c r="S100" i="31"/>
  <c r="R100" i="31"/>
  <c r="Q100" i="31"/>
  <c r="P100" i="31"/>
  <c r="O100" i="31"/>
  <c r="O100" i="36" s="1"/>
  <c r="Z99" i="31"/>
  <c r="Y99" i="31"/>
  <c r="X99" i="31"/>
  <c r="W99" i="31"/>
  <c r="V99" i="31"/>
  <c r="U99" i="31"/>
  <c r="T99" i="31"/>
  <c r="S99" i="31"/>
  <c r="R99" i="31"/>
  <c r="Q99" i="31"/>
  <c r="P99" i="31"/>
  <c r="O99" i="31"/>
  <c r="AA99" i="31" s="1"/>
  <c r="Z98" i="31"/>
  <c r="Y98" i="31"/>
  <c r="X98" i="31"/>
  <c r="W98" i="31"/>
  <c r="V98" i="31"/>
  <c r="U98" i="31"/>
  <c r="T98" i="31"/>
  <c r="S98" i="31"/>
  <c r="R98" i="31"/>
  <c r="Q98" i="31"/>
  <c r="P98" i="31"/>
  <c r="O98" i="31"/>
  <c r="AA98" i="31" s="1"/>
  <c r="Z97" i="31"/>
  <c r="Y97" i="31"/>
  <c r="X97" i="31"/>
  <c r="W97" i="31"/>
  <c r="V97" i="31"/>
  <c r="U97" i="31"/>
  <c r="T97" i="31"/>
  <c r="S97" i="31"/>
  <c r="R97" i="31"/>
  <c r="Q97" i="31"/>
  <c r="P97" i="31"/>
  <c r="O97" i="31"/>
  <c r="O97" i="36" s="1"/>
  <c r="Z96" i="31"/>
  <c r="Y96" i="31"/>
  <c r="X96" i="31"/>
  <c r="W96" i="31"/>
  <c r="V96" i="31"/>
  <c r="U96" i="31"/>
  <c r="T96" i="31"/>
  <c r="S96" i="31"/>
  <c r="R96" i="31"/>
  <c r="Q96" i="31"/>
  <c r="P96" i="31"/>
  <c r="O96" i="31"/>
  <c r="AA96" i="31" s="1"/>
  <c r="Z95" i="31"/>
  <c r="Y95" i="31"/>
  <c r="X95" i="31"/>
  <c r="W95" i="31"/>
  <c r="V95" i="31"/>
  <c r="U95" i="31"/>
  <c r="T95" i="31"/>
  <c r="S95" i="31"/>
  <c r="R95" i="31"/>
  <c r="Q95" i="31"/>
  <c r="P95" i="31"/>
  <c r="O95" i="31"/>
  <c r="AA95" i="31" s="1"/>
  <c r="Z94" i="31"/>
  <c r="Y94" i="31"/>
  <c r="X94" i="31"/>
  <c r="W94" i="31"/>
  <c r="V94" i="31"/>
  <c r="U94" i="31"/>
  <c r="T94" i="31"/>
  <c r="S94" i="31"/>
  <c r="R94" i="31"/>
  <c r="Q94" i="31"/>
  <c r="P94" i="31"/>
  <c r="O94" i="31"/>
  <c r="AA94" i="31" s="1"/>
  <c r="Z93" i="31"/>
  <c r="Y93" i="31"/>
  <c r="X93" i="31"/>
  <c r="W93" i="31"/>
  <c r="V93" i="31"/>
  <c r="U93" i="31"/>
  <c r="T93" i="31"/>
  <c r="S93" i="31"/>
  <c r="R93" i="31"/>
  <c r="Q93" i="31"/>
  <c r="P93" i="31"/>
  <c r="O93" i="31"/>
  <c r="O93" i="36" s="1"/>
  <c r="N105" i="35"/>
  <c r="M105" i="35"/>
  <c r="L105" i="35"/>
  <c r="K105" i="35"/>
  <c r="J105" i="35"/>
  <c r="I105" i="35"/>
  <c r="H105" i="35"/>
  <c r="G105" i="35"/>
  <c r="F105" i="35"/>
  <c r="E105" i="35"/>
  <c r="D105" i="35"/>
  <c r="C105" i="35"/>
  <c r="N104" i="35"/>
  <c r="M104" i="35"/>
  <c r="L104" i="35"/>
  <c r="K104" i="35"/>
  <c r="J104" i="35"/>
  <c r="I104" i="35"/>
  <c r="H104" i="35"/>
  <c r="G104" i="35"/>
  <c r="F104" i="35"/>
  <c r="E104" i="35"/>
  <c r="D104" i="35"/>
  <c r="C104" i="35"/>
  <c r="N103" i="35"/>
  <c r="M103" i="35"/>
  <c r="L103" i="35"/>
  <c r="K103" i="35"/>
  <c r="J103" i="35"/>
  <c r="I103" i="35"/>
  <c r="H103" i="35"/>
  <c r="G103" i="35"/>
  <c r="F103" i="35"/>
  <c r="E103" i="35"/>
  <c r="D103" i="35"/>
  <c r="C103" i="35"/>
  <c r="N102" i="35"/>
  <c r="M102" i="35"/>
  <c r="L102" i="35"/>
  <c r="K102" i="35"/>
  <c r="J102" i="35"/>
  <c r="I102" i="35"/>
  <c r="H102" i="35"/>
  <c r="G102" i="35"/>
  <c r="F102" i="35"/>
  <c r="E102" i="35"/>
  <c r="D102" i="35"/>
  <c r="C102" i="35"/>
  <c r="N101" i="35"/>
  <c r="N92" i="43" s="1"/>
  <c r="M101" i="35"/>
  <c r="M92" i="43" s="1"/>
  <c r="L101" i="35"/>
  <c r="L92" i="43" s="1"/>
  <c r="K101" i="35"/>
  <c r="K92" i="43" s="1"/>
  <c r="J101" i="35"/>
  <c r="J92" i="43" s="1"/>
  <c r="I101" i="35"/>
  <c r="I92" i="43" s="1"/>
  <c r="H101" i="35"/>
  <c r="H92" i="43" s="1"/>
  <c r="G101" i="35"/>
  <c r="G92" i="43" s="1"/>
  <c r="F101" i="35"/>
  <c r="F92" i="43" s="1"/>
  <c r="E101" i="35"/>
  <c r="E92" i="43" s="1"/>
  <c r="D101" i="35"/>
  <c r="D92" i="43" s="1"/>
  <c r="C101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N99" i="35"/>
  <c r="M99" i="35"/>
  <c r="L99" i="35"/>
  <c r="K99" i="35"/>
  <c r="J99" i="35"/>
  <c r="I99" i="35"/>
  <c r="H99" i="35"/>
  <c r="G99" i="35"/>
  <c r="F99" i="35"/>
  <c r="E99" i="35"/>
  <c r="D99" i="35"/>
  <c r="C99" i="35"/>
  <c r="N98" i="35"/>
  <c r="M98" i="35"/>
  <c r="L98" i="35"/>
  <c r="K98" i="35"/>
  <c r="J98" i="35"/>
  <c r="I98" i="35"/>
  <c r="H98" i="35"/>
  <c r="G98" i="35"/>
  <c r="F98" i="35"/>
  <c r="E98" i="35"/>
  <c r="D98" i="35"/>
  <c r="C98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N96" i="35"/>
  <c r="M96" i="35"/>
  <c r="L96" i="35"/>
  <c r="K96" i="35"/>
  <c r="J96" i="35"/>
  <c r="I96" i="35"/>
  <c r="H96" i="35"/>
  <c r="G96" i="35"/>
  <c r="F96" i="35"/>
  <c r="E96" i="35"/>
  <c r="D96" i="35"/>
  <c r="C96" i="35"/>
  <c r="N95" i="35"/>
  <c r="M95" i="35"/>
  <c r="L95" i="35"/>
  <c r="K95" i="35"/>
  <c r="J95" i="35"/>
  <c r="I95" i="35"/>
  <c r="H95" i="35"/>
  <c r="G95" i="35"/>
  <c r="F95" i="35"/>
  <c r="E95" i="35"/>
  <c r="D95" i="35"/>
  <c r="C95" i="35"/>
  <c r="N94" i="35"/>
  <c r="M94" i="35"/>
  <c r="L94" i="35"/>
  <c r="K94" i="35"/>
  <c r="J94" i="35"/>
  <c r="I94" i="35"/>
  <c r="H94" i="35"/>
  <c r="G94" i="35"/>
  <c r="F94" i="35"/>
  <c r="E94" i="35"/>
  <c r="D94" i="35"/>
  <c r="C94" i="35"/>
  <c r="N93" i="35"/>
  <c r="M93" i="35"/>
  <c r="L93" i="35"/>
  <c r="K93" i="35"/>
  <c r="J93" i="35"/>
  <c r="I93" i="35"/>
  <c r="H93" i="35"/>
  <c r="G93" i="35"/>
  <c r="F93" i="35"/>
  <c r="E93" i="35"/>
  <c r="D93" i="35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Z104" i="30"/>
  <c r="Y104" i="30"/>
  <c r="X104" i="30"/>
  <c r="W104" i="30"/>
  <c r="V104" i="30"/>
  <c r="U104" i="30"/>
  <c r="T104" i="30"/>
  <c r="S104" i="30"/>
  <c r="R104" i="30"/>
  <c r="Q104" i="30"/>
  <c r="P104" i="30"/>
  <c r="O104" i="30"/>
  <c r="AA104" i="30" s="1"/>
  <c r="Z103" i="30"/>
  <c r="Y103" i="30"/>
  <c r="X103" i="30"/>
  <c r="W103" i="30"/>
  <c r="V103" i="30"/>
  <c r="U103" i="30"/>
  <c r="T103" i="30"/>
  <c r="S103" i="30"/>
  <c r="R103" i="30"/>
  <c r="Q103" i="30"/>
  <c r="P103" i="30"/>
  <c r="O103" i="30"/>
  <c r="Z102" i="30"/>
  <c r="Y102" i="30"/>
  <c r="X102" i="30"/>
  <c r="W102" i="30"/>
  <c r="V102" i="30"/>
  <c r="U102" i="30"/>
  <c r="T102" i="30"/>
  <c r="S102" i="30"/>
  <c r="R102" i="30"/>
  <c r="Q102" i="30"/>
  <c r="P102" i="30"/>
  <c r="O102" i="30"/>
  <c r="AA102" i="30" s="1"/>
  <c r="Z101" i="30"/>
  <c r="Y101" i="30"/>
  <c r="X101" i="30"/>
  <c r="W101" i="30"/>
  <c r="V101" i="30"/>
  <c r="U101" i="30"/>
  <c r="T101" i="30"/>
  <c r="S101" i="30"/>
  <c r="R101" i="30"/>
  <c r="Q101" i="30"/>
  <c r="P101" i="30"/>
  <c r="O101" i="30"/>
  <c r="Z100" i="30"/>
  <c r="Y100" i="30"/>
  <c r="X100" i="30"/>
  <c r="W100" i="30"/>
  <c r="V100" i="30"/>
  <c r="U100" i="30"/>
  <c r="T100" i="30"/>
  <c r="S100" i="30"/>
  <c r="R100" i="30"/>
  <c r="Q100" i="30"/>
  <c r="P100" i="30"/>
  <c r="O100" i="30"/>
  <c r="AA100" i="30" s="1"/>
  <c r="Z99" i="30"/>
  <c r="Y99" i="30"/>
  <c r="X99" i="30"/>
  <c r="W99" i="30"/>
  <c r="V99" i="30"/>
  <c r="U99" i="30"/>
  <c r="T99" i="30"/>
  <c r="S99" i="30"/>
  <c r="R99" i="30"/>
  <c r="Q99" i="30"/>
  <c r="P99" i="30"/>
  <c r="O99" i="30"/>
  <c r="AA99" i="30" s="1"/>
  <c r="Z98" i="30"/>
  <c r="Y98" i="30"/>
  <c r="X98" i="30"/>
  <c r="W98" i="30"/>
  <c r="V98" i="30"/>
  <c r="U98" i="30"/>
  <c r="T98" i="30"/>
  <c r="S98" i="30"/>
  <c r="R98" i="30"/>
  <c r="Q98" i="30"/>
  <c r="P98" i="30"/>
  <c r="O98" i="30"/>
  <c r="AA98" i="30" s="1"/>
  <c r="Z97" i="30"/>
  <c r="Y97" i="30"/>
  <c r="X97" i="30"/>
  <c r="W97" i="30"/>
  <c r="V97" i="30"/>
  <c r="U97" i="30"/>
  <c r="T97" i="30"/>
  <c r="S97" i="30"/>
  <c r="R97" i="30"/>
  <c r="Q97" i="30"/>
  <c r="P97" i="30"/>
  <c r="O97" i="30"/>
  <c r="AA97" i="30" s="1"/>
  <c r="Z96" i="30"/>
  <c r="Y96" i="30"/>
  <c r="X96" i="30"/>
  <c r="W96" i="30"/>
  <c r="V96" i="30"/>
  <c r="U96" i="30"/>
  <c r="T96" i="30"/>
  <c r="S96" i="30"/>
  <c r="R96" i="30"/>
  <c r="Q96" i="30"/>
  <c r="P96" i="30"/>
  <c r="O96" i="30"/>
  <c r="AA96" i="30" s="1"/>
  <c r="Z95" i="30"/>
  <c r="Y95" i="30"/>
  <c r="X95" i="30"/>
  <c r="W95" i="30"/>
  <c r="V95" i="30"/>
  <c r="U95" i="30"/>
  <c r="T95" i="30"/>
  <c r="S95" i="30"/>
  <c r="R95" i="30"/>
  <c r="Q95" i="30"/>
  <c r="P95" i="30"/>
  <c r="O95" i="30"/>
  <c r="O95" i="35" s="1"/>
  <c r="Z94" i="30"/>
  <c r="Y94" i="30"/>
  <c r="X94" i="30"/>
  <c r="W94" i="30"/>
  <c r="V94" i="30"/>
  <c r="U94" i="30"/>
  <c r="T94" i="30"/>
  <c r="S94" i="30"/>
  <c r="R94" i="30"/>
  <c r="Q94" i="30"/>
  <c r="P94" i="30"/>
  <c r="O94" i="30"/>
  <c r="O94" i="35" s="1"/>
  <c r="Z93" i="30"/>
  <c r="Y93" i="30"/>
  <c r="X93" i="30"/>
  <c r="W93" i="30"/>
  <c r="V93" i="30"/>
  <c r="U93" i="30"/>
  <c r="T93" i="30"/>
  <c r="S93" i="30"/>
  <c r="R93" i="30"/>
  <c r="Q93" i="30"/>
  <c r="P93" i="30"/>
  <c r="O93" i="30"/>
  <c r="AA93" i="30" s="1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N103" i="34"/>
  <c r="M103" i="34"/>
  <c r="L103" i="34"/>
  <c r="K103" i="34"/>
  <c r="J103" i="34"/>
  <c r="I103" i="34"/>
  <c r="H103" i="34"/>
  <c r="G103" i="34"/>
  <c r="F103" i="34"/>
  <c r="E103" i="34"/>
  <c r="D103" i="34"/>
  <c r="C103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N101" i="34"/>
  <c r="N91" i="43" s="1"/>
  <c r="M101" i="34"/>
  <c r="M91" i="43" s="1"/>
  <c r="L101" i="34"/>
  <c r="L91" i="43" s="1"/>
  <c r="K101" i="34"/>
  <c r="K91" i="43" s="1"/>
  <c r="J101" i="34"/>
  <c r="J91" i="43" s="1"/>
  <c r="I101" i="34"/>
  <c r="I91" i="43" s="1"/>
  <c r="H101" i="34"/>
  <c r="H91" i="43" s="1"/>
  <c r="G101" i="34"/>
  <c r="G91" i="43" s="1"/>
  <c r="F101" i="34"/>
  <c r="F91" i="43" s="1"/>
  <c r="E101" i="34"/>
  <c r="E91" i="43" s="1"/>
  <c r="D101" i="34"/>
  <c r="D91" i="43" s="1"/>
  <c r="C101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N98" i="34"/>
  <c r="M98" i="34"/>
  <c r="L98" i="34"/>
  <c r="K98" i="34"/>
  <c r="J98" i="34"/>
  <c r="I98" i="34"/>
  <c r="H98" i="34"/>
  <c r="G98" i="34"/>
  <c r="F98" i="34"/>
  <c r="E98" i="34"/>
  <c r="D98" i="34"/>
  <c r="C98" i="34"/>
  <c r="N97" i="34"/>
  <c r="M97" i="34"/>
  <c r="L97" i="34"/>
  <c r="K97" i="34"/>
  <c r="J97" i="34"/>
  <c r="I97" i="34"/>
  <c r="H97" i="34"/>
  <c r="G97" i="34"/>
  <c r="F97" i="34"/>
  <c r="E97" i="34"/>
  <c r="D97" i="34"/>
  <c r="C97" i="34"/>
  <c r="N96" i="34"/>
  <c r="M96" i="34"/>
  <c r="L96" i="34"/>
  <c r="K96" i="34"/>
  <c r="J96" i="34"/>
  <c r="I96" i="34"/>
  <c r="H96" i="34"/>
  <c r="G96" i="34"/>
  <c r="F96" i="34"/>
  <c r="E96" i="34"/>
  <c r="D96" i="34"/>
  <c r="C96" i="34"/>
  <c r="N95" i="34"/>
  <c r="M95" i="34"/>
  <c r="L95" i="34"/>
  <c r="K95" i="34"/>
  <c r="J95" i="34"/>
  <c r="I95" i="34"/>
  <c r="H95" i="34"/>
  <c r="G95" i="34"/>
  <c r="F95" i="34"/>
  <c r="E95" i="34"/>
  <c r="D95" i="34"/>
  <c r="C95" i="34"/>
  <c r="N94" i="34"/>
  <c r="M94" i="34"/>
  <c r="L94" i="34"/>
  <c r="K94" i="34"/>
  <c r="J94" i="34"/>
  <c r="I94" i="34"/>
  <c r="H94" i="34"/>
  <c r="G94" i="34"/>
  <c r="F94" i="34"/>
  <c r="E94" i="34"/>
  <c r="D94" i="34"/>
  <c r="C94" i="34"/>
  <c r="N93" i="34"/>
  <c r="M93" i="34"/>
  <c r="L93" i="34"/>
  <c r="K93" i="34"/>
  <c r="J93" i="34"/>
  <c r="I93" i="34"/>
  <c r="H93" i="34"/>
  <c r="G93" i="34"/>
  <c r="F93" i="34"/>
  <c r="E93" i="34"/>
  <c r="D93" i="34"/>
  <c r="Z105" i="29"/>
  <c r="Y105" i="29"/>
  <c r="X105" i="29"/>
  <c r="W105" i="29"/>
  <c r="V105" i="29"/>
  <c r="U105" i="29"/>
  <c r="T105" i="29"/>
  <c r="S105" i="29"/>
  <c r="R105" i="29"/>
  <c r="Q105" i="29"/>
  <c r="P105" i="29"/>
  <c r="O105" i="29"/>
  <c r="Z104" i="29"/>
  <c r="Y104" i="29"/>
  <c r="X104" i="29"/>
  <c r="W104" i="29"/>
  <c r="V104" i="29"/>
  <c r="U104" i="29"/>
  <c r="T104" i="29"/>
  <c r="S104" i="29"/>
  <c r="R104" i="29"/>
  <c r="Q104" i="29"/>
  <c r="P104" i="29"/>
  <c r="O104" i="29"/>
  <c r="Z103" i="29"/>
  <c r="Y103" i="29"/>
  <c r="X103" i="29"/>
  <c r="W103" i="29"/>
  <c r="V103" i="29"/>
  <c r="U103" i="29"/>
  <c r="T103" i="29"/>
  <c r="S103" i="29"/>
  <c r="R103" i="29"/>
  <c r="Q103" i="29"/>
  <c r="P103" i="29"/>
  <c r="O103" i="29"/>
  <c r="Z102" i="29"/>
  <c r="Y102" i="29"/>
  <c r="X102" i="29"/>
  <c r="W102" i="29"/>
  <c r="V102" i="29"/>
  <c r="U102" i="29"/>
  <c r="T102" i="29"/>
  <c r="S102" i="29"/>
  <c r="R102" i="29"/>
  <c r="Q102" i="29"/>
  <c r="P102" i="29"/>
  <c r="O102" i="29"/>
  <c r="Z101" i="29"/>
  <c r="Y101" i="29"/>
  <c r="X101" i="29"/>
  <c r="W101" i="29"/>
  <c r="V101" i="29"/>
  <c r="U101" i="29"/>
  <c r="T101" i="29"/>
  <c r="S101" i="29"/>
  <c r="R101" i="29"/>
  <c r="Q101" i="29"/>
  <c r="P101" i="29"/>
  <c r="O101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Z99" i="29"/>
  <c r="Y99" i="29"/>
  <c r="X99" i="29"/>
  <c r="W99" i="29"/>
  <c r="V99" i="29"/>
  <c r="U99" i="29"/>
  <c r="T99" i="29"/>
  <c r="S99" i="29"/>
  <c r="R99" i="29"/>
  <c r="Q99" i="29"/>
  <c r="P99" i="29"/>
  <c r="O99" i="29"/>
  <c r="Z98" i="29"/>
  <c r="Y98" i="29"/>
  <c r="X98" i="29"/>
  <c r="W98" i="29"/>
  <c r="V98" i="29"/>
  <c r="U98" i="29"/>
  <c r="T98" i="29"/>
  <c r="S98" i="29"/>
  <c r="R98" i="29"/>
  <c r="Q98" i="29"/>
  <c r="P98" i="29"/>
  <c r="O98" i="29"/>
  <c r="Z97" i="29"/>
  <c r="Y97" i="29"/>
  <c r="X97" i="29"/>
  <c r="W97" i="29"/>
  <c r="V97" i="29"/>
  <c r="U97" i="29"/>
  <c r="T97" i="29"/>
  <c r="S97" i="29"/>
  <c r="R97" i="29"/>
  <c r="Q97" i="29"/>
  <c r="P97" i="29"/>
  <c r="O97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Z95" i="29"/>
  <c r="Y95" i="29"/>
  <c r="X95" i="29"/>
  <c r="W95" i="29"/>
  <c r="V95" i="29"/>
  <c r="U95" i="29"/>
  <c r="T95" i="29"/>
  <c r="S95" i="29"/>
  <c r="R95" i="29"/>
  <c r="Q95" i="29"/>
  <c r="P95" i="29"/>
  <c r="O95" i="29"/>
  <c r="O95" i="34" s="1"/>
  <c r="Z94" i="29"/>
  <c r="Y94" i="29"/>
  <c r="X94" i="29"/>
  <c r="W94" i="29"/>
  <c r="V94" i="29"/>
  <c r="U94" i="29"/>
  <c r="T94" i="29"/>
  <c r="S94" i="29"/>
  <c r="R94" i="29"/>
  <c r="Q94" i="29"/>
  <c r="P94" i="29"/>
  <c r="O94" i="29"/>
  <c r="O94" i="34" s="1"/>
  <c r="Z93" i="29"/>
  <c r="Y93" i="29"/>
  <c r="X93" i="29"/>
  <c r="W93" i="29"/>
  <c r="V93" i="29"/>
  <c r="U93" i="29"/>
  <c r="T93" i="29"/>
  <c r="S93" i="29"/>
  <c r="R93" i="29"/>
  <c r="Q93" i="29"/>
  <c r="P93" i="29"/>
  <c r="O93" i="29"/>
  <c r="O93" i="34" s="1"/>
  <c r="AA138" i="31" l="1"/>
  <c r="O118" i="36"/>
  <c r="AA131" i="31"/>
  <c r="AA137" i="31"/>
  <c r="S111" i="36"/>
  <c r="S121" i="36"/>
  <c r="R115" i="36"/>
  <c r="AA130" i="30"/>
  <c r="AA130" i="35" s="1"/>
  <c r="AA129" i="30"/>
  <c r="Y94" i="34"/>
  <c r="W93" i="34"/>
  <c r="U95" i="34"/>
  <c r="Q96" i="34"/>
  <c r="U97" i="34"/>
  <c r="Q98" i="34"/>
  <c r="Y98" i="34"/>
  <c r="U99" i="34"/>
  <c r="Q100" i="34"/>
  <c r="Y100" i="34"/>
  <c r="U101" i="34"/>
  <c r="U91" i="43" s="1"/>
  <c r="Q102" i="34"/>
  <c r="Y102" i="34"/>
  <c r="U103" i="34"/>
  <c r="Q104" i="34"/>
  <c r="Y104" i="34"/>
  <c r="U105" i="34"/>
  <c r="P110" i="34"/>
  <c r="X110" i="34"/>
  <c r="T111" i="34"/>
  <c r="P112" i="34"/>
  <c r="X112" i="34"/>
  <c r="T113" i="34"/>
  <c r="P114" i="34"/>
  <c r="X114" i="34"/>
  <c r="T115" i="34"/>
  <c r="P116" i="34"/>
  <c r="X116" i="34"/>
  <c r="T117" i="34"/>
  <c r="P118" i="34"/>
  <c r="X118" i="34"/>
  <c r="T119" i="34"/>
  <c r="P120" i="34"/>
  <c r="X120" i="34"/>
  <c r="T121" i="34"/>
  <c r="P122" i="34"/>
  <c r="X122" i="34"/>
  <c r="T127" i="34"/>
  <c r="P128" i="34"/>
  <c r="X128" i="34"/>
  <c r="T129" i="34"/>
  <c r="AA130" i="34"/>
  <c r="W130" i="34"/>
  <c r="S131" i="34"/>
  <c r="AA132" i="34"/>
  <c r="W132" i="34"/>
  <c r="S133" i="34"/>
  <c r="AA134" i="34"/>
  <c r="W134" i="34"/>
  <c r="S135" i="34"/>
  <c r="AA136" i="34"/>
  <c r="W136" i="34"/>
  <c r="S137" i="34"/>
  <c r="AA138" i="34"/>
  <c r="W138" i="34"/>
  <c r="S139" i="34"/>
  <c r="Z94" i="34"/>
  <c r="Y96" i="34"/>
  <c r="P93" i="34"/>
  <c r="X93" i="34"/>
  <c r="S94" i="34"/>
  <c r="AA94" i="29"/>
  <c r="V95" i="34"/>
  <c r="R96" i="34"/>
  <c r="Z96" i="34"/>
  <c r="V97" i="34"/>
  <c r="R98" i="34"/>
  <c r="Z98" i="34"/>
  <c r="V99" i="34"/>
  <c r="R100" i="34"/>
  <c r="Z100" i="34"/>
  <c r="V101" i="34"/>
  <c r="V91" i="43" s="1"/>
  <c r="R102" i="34"/>
  <c r="Z102" i="34"/>
  <c r="V103" i="34"/>
  <c r="R104" i="34"/>
  <c r="Z104" i="34"/>
  <c r="V105" i="34"/>
  <c r="Q110" i="34"/>
  <c r="Y110" i="34"/>
  <c r="U111" i="34"/>
  <c r="Q112" i="34"/>
  <c r="Y112" i="34"/>
  <c r="U113" i="34"/>
  <c r="Q114" i="34"/>
  <c r="Y114" i="34"/>
  <c r="U115" i="34"/>
  <c r="Q116" i="34"/>
  <c r="Y116" i="34"/>
  <c r="U117" i="34"/>
  <c r="Q118" i="34"/>
  <c r="Y118" i="34"/>
  <c r="U119" i="34"/>
  <c r="Q120" i="34"/>
  <c r="Y120" i="34"/>
  <c r="U121" i="34"/>
  <c r="Q122" i="34"/>
  <c r="Y122" i="34"/>
  <c r="U127" i="34"/>
  <c r="Q128" i="34"/>
  <c r="Y128" i="34"/>
  <c r="U129" i="34"/>
  <c r="P130" i="34"/>
  <c r="X130" i="34"/>
  <c r="T131" i="34"/>
  <c r="P132" i="34"/>
  <c r="X132" i="34"/>
  <c r="T133" i="34"/>
  <c r="P134" i="34"/>
  <c r="X134" i="34"/>
  <c r="T135" i="34"/>
  <c r="P136" i="34"/>
  <c r="X136" i="34"/>
  <c r="T137" i="34"/>
  <c r="P138" i="34"/>
  <c r="X138" i="34"/>
  <c r="T139" i="34"/>
  <c r="P96" i="34"/>
  <c r="S96" i="34"/>
  <c r="S98" i="34"/>
  <c r="W99" i="34"/>
  <c r="S100" i="34"/>
  <c r="W101" i="34"/>
  <c r="W91" i="43" s="1"/>
  <c r="S102" i="34"/>
  <c r="W103" i="34"/>
  <c r="S104" i="34"/>
  <c r="W105" i="34"/>
  <c r="R110" i="34"/>
  <c r="Z110" i="34"/>
  <c r="V111" i="34"/>
  <c r="R112" i="34"/>
  <c r="Z112" i="34"/>
  <c r="V113" i="34"/>
  <c r="R114" i="34"/>
  <c r="Z114" i="34"/>
  <c r="V115" i="34"/>
  <c r="R116" i="34"/>
  <c r="Z116" i="34"/>
  <c r="V117" i="34"/>
  <c r="R118" i="34"/>
  <c r="Z118" i="34"/>
  <c r="V119" i="34"/>
  <c r="R120" i="34"/>
  <c r="Z120" i="34"/>
  <c r="V121" i="34"/>
  <c r="R122" i="34"/>
  <c r="Z122" i="34"/>
  <c r="V127" i="34"/>
  <c r="R128" i="34"/>
  <c r="Z128" i="34"/>
  <c r="V129" i="34"/>
  <c r="Q130" i="34"/>
  <c r="Y130" i="34"/>
  <c r="U131" i="34"/>
  <c r="Q132" i="34"/>
  <c r="Y132" i="34"/>
  <c r="U133" i="34"/>
  <c r="Q134" i="34"/>
  <c r="Y134" i="34"/>
  <c r="U135" i="34"/>
  <c r="Q136" i="34"/>
  <c r="Y136" i="34"/>
  <c r="U137" i="34"/>
  <c r="Q138" i="34"/>
  <c r="Y138" i="34"/>
  <c r="U139" i="34"/>
  <c r="T95" i="34"/>
  <c r="R94" i="34"/>
  <c r="Q93" i="34"/>
  <c r="Y93" i="34"/>
  <c r="T94" i="34"/>
  <c r="W95" i="34"/>
  <c r="W97" i="34"/>
  <c r="R93" i="34"/>
  <c r="Z93" i="34"/>
  <c r="U94" i="34"/>
  <c r="P95" i="34"/>
  <c r="X95" i="34"/>
  <c r="T96" i="34"/>
  <c r="P97" i="34"/>
  <c r="X97" i="34"/>
  <c r="T98" i="34"/>
  <c r="P99" i="34"/>
  <c r="X99" i="34"/>
  <c r="T100" i="34"/>
  <c r="P101" i="34"/>
  <c r="P91" i="43" s="1"/>
  <c r="X101" i="34"/>
  <c r="X91" i="43" s="1"/>
  <c r="T102" i="34"/>
  <c r="P103" i="34"/>
  <c r="X103" i="34"/>
  <c r="T104" i="34"/>
  <c r="P105" i="34"/>
  <c r="X105" i="34"/>
  <c r="S110" i="34"/>
  <c r="W111" i="34"/>
  <c r="S112" i="34"/>
  <c r="AA113" i="34"/>
  <c r="W113" i="34"/>
  <c r="S114" i="34"/>
  <c r="AA115" i="34"/>
  <c r="W115" i="34"/>
  <c r="S116" i="34"/>
  <c r="AA117" i="34"/>
  <c r="W117" i="34"/>
  <c r="S118" i="34"/>
  <c r="AA119" i="34"/>
  <c r="W119" i="34"/>
  <c r="S120" i="34"/>
  <c r="AA121" i="34"/>
  <c r="W121" i="34"/>
  <c r="S122" i="34"/>
  <c r="W127" i="34"/>
  <c r="S128" i="34"/>
  <c r="W129" i="34"/>
  <c r="R130" i="34"/>
  <c r="Z130" i="34"/>
  <c r="V131" i="34"/>
  <c r="R132" i="34"/>
  <c r="Z132" i="34"/>
  <c r="V133" i="34"/>
  <c r="R134" i="34"/>
  <c r="Z134" i="34"/>
  <c r="V135" i="34"/>
  <c r="R136" i="34"/>
  <c r="Z136" i="34"/>
  <c r="V137" i="34"/>
  <c r="R138" i="34"/>
  <c r="Z138" i="34"/>
  <c r="V139" i="34"/>
  <c r="S93" i="34"/>
  <c r="V94" i="34"/>
  <c r="U96" i="34"/>
  <c r="Q97" i="34"/>
  <c r="Y97" i="34"/>
  <c r="U98" i="34"/>
  <c r="Q99" i="34"/>
  <c r="Y99" i="34"/>
  <c r="U100" i="34"/>
  <c r="Q101" i="34"/>
  <c r="Q91" i="43" s="1"/>
  <c r="Y101" i="34"/>
  <c r="Y91" i="43" s="1"/>
  <c r="U102" i="34"/>
  <c r="Q103" i="34"/>
  <c r="Y103" i="34"/>
  <c r="U104" i="34"/>
  <c r="Q105" i="34"/>
  <c r="Y105" i="34"/>
  <c r="T110" i="34"/>
  <c r="P111" i="34"/>
  <c r="X111" i="34"/>
  <c r="T112" i="34"/>
  <c r="P113" i="34"/>
  <c r="X113" i="34"/>
  <c r="T114" i="34"/>
  <c r="P115" i="34"/>
  <c r="X115" i="34"/>
  <c r="T116" i="34"/>
  <c r="P117" i="34"/>
  <c r="X117" i="34"/>
  <c r="T118" i="34"/>
  <c r="P119" i="34"/>
  <c r="X119" i="34"/>
  <c r="T120" i="34"/>
  <c r="P121" i="34"/>
  <c r="X121" i="34"/>
  <c r="T122" i="34"/>
  <c r="P127" i="34"/>
  <c r="X127" i="34"/>
  <c r="T128" i="34"/>
  <c r="P129" i="34"/>
  <c r="X129" i="34"/>
  <c r="S130" i="34"/>
  <c r="AA131" i="34"/>
  <c r="W131" i="34"/>
  <c r="S132" i="34"/>
  <c r="AA133" i="34"/>
  <c r="W133" i="34"/>
  <c r="S134" i="34"/>
  <c r="AA135" i="34"/>
  <c r="W135" i="34"/>
  <c r="S136" i="34"/>
  <c r="AA137" i="34"/>
  <c r="W137" i="34"/>
  <c r="S138" i="34"/>
  <c r="AA139" i="34"/>
  <c r="W139" i="34"/>
  <c r="AA93" i="29"/>
  <c r="Q95" i="34"/>
  <c r="T93" i="34"/>
  <c r="W94" i="34"/>
  <c r="R95" i="34"/>
  <c r="Z95" i="34"/>
  <c r="V96" i="34"/>
  <c r="R97" i="34"/>
  <c r="Z97" i="34"/>
  <c r="V98" i="34"/>
  <c r="R99" i="34"/>
  <c r="Z99" i="34"/>
  <c r="V100" i="34"/>
  <c r="R101" i="34"/>
  <c r="R91" i="43" s="1"/>
  <c r="Z101" i="34"/>
  <c r="Z91" i="43" s="1"/>
  <c r="V102" i="34"/>
  <c r="R103" i="34"/>
  <c r="Z103" i="34"/>
  <c r="V104" i="34"/>
  <c r="R105" i="34"/>
  <c r="Z105" i="34"/>
  <c r="U110" i="34"/>
  <c r="Q111" i="34"/>
  <c r="Y111" i="34"/>
  <c r="U112" i="34"/>
  <c r="Q113" i="34"/>
  <c r="Y113" i="34"/>
  <c r="U114" i="34"/>
  <c r="Q115" i="34"/>
  <c r="Y115" i="34"/>
  <c r="U116" i="34"/>
  <c r="Q117" i="34"/>
  <c r="Y117" i="34"/>
  <c r="U118" i="34"/>
  <c r="Q119" i="34"/>
  <c r="Y119" i="34"/>
  <c r="U120" i="34"/>
  <c r="Q121" i="34"/>
  <c r="Y121" i="34"/>
  <c r="U122" i="34"/>
  <c r="Q127" i="34"/>
  <c r="Y127" i="34"/>
  <c r="U128" i="34"/>
  <c r="Q129" i="34"/>
  <c r="Y129" i="34"/>
  <c r="T130" i="34"/>
  <c r="P131" i="34"/>
  <c r="X131" i="34"/>
  <c r="T132" i="34"/>
  <c r="P133" i="34"/>
  <c r="X133" i="34"/>
  <c r="T134" i="34"/>
  <c r="P135" i="34"/>
  <c r="X135" i="34"/>
  <c r="T136" i="34"/>
  <c r="P137" i="34"/>
  <c r="X137" i="34"/>
  <c r="T138" i="34"/>
  <c r="P139" i="34"/>
  <c r="X139" i="34"/>
  <c r="Q94" i="34"/>
  <c r="Y95" i="34"/>
  <c r="U93" i="34"/>
  <c r="P94" i="34"/>
  <c r="X94" i="34"/>
  <c r="S95" i="34"/>
  <c r="W96" i="34"/>
  <c r="S97" i="34"/>
  <c r="W98" i="34"/>
  <c r="S99" i="34"/>
  <c r="W100" i="34"/>
  <c r="S101" i="34"/>
  <c r="S91" i="43" s="1"/>
  <c r="W102" i="34"/>
  <c r="S103" i="34"/>
  <c r="W104" i="34"/>
  <c r="S105" i="34"/>
  <c r="V110" i="34"/>
  <c r="R111" i="34"/>
  <c r="Z111" i="34"/>
  <c r="V112" i="34"/>
  <c r="R113" i="34"/>
  <c r="Z113" i="34"/>
  <c r="V114" i="34"/>
  <c r="R115" i="34"/>
  <c r="Z115" i="34"/>
  <c r="V116" i="34"/>
  <c r="R117" i="34"/>
  <c r="Z117" i="34"/>
  <c r="V118" i="34"/>
  <c r="R119" i="34"/>
  <c r="Z119" i="34"/>
  <c r="V120" i="34"/>
  <c r="R121" i="34"/>
  <c r="Z121" i="34"/>
  <c r="V122" i="34"/>
  <c r="R127" i="34"/>
  <c r="Z127" i="34"/>
  <c r="V128" i="34"/>
  <c r="R129" i="34"/>
  <c r="Z129" i="34"/>
  <c r="U130" i="34"/>
  <c r="Q131" i="34"/>
  <c r="Y131" i="34"/>
  <c r="U132" i="34"/>
  <c r="Q133" i="34"/>
  <c r="Y133" i="34"/>
  <c r="U134" i="34"/>
  <c r="Q135" i="34"/>
  <c r="Y135" i="34"/>
  <c r="U136" i="34"/>
  <c r="Q137" i="34"/>
  <c r="Y137" i="34"/>
  <c r="U138" i="34"/>
  <c r="Q139" i="34"/>
  <c r="Y139" i="34"/>
  <c r="V93" i="34"/>
  <c r="X96" i="34"/>
  <c r="T97" i="34"/>
  <c r="P98" i="34"/>
  <c r="X98" i="34"/>
  <c r="T99" i="34"/>
  <c r="P100" i="34"/>
  <c r="X100" i="34"/>
  <c r="T101" i="34"/>
  <c r="T91" i="43" s="1"/>
  <c r="P102" i="34"/>
  <c r="X102" i="34"/>
  <c r="T103" i="34"/>
  <c r="P104" i="34"/>
  <c r="X104" i="34"/>
  <c r="T105" i="34"/>
  <c r="AA110" i="34"/>
  <c r="W110" i="34"/>
  <c r="S111" i="34"/>
  <c r="W112" i="34"/>
  <c r="S113" i="34"/>
  <c r="AA114" i="34"/>
  <c r="W114" i="34"/>
  <c r="S115" i="34"/>
  <c r="AA116" i="34"/>
  <c r="W116" i="34"/>
  <c r="S117" i="34"/>
  <c r="AA118" i="34"/>
  <c r="W118" i="34"/>
  <c r="S119" i="34"/>
  <c r="AA120" i="34"/>
  <c r="W120" i="34"/>
  <c r="S121" i="34"/>
  <c r="AA122" i="34"/>
  <c r="W122" i="34"/>
  <c r="S127" i="34"/>
  <c r="W128" i="34"/>
  <c r="S129" i="34"/>
  <c r="AA129" i="29"/>
  <c r="V130" i="34"/>
  <c r="R131" i="34"/>
  <c r="Z131" i="34"/>
  <c r="V132" i="34"/>
  <c r="R133" i="34"/>
  <c r="Z133" i="34"/>
  <c r="V134" i="34"/>
  <c r="R135" i="34"/>
  <c r="Z135" i="34"/>
  <c r="V136" i="34"/>
  <c r="R137" i="34"/>
  <c r="Z137" i="34"/>
  <c r="V138" i="34"/>
  <c r="R139" i="34"/>
  <c r="Z139" i="34"/>
  <c r="T93" i="35"/>
  <c r="P94" i="35"/>
  <c r="X94" i="35"/>
  <c r="T95" i="35"/>
  <c r="P96" i="35"/>
  <c r="X96" i="35"/>
  <c r="T97" i="35"/>
  <c r="P98" i="35"/>
  <c r="X98" i="35"/>
  <c r="T99" i="35"/>
  <c r="P100" i="35"/>
  <c r="X100" i="35"/>
  <c r="T101" i="35"/>
  <c r="T92" i="43" s="1"/>
  <c r="P102" i="35"/>
  <c r="X102" i="35"/>
  <c r="T103" i="35"/>
  <c r="P104" i="35"/>
  <c r="X104" i="35"/>
  <c r="T105" i="35"/>
  <c r="U93" i="35"/>
  <c r="Q94" i="35"/>
  <c r="Y94" i="35"/>
  <c r="U95" i="35"/>
  <c r="Q96" i="35"/>
  <c r="Y96" i="35"/>
  <c r="U97" i="35"/>
  <c r="Q98" i="35"/>
  <c r="Y98" i="35"/>
  <c r="U99" i="35"/>
  <c r="Q100" i="35"/>
  <c r="Y100" i="35"/>
  <c r="U101" i="35"/>
  <c r="U92" i="43" s="1"/>
  <c r="Q102" i="35"/>
  <c r="Y102" i="35"/>
  <c r="U103" i="35"/>
  <c r="Q104" i="35"/>
  <c r="Y104" i="35"/>
  <c r="U105" i="35"/>
  <c r="V93" i="35"/>
  <c r="R94" i="35"/>
  <c r="Z94" i="35"/>
  <c r="V95" i="35"/>
  <c r="R96" i="35"/>
  <c r="Z96" i="35"/>
  <c r="V97" i="35"/>
  <c r="R98" i="35"/>
  <c r="Z98" i="35"/>
  <c r="V99" i="35"/>
  <c r="R100" i="35"/>
  <c r="Z100" i="35"/>
  <c r="V101" i="35"/>
  <c r="V92" i="43" s="1"/>
  <c r="R102" i="35"/>
  <c r="Z102" i="35"/>
  <c r="V103" i="35"/>
  <c r="R104" i="35"/>
  <c r="Z104" i="35"/>
  <c r="V105" i="35"/>
  <c r="O93" i="35"/>
  <c r="S96" i="35"/>
  <c r="S100" i="35"/>
  <c r="AA93" i="35"/>
  <c r="W95" i="35"/>
  <c r="AA97" i="35"/>
  <c r="AA99" i="35"/>
  <c r="AA101" i="30"/>
  <c r="O101" i="35"/>
  <c r="O92" i="43" s="1"/>
  <c r="W101" i="35"/>
  <c r="W92" i="43" s="1"/>
  <c r="S102" i="35"/>
  <c r="AA103" i="30"/>
  <c r="O103" i="35"/>
  <c r="W103" i="35"/>
  <c r="S104" i="35"/>
  <c r="AA105" i="30"/>
  <c r="O105" i="35"/>
  <c r="W105" i="35"/>
  <c r="W93" i="35"/>
  <c r="S94" i="35"/>
  <c r="AA96" i="35"/>
  <c r="O97" i="35"/>
  <c r="P93" i="35"/>
  <c r="X93" i="35"/>
  <c r="T94" i="35"/>
  <c r="P95" i="35"/>
  <c r="X95" i="35"/>
  <c r="T96" i="35"/>
  <c r="P97" i="35"/>
  <c r="X97" i="35"/>
  <c r="T98" i="35"/>
  <c r="P99" i="35"/>
  <c r="X99" i="35"/>
  <c r="T100" i="35"/>
  <c r="P101" i="35"/>
  <c r="P92" i="43" s="1"/>
  <c r="X101" i="35"/>
  <c r="X92" i="43" s="1"/>
  <c r="T102" i="35"/>
  <c r="P103" i="35"/>
  <c r="X103" i="35"/>
  <c r="T104" i="35"/>
  <c r="P105" i="35"/>
  <c r="X105" i="35"/>
  <c r="W97" i="35"/>
  <c r="S98" i="35"/>
  <c r="Q93" i="35"/>
  <c r="Y93" i="35"/>
  <c r="U94" i="35"/>
  <c r="Q95" i="35"/>
  <c r="Y95" i="35"/>
  <c r="U96" i="35"/>
  <c r="Q97" i="35"/>
  <c r="Y97" i="35"/>
  <c r="U98" i="35"/>
  <c r="Q99" i="35"/>
  <c r="Y99" i="35"/>
  <c r="U100" i="35"/>
  <c r="Q101" i="35"/>
  <c r="Q92" i="43" s="1"/>
  <c r="Y101" i="35"/>
  <c r="Y92" i="43" s="1"/>
  <c r="U102" i="35"/>
  <c r="Q103" i="35"/>
  <c r="Y103" i="35"/>
  <c r="U104" i="35"/>
  <c r="Q105" i="35"/>
  <c r="Y105" i="35"/>
  <c r="AA98" i="35"/>
  <c r="O99" i="35"/>
  <c r="R93" i="35"/>
  <c r="Z93" i="35"/>
  <c r="V94" i="35"/>
  <c r="R95" i="35"/>
  <c r="Z95" i="35"/>
  <c r="V96" i="35"/>
  <c r="R97" i="35"/>
  <c r="Z97" i="35"/>
  <c r="V98" i="35"/>
  <c r="R99" i="35"/>
  <c r="Z99" i="35"/>
  <c r="V100" i="35"/>
  <c r="R101" i="35"/>
  <c r="R92" i="43" s="1"/>
  <c r="Z101" i="35"/>
  <c r="Z92" i="43" s="1"/>
  <c r="V102" i="35"/>
  <c r="R103" i="35"/>
  <c r="Z103" i="35"/>
  <c r="V104" i="35"/>
  <c r="R105" i="35"/>
  <c r="Z105" i="35"/>
  <c r="W99" i="35"/>
  <c r="S93" i="35"/>
  <c r="W94" i="35"/>
  <c r="S95" i="35"/>
  <c r="W96" i="35"/>
  <c r="S97" i="35"/>
  <c r="W98" i="35"/>
  <c r="S99" i="35"/>
  <c r="AA100" i="35"/>
  <c r="W100" i="35"/>
  <c r="S101" i="35"/>
  <c r="S92" i="43" s="1"/>
  <c r="AA102" i="35"/>
  <c r="W102" i="35"/>
  <c r="S103" i="35"/>
  <c r="AA104" i="35"/>
  <c r="W104" i="35"/>
  <c r="S105" i="35"/>
  <c r="W110" i="35"/>
  <c r="S111" i="35"/>
  <c r="AA112" i="35"/>
  <c r="W112" i="35"/>
  <c r="S113" i="35"/>
  <c r="AA114" i="35"/>
  <c r="W114" i="35"/>
  <c r="S115" i="35"/>
  <c r="AA116" i="35"/>
  <c r="W116" i="35"/>
  <c r="S117" i="35"/>
  <c r="AA118" i="35"/>
  <c r="W118" i="35"/>
  <c r="S119" i="35"/>
  <c r="AA120" i="35"/>
  <c r="W120" i="35"/>
  <c r="S121" i="35"/>
  <c r="AA122" i="35"/>
  <c r="W122" i="35"/>
  <c r="S127" i="35"/>
  <c r="AA128" i="35"/>
  <c r="W128" i="35"/>
  <c r="S129" i="35"/>
  <c r="AA129" i="35"/>
  <c r="V130" i="35"/>
  <c r="Q131" i="35"/>
  <c r="Y131" i="35"/>
  <c r="T132" i="35"/>
  <c r="W133" i="35"/>
  <c r="S134" i="35"/>
  <c r="AA135" i="35"/>
  <c r="W135" i="35"/>
  <c r="S136" i="35"/>
  <c r="AA137" i="35"/>
  <c r="W137" i="35"/>
  <c r="S138" i="35"/>
  <c r="AA139" i="35"/>
  <c r="W139" i="35"/>
  <c r="Y111" i="35"/>
  <c r="U112" i="35"/>
  <c r="Q113" i="35"/>
  <c r="P110" i="35"/>
  <c r="X110" i="35"/>
  <c r="T111" i="35"/>
  <c r="P112" i="35"/>
  <c r="X112" i="35"/>
  <c r="T113" i="35"/>
  <c r="P114" i="35"/>
  <c r="X114" i="35"/>
  <c r="T115" i="35"/>
  <c r="P116" i="35"/>
  <c r="X116" i="35"/>
  <c r="T117" i="35"/>
  <c r="P118" i="35"/>
  <c r="X118" i="35"/>
  <c r="T119" i="35"/>
  <c r="P120" i="35"/>
  <c r="X120" i="35"/>
  <c r="T121" i="35"/>
  <c r="P122" i="35"/>
  <c r="X122" i="35"/>
  <c r="T127" i="35"/>
  <c r="P128" i="35"/>
  <c r="X128" i="35"/>
  <c r="T129" i="35"/>
  <c r="W130" i="35"/>
  <c r="R131" i="35"/>
  <c r="Z131" i="35"/>
  <c r="U132" i="35"/>
  <c r="P133" i="35"/>
  <c r="X133" i="35"/>
  <c r="T134" i="35"/>
  <c r="P135" i="35"/>
  <c r="X135" i="35"/>
  <c r="T136" i="35"/>
  <c r="P137" i="35"/>
  <c r="X137" i="35"/>
  <c r="T138" i="35"/>
  <c r="P139" i="35"/>
  <c r="X139" i="35"/>
  <c r="Y113" i="35"/>
  <c r="U114" i="35"/>
  <c r="Q115" i="35"/>
  <c r="Q110" i="35"/>
  <c r="Y110" i="35"/>
  <c r="U111" i="35"/>
  <c r="Q112" i="35"/>
  <c r="Y112" i="35"/>
  <c r="U113" i="35"/>
  <c r="Q114" i="35"/>
  <c r="Y114" i="35"/>
  <c r="U115" i="35"/>
  <c r="Q116" i="35"/>
  <c r="Y116" i="35"/>
  <c r="U117" i="35"/>
  <c r="Q118" i="35"/>
  <c r="Y118" i="35"/>
  <c r="U119" i="35"/>
  <c r="Q120" i="35"/>
  <c r="Y120" i="35"/>
  <c r="U121" i="35"/>
  <c r="Q122" i="35"/>
  <c r="Y122" i="35"/>
  <c r="U127" i="35"/>
  <c r="Q128" i="35"/>
  <c r="Y128" i="35"/>
  <c r="U129" i="35"/>
  <c r="P130" i="35"/>
  <c r="X130" i="35"/>
  <c r="S131" i="35"/>
  <c r="AA131" i="30"/>
  <c r="V132" i="35"/>
  <c r="Q133" i="35"/>
  <c r="Y133" i="35"/>
  <c r="U134" i="35"/>
  <c r="Q135" i="35"/>
  <c r="Y135" i="35"/>
  <c r="U136" i="35"/>
  <c r="Q137" i="35"/>
  <c r="Y137" i="35"/>
  <c r="U138" i="35"/>
  <c r="Q139" i="35"/>
  <c r="Y139" i="35"/>
  <c r="Y115" i="35"/>
  <c r="U116" i="35"/>
  <c r="Q117" i="35"/>
  <c r="R110" i="35"/>
  <c r="Z110" i="35"/>
  <c r="V111" i="35"/>
  <c r="R112" i="35"/>
  <c r="Z112" i="35"/>
  <c r="V113" i="35"/>
  <c r="R114" i="35"/>
  <c r="Z114" i="35"/>
  <c r="V115" i="35"/>
  <c r="R116" i="35"/>
  <c r="Z116" i="35"/>
  <c r="V117" i="35"/>
  <c r="R118" i="35"/>
  <c r="Z118" i="35"/>
  <c r="V119" i="35"/>
  <c r="R120" i="35"/>
  <c r="Z120" i="35"/>
  <c r="V121" i="35"/>
  <c r="R122" i="35"/>
  <c r="Z122" i="35"/>
  <c r="V127" i="35"/>
  <c r="R128" i="35"/>
  <c r="Z128" i="35"/>
  <c r="V129" i="35"/>
  <c r="Q130" i="35"/>
  <c r="Y130" i="35"/>
  <c r="T131" i="35"/>
  <c r="W132" i="35"/>
  <c r="R133" i="35"/>
  <c r="Z133" i="35"/>
  <c r="V134" i="35"/>
  <c r="R135" i="35"/>
  <c r="Z135" i="35"/>
  <c r="V136" i="35"/>
  <c r="R137" i="35"/>
  <c r="Z137" i="35"/>
  <c r="V138" i="35"/>
  <c r="R139" i="35"/>
  <c r="Z139" i="35"/>
  <c r="Y117" i="35"/>
  <c r="U118" i="35"/>
  <c r="Q119" i="35"/>
  <c r="S110" i="35"/>
  <c r="AA111" i="35"/>
  <c r="W111" i="35"/>
  <c r="S112" i="35"/>
  <c r="AA113" i="35"/>
  <c r="W113" i="35"/>
  <c r="S114" i="35"/>
  <c r="AA115" i="35"/>
  <c r="W115" i="35"/>
  <c r="S116" i="35"/>
  <c r="AA117" i="35"/>
  <c r="W117" i="35"/>
  <c r="S118" i="35"/>
  <c r="AA119" i="35"/>
  <c r="W119" i="35"/>
  <c r="S120" i="35"/>
  <c r="AA121" i="35"/>
  <c r="W121" i="35"/>
  <c r="S122" i="35"/>
  <c r="W127" i="35"/>
  <c r="S128" i="35"/>
  <c r="W129" i="35"/>
  <c r="R130" i="35"/>
  <c r="Z130" i="35"/>
  <c r="U131" i="35"/>
  <c r="P132" i="35"/>
  <c r="X132" i="35"/>
  <c r="S133" i="35"/>
  <c r="AA134" i="35"/>
  <c r="W134" i="35"/>
  <c r="S135" i="35"/>
  <c r="AA136" i="35"/>
  <c r="W136" i="35"/>
  <c r="S137" i="35"/>
  <c r="AA138" i="35"/>
  <c r="W138" i="35"/>
  <c r="S139" i="35"/>
  <c r="Y119" i="35"/>
  <c r="U120" i="35"/>
  <c r="Q121" i="35"/>
  <c r="R127" i="35"/>
  <c r="T110" i="35"/>
  <c r="P111" i="35"/>
  <c r="X111" i="35"/>
  <c r="T112" i="35"/>
  <c r="P113" i="35"/>
  <c r="X113" i="35"/>
  <c r="T114" i="35"/>
  <c r="P115" i="35"/>
  <c r="X115" i="35"/>
  <c r="T116" i="35"/>
  <c r="P117" i="35"/>
  <c r="X117" i="35"/>
  <c r="T118" i="35"/>
  <c r="P119" i="35"/>
  <c r="X119" i="35"/>
  <c r="T120" i="35"/>
  <c r="P121" i="35"/>
  <c r="X121" i="35"/>
  <c r="T122" i="35"/>
  <c r="P127" i="35"/>
  <c r="X127" i="35"/>
  <c r="T128" i="35"/>
  <c r="P129" i="35"/>
  <c r="X129" i="35"/>
  <c r="S130" i="35"/>
  <c r="V131" i="35"/>
  <c r="Q132" i="35"/>
  <c r="Y132" i="35"/>
  <c r="T133" i="35"/>
  <c r="P134" i="35"/>
  <c r="X134" i="35"/>
  <c r="T135" i="35"/>
  <c r="P136" i="35"/>
  <c r="X136" i="35"/>
  <c r="T137" i="35"/>
  <c r="P138" i="35"/>
  <c r="X138" i="35"/>
  <c r="T139" i="35"/>
  <c r="Y121" i="35"/>
  <c r="U122" i="35"/>
  <c r="Z127" i="35"/>
  <c r="V128" i="35"/>
  <c r="Q127" i="35"/>
  <c r="Y127" i="35"/>
  <c r="U128" i="35"/>
  <c r="Q129" i="35"/>
  <c r="Y129" i="35"/>
  <c r="T130" i="35"/>
  <c r="W131" i="35"/>
  <c r="R132" i="35"/>
  <c r="Z132" i="35"/>
  <c r="U133" i="35"/>
  <c r="Q134" i="35"/>
  <c r="Y134" i="35"/>
  <c r="U135" i="35"/>
  <c r="Q136" i="35"/>
  <c r="Y136" i="35"/>
  <c r="U137" i="35"/>
  <c r="Q138" i="35"/>
  <c r="Y138" i="35"/>
  <c r="U139" i="35"/>
  <c r="V110" i="35"/>
  <c r="R111" i="35"/>
  <c r="Z111" i="35"/>
  <c r="V112" i="35"/>
  <c r="R113" i="35"/>
  <c r="Z113" i="35"/>
  <c r="V114" i="35"/>
  <c r="R115" i="35"/>
  <c r="Z115" i="35"/>
  <c r="V116" i="35"/>
  <c r="R117" i="35"/>
  <c r="Z117" i="35"/>
  <c r="V118" i="35"/>
  <c r="R119" i="35"/>
  <c r="Z119" i="35"/>
  <c r="V120" i="35"/>
  <c r="R121" i="35"/>
  <c r="Z121" i="35"/>
  <c r="V122" i="35"/>
  <c r="R129" i="35"/>
  <c r="Z129" i="35"/>
  <c r="U130" i="35"/>
  <c r="P131" i="35"/>
  <c r="X131" i="35"/>
  <c r="S132" i="35"/>
  <c r="AA132" i="30"/>
  <c r="V133" i="35"/>
  <c r="R134" i="35"/>
  <c r="Z134" i="35"/>
  <c r="V135" i="35"/>
  <c r="R136" i="35"/>
  <c r="Z136" i="35"/>
  <c r="V137" i="35"/>
  <c r="R138" i="35"/>
  <c r="Z138" i="35"/>
  <c r="V139" i="35"/>
  <c r="U110" i="35"/>
  <c r="Q111" i="35"/>
  <c r="R93" i="36"/>
  <c r="Z93" i="36"/>
  <c r="V94" i="36"/>
  <c r="R95" i="36"/>
  <c r="Z95" i="36"/>
  <c r="V96" i="36"/>
  <c r="R97" i="36"/>
  <c r="Z97" i="36"/>
  <c r="V98" i="36"/>
  <c r="R99" i="36"/>
  <c r="Z99" i="36"/>
  <c r="V100" i="36"/>
  <c r="Q101" i="36"/>
  <c r="Q93" i="43" s="1"/>
  <c r="Y101" i="36"/>
  <c r="Y93" i="43" s="1"/>
  <c r="T102" i="36"/>
  <c r="P103" i="36"/>
  <c r="X103" i="36"/>
  <c r="T104" i="36"/>
  <c r="P105" i="36"/>
  <c r="X105" i="36"/>
  <c r="U111" i="36"/>
  <c r="Q112" i="36"/>
  <c r="Y112" i="36"/>
  <c r="S93" i="36"/>
  <c r="AA94" i="36"/>
  <c r="W94" i="36"/>
  <c r="S95" i="36"/>
  <c r="AA96" i="36"/>
  <c r="W96" i="36"/>
  <c r="S97" i="36"/>
  <c r="AA98" i="36"/>
  <c r="W98" i="36"/>
  <c r="S99" i="36"/>
  <c r="W100" i="36"/>
  <c r="R101" i="36"/>
  <c r="R93" i="43" s="1"/>
  <c r="Z101" i="36"/>
  <c r="Z93" i="43" s="1"/>
  <c r="U102" i="36"/>
  <c r="Q103" i="36"/>
  <c r="Y103" i="36"/>
  <c r="U104" i="36"/>
  <c r="Q105" i="36"/>
  <c r="Y105" i="36"/>
  <c r="R110" i="36"/>
  <c r="Z110" i="36"/>
  <c r="T93" i="36"/>
  <c r="P94" i="36"/>
  <c r="X94" i="36"/>
  <c r="T95" i="36"/>
  <c r="P96" i="36"/>
  <c r="X96" i="36"/>
  <c r="T97" i="36"/>
  <c r="P98" i="36"/>
  <c r="X98" i="36"/>
  <c r="T99" i="36"/>
  <c r="P100" i="36"/>
  <c r="X100" i="36"/>
  <c r="S101" i="36"/>
  <c r="S93" i="43" s="1"/>
  <c r="AA101" i="31"/>
  <c r="V102" i="36"/>
  <c r="R103" i="36"/>
  <c r="Z103" i="36"/>
  <c r="V104" i="36"/>
  <c r="R105" i="36"/>
  <c r="Z105" i="36"/>
  <c r="U93" i="36"/>
  <c r="Q94" i="36"/>
  <c r="Y94" i="36"/>
  <c r="U95" i="36"/>
  <c r="Q96" i="36"/>
  <c r="Y96" i="36"/>
  <c r="U97" i="36"/>
  <c r="Q98" i="36"/>
  <c r="Y98" i="36"/>
  <c r="U99" i="36"/>
  <c r="Q100" i="36"/>
  <c r="Y100" i="36"/>
  <c r="T101" i="36"/>
  <c r="T93" i="43" s="1"/>
  <c r="AA102" i="36"/>
  <c r="W102" i="36"/>
  <c r="S103" i="36"/>
  <c r="W104" i="36"/>
  <c r="S105" i="36"/>
  <c r="AA105" i="31"/>
  <c r="V93" i="36"/>
  <c r="R94" i="36"/>
  <c r="Z94" i="36"/>
  <c r="V95" i="36"/>
  <c r="R96" i="36"/>
  <c r="Z96" i="36"/>
  <c r="V97" i="36"/>
  <c r="R98" i="36"/>
  <c r="Z98" i="36"/>
  <c r="V99" i="36"/>
  <c r="R100" i="36"/>
  <c r="Z100" i="36"/>
  <c r="U101" i="36"/>
  <c r="U93" i="43" s="1"/>
  <c r="P102" i="36"/>
  <c r="X102" i="36"/>
  <c r="T103" i="36"/>
  <c r="P104" i="36"/>
  <c r="X104" i="36"/>
  <c r="T105" i="36"/>
  <c r="W93" i="36"/>
  <c r="S94" i="36"/>
  <c r="AA95" i="36"/>
  <c r="W95" i="36"/>
  <c r="S96" i="36"/>
  <c r="W97" i="36"/>
  <c r="S98" i="36"/>
  <c r="AA99" i="36"/>
  <c r="W99" i="36"/>
  <c r="S100" i="36"/>
  <c r="AA100" i="36"/>
  <c r="V101" i="36"/>
  <c r="V93" i="43" s="1"/>
  <c r="Q102" i="36"/>
  <c r="Y102" i="36"/>
  <c r="U103" i="36"/>
  <c r="Q104" i="36"/>
  <c r="Y104" i="36"/>
  <c r="U105" i="36"/>
  <c r="P93" i="36"/>
  <c r="X93" i="36"/>
  <c r="T94" i="36"/>
  <c r="P95" i="36"/>
  <c r="X95" i="36"/>
  <c r="T96" i="36"/>
  <c r="P97" i="36"/>
  <c r="X97" i="36"/>
  <c r="T98" i="36"/>
  <c r="P99" i="36"/>
  <c r="X99" i="36"/>
  <c r="T100" i="36"/>
  <c r="W101" i="36"/>
  <c r="W93" i="43" s="1"/>
  <c r="R102" i="36"/>
  <c r="Z102" i="36"/>
  <c r="V103" i="36"/>
  <c r="R104" i="36"/>
  <c r="Z104" i="36"/>
  <c r="V105" i="36"/>
  <c r="AA112" i="36"/>
  <c r="Q93" i="36"/>
  <c r="Y93" i="36"/>
  <c r="U94" i="36"/>
  <c r="Q95" i="36"/>
  <c r="Y95" i="36"/>
  <c r="U96" i="36"/>
  <c r="Q97" i="36"/>
  <c r="Y97" i="36"/>
  <c r="U98" i="36"/>
  <c r="Q99" i="36"/>
  <c r="Y99" i="36"/>
  <c r="U100" i="36"/>
  <c r="P101" i="36"/>
  <c r="P93" i="43" s="1"/>
  <c r="X101" i="36"/>
  <c r="X93" i="43" s="1"/>
  <c r="S102" i="36"/>
  <c r="AA103" i="36"/>
  <c r="W103" i="36"/>
  <c r="S104" i="36"/>
  <c r="W105" i="36"/>
  <c r="T113" i="36"/>
  <c r="P114" i="36"/>
  <c r="X114" i="36"/>
  <c r="T115" i="36"/>
  <c r="P116" i="36"/>
  <c r="X116" i="36"/>
  <c r="T117" i="36"/>
  <c r="P118" i="36"/>
  <c r="X118" i="36"/>
  <c r="T119" i="36"/>
  <c r="P120" i="36"/>
  <c r="X120" i="36"/>
  <c r="T121" i="36"/>
  <c r="P122" i="36"/>
  <c r="X122" i="36"/>
  <c r="T127" i="36"/>
  <c r="P128" i="36"/>
  <c r="X128" i="36"/>
  <c r="T129" i="36"/>
  <c r="P130" i="36"/>
  <c r="X130" i="36"/>
  <c r="T131" i="36"/>
  <c r="AA132" i="36"/>
  <c r="W132" i="36"/>
  <c r="S133" i="36"/>
  <c r="AA134" i="36"/>
  <c r="W134" i="36"/>
  <c r="S135" i="36"/>
  <c r="W136" i="36"/>
  <c r="S137" i="36"/>
  <c r="AA137" i="36"/>
  <c r="V138" i="36"/>
  <c r="Q139" i="36"/>
  <c r="Y139" i="36"/>
  <c r="Q110" i="36"/>
  <c r="Y110" i="36"/>
  <c r="T111" i="36"/>
  <c r="P112" i="36"/>
  <c r="X112" i="36"/>
  <c r="AA114" i="36"/>
  <c r="AA116" i="36"/>
  <c r="AA118" i="36"/>
  <c r="AA120" i="36"/>
  <c r="AA122" i="36"/>
  <c r="S127" i="36"/>
  <c r="AA128" i="36"/>
  <c r="W128" i="36"/>
  <c r="S129" i="36"/>
  <c r="W130" i="36"/>
  <c r="S131" i="36"/>
  <c r="AA131" i="36"/>
  <c r="V132" i="36"/>
  <c r="R133" i="36"/>
  <c r="Z133" i="36"/>
  <c r="V134" i="36"/>
  <c r="R135" i="36"/>
  <c r="Z135" i="36"/>
  <c r="V136" i="36"/>
  <c r="R137" i="36"/>
  <c r="Z137" i="36"/>
  <c r="U138" i="36"/>
  <c r="P139" i="36"/>
  <c r="X139" i="36"/>
  <c r="W110" i="36"/>
  <c r="R111" i="36"/>
  <c r="V114" i="36"/>
  <c r="Z117" i="36"/>
  <c r="W120" i="36"/>
  <c r="R121" i="36"/>
  <c r="S110" i="36"/>
  <c r="AA110" i="31"/>
  <c r="V111" i="36"/>
  <c r="R112" i="36"/>
  <c r="Z112" i="36"/>
  <c r="U113" i="36"/>
  <c r="Q114" i="36"/>
  <c r="Y114" i="36"/>
  <c r="U115" i="36"/>
  <c r="Q116" i="36"/>
  <c r="Y116" i="36"/>
  <c r="U117" i="36"/>
  <c r="Q118" i="36"/>
  <c r="Y118" i="36"/>
  <c r="U119" i="36"/>
  <c r="Q120" i="36"/>
  <c r="Y120" i="36"/>
  <c r="U121" i="36"/>
  <c r="Q122" i="36"/>
  <c r="Y122" i="36"/>
  <c r="U127" i="36"/>
  <c r="Q128" i="36"/>
  <c r="Y128" i="36"/>
  <c r="U129" i="36"/>
  <c r="Q130" i="36"/>
  <c r="Y130" i="36"/>
  <c r="U131" i="36"/>
  <c r="P132" i="36"/>
  <c r="X132" i="36"/>
  <c r="T133" i="36"/>
  <c r="P134" i="36"/>
  <c r="X134" i="36"/>
  <c r="T135" i="36"/>
  <c r="P136" i="36"/>
  <c r="X136" i="36"/>
  <c r="T137" i="36"/>
  <c r="W138" i="36"/>
  <c r="R139" i="36"/>
  <c r="Z139" i="36"/>
  <c r="Z111" i="36"/>
  <c r="O112" i="36"/>
  <c r="S115" i="36"/>
  <c r="V118" i="36"/>
  <c r="Z121" i="36"/>
  <c r="T110" i="36"/>
  <c r="W111" i="36"/>
  <c r="S112" i="36"/>
  <c r="V113" i="36"/>
  <c r="R114" i="36"/>
  <c r="Z114" i="36"/>
  <c r="V115" i="36"/>
  <c r="R116" i="36"/>
  <c r="Z116" i="36"/>
  <c r="V117" i="36"/>
  <c r="R118" i="36"/>
  <c r="Z118" i="36"/>
  <c r="V119" i="36"/>
  <c r="R120" i="36"/>
  <c r="Z120" i="36"/>
  <c r="V121" i="36"/>
  <c r="R122" i="36"/>
  <c r="Z122" i="36"/>
  <c r="V127" i="36"/>
  <c r="R128" i="36"/>
  <c r="Z128" i="36"/>
  <c r="V129" i="36"/>
  <c r="R130" i="36"/>
  <c r="Z130" i="36"/>
  <c r="V131" i="36"/>
  <c r="Q132" i="36"/>
  <c r="Y132" i="36"/>
  <c r="U133" i="36"/>
  <c r="Q134" i="36"/>
  <c r="Y134" i="36"/>
  <c r="U135" i="36"/>
  <c r="Q136" i="36"/>
  <c r="Y136" i="36"/>
  <c r="U137" i="36"/>
  <c r="P138" i="36"/>
  <c r="X138" i="36"/>
  <c r="S139" i="36"/>
  <c r="V112" i="36"/>
  <c r="Z115" i="36"/>
  <c r="W118" i="36"/>
  <c r="R119" i="36"/>
  <c r="AA121" i="36"/>
  <c r="O122" i="36"/>
  <c r="U110" i="36"/>
  <c r="P111" i="36"/>
  <c r="X111" i="36"/>
  <c r="T112" i="36"/>
  <c r="W113" i="36"/>
  <c r="S114" i="36"/>
  <c r="W115" i="36"/>
  <c r="S116" i="36"/>
  <c r="W117" i="36"/>
  <c r="S118" i="36"/>
  <c r="W119" i="36"/>
  <c r="S120" i="36"/>
  <c r="W121" i="36"/>
  <c r="S122" i="36"/>
  <c r="AA127" i="36"/>
  <c r="W127" i="36"/>
  <c r="S128" i="36"/>
  <c r="AA129" i="36"/>
  <c r="W129" i="36"/>
  <c r="S130" i="36"/>
  <c r="W131" i="36"/>
  <c r="R132" i="36"/>
  <c r="Z132" i="36"/>
  <c r="V133" i="36"/>
  <c r="R134" i="36"/>
  <c r="Z134" i="36"/>
  <c r="V135" i="36"/>
  <c r="R136" i="36"/>
  <c r="Z136" i="36"/>
  <c r="V137" i="36"/>
  <c r="Q138" i="36"/>
  <c r="Y138" i="36"/>
  <c r="T139" i="36"/>
  <c r="W112" i="36"/>
  <c r="R113" i="36"/>
  <c r="AA115" i="36"/>
  <c r="O116" i="36"/>
  <c r="S119" i="36"/>
  <c r="V122" i="36"/>
  <c r="Q111" i="36"/>
  <c r="Y111" i="36"/>
  <c r="U112" i="36"/>
  <c r="P113" i="36"/>
  <c r="X113" i="36"/>
  <c r="T114" i="36"/>
  <c r="P115" i="36"/>
  <c r="X115" i="36"/>
  <c r="T116" i="36"/>
  <c r="P117" i="36"/>
  <c r="X117" i="36"/>
  <c r="T118" i="36"/>
  <c r="P119" i="36"/>
  <c r="X119" i="36"/>
  <c r="T120" i="36"/>
  <c r="P121" i="36"/>
  <c r="X121" i="36"/>
  <c r="T122" i="36"/>
  <c r="P127" i="36"/>
  <c r="X127" i="36"/>
  <c r="T128" i="36"/>
  <c r="P129" i="36"/>
  <c r="X129" i="36"/>
  <c r="T130" i="36"/>
  <c r="P131" i="36"/>
  <c r="X131" i="36"/>
  <c r="S132" i="36"/>
  <c r="AA133" i="36"/>
  <c r="W133" i="36"/>
  <c r="S134" i="36"/>
  <c r="AA135" i="36"/>
  <c r="W135" i="36"/>
  <c r="S136" i="36"/>
  <c r="W137" i="36"/>
  <c r="R138" i="36"/>
  <c r="Z138" i="36"/>
  <c r="U139" i="36"/>
  <c r="S113" i="36"/>
  <c r="V116" i="36"/>
  <c r="Z119" i="36"/>
  <c r="W122" i="36"/>
  <c r="Q113" i="36"/>
  <c r="Y113" i="36"/>
  <c r="U114" i="36"/>
  <c r="Q115" i="36"/>
  <c r="Y115" i="36"/>
  <c r="U116" i="36"/>
  <c r="Q117" i="36"/>
  <c r="Y117" i="36"/>
  <c r="U118" i="36"/>
  <c r="Q119" i="36"/>
  <c r="Y119" i="36"/>
  <c r="U120" i="36"/>
  <c r="Q121" i="36"/>
  <c r="Y121" i="36"/>
  <c r="U122" i="36"/>
  <c r="Q127" i="36"/>
  <c r="Y127" i="36"/>
  <c r="U128" i="36"/>
  <c r="Q129" i="36"/>
  <c r="Y129" i="36"/>
  <c r="U130" i="36"/>
  <c r="Q131" i="36"/>
  <c r="Y131" i="36"/>
  <c r="T132" i="36"/>
  <c r="P133" i="36"/>
  <c r="X133" i="36"/>
  <c r="T134" i="36"/>
  <c r="P135" i="36"/>
  <c r="X135" i="36"/>
  <c r="T136" i="36"/>
  <c r="P137" i="36"/>
  <c r="X137" i="36"/>
  <c r="S138" i="36"/>
  <c r="AA138" i="36"/>
  <c r="V139" i="36"/>
  <c r="Z113" i="36"/>
  <c r="W116" i="36"/>
  <c r="R117" i="36"/>
  <c r="AA119" i="36"/>
  <c r="O120" i="36"/>
  <c r="P110" i="36"/>
  <c r="X110" i="36"/>
  <c r="R127" i="36"/>
  <c r="Z127" i="36"/>
  <c r="V128" i="36"/>
  <c r="R129" i="36"/>
  <c r="Z129" i="36"/>
  <c r="V130" i="36"/>
  <c r="R131" i="36"/>
  <c r="Z131" i="36"/>
  <c r="U132" i="36"/>
  <c r="Q133" i="36"/>
  <c r="Y133" i="36"/>
  <c r="U134" i="36"/>
  <c r="Q135" i="36"/>
  <c r="Y135" i="36"/>
  <c r="U136" i="36"/>
  <c r="Q137" i="36"/>
  <c r="Y137" i="36"/>
  <c r="T138" i="36"/>
  <c r="AA139" i="36"/>
  <c r="W139" i="36"/>
  <c r="V110" i="36"/>
  <c r="AA113" i="36"/>
  <c r="O114" i="36"/>
  <c r="S117" i="36"/>
  <c r="V120" i="36"/>
  <c r="AA130" i="31"/>
  <c r="O127" i="36"/>
  <c r="O129" i="36"/>
  <c r="O133" i="36"/>
  <c r="O135" i="36"/>
  <c r="O139" i="36"/>
  <c r="AA93" i="31"/>
  <c r="AA104" i="31"/>
  <c r="AA111" i="31"/>
  <c r="O113" i="36"/>
  <c r="O115" i="36"/>
  <c r="O117" i="36"/>
  <c r="O119" i="36"/>
  <c r="O121" i="36"/>
  <c r="AA97" i="31"/>
  <c r="O95" i="36"/>
  <c r="O99" i="36"/>
  <c r="O103" i="36"/>
  <c r="AA136" i="31"/>
  <c r="O128" i="36"/>
  <c r="O132" i="36"/>
  <c r="O134" i="36"/>
  <c r="O94" i="36"/>
  <c r="O96" i="36"/>
  <c r="O98" i="36"/>
  <c r="O102" i="36"/>
  <c r="AA94" i="30"/>
  <c r="AA127" i="30"/>
  <c r="O128" i="35"/>
  <c r="O134" i="35"/>
  <c r="O136" i="35"/>
  <c r="O138" i="35"/>
  <c r="AA110" i="30"/>
  <c r="O112" i="35"/>
  <c r="O114" i="35"/>
  <c r="O116" i="35"/>
  <c r="O118" i="35"/>
  <c r="O120" i="35"/>
  <c r="O122" i="35"/>
  <c r="AA95" i="30"/>
  <c r="O96" i="35"/>
  <c r="O98" i="35"/>
  <c r="O100" i="35"/>
  <c r="O102" i="35"/>
  <c r="O104" i="35"/>
  <c r="AA133" i="30"/>
  <c r="O135" i="35"/>
  <c r="O137" i="35"/>
  <c r="O139" i="35"/>
  <c r="O111" i="35"/>
  <c r="O113" i="35"/>
  <c r="O115" i="35"/>
  <c r="O117" i="35"/>
  <c r="O119" i="35"/>
  <c r="O121" i="35"/>
  <c r="AA95" i="29"/>
  <c r="AA96" i="29"/>
  <c r="O96" i="34"/>
  <c r="AA98" i="29"/>
  <c r="O98" i="34"/>
  <c r="AA100" i="29"/>
  <c r="O100" i="34"/>
  <c r="AA102" i="29"/>
  <c r="O102" i="34"/>
  <c r="AA104" i="29"/>
  <c r="O104" i="34"/>
  <c r="AA97" i="29"/>
  <c r="O97" i="34"/>
  <c r="AA99" i="29"/>
  <c r="O99" i="34"/>
  <c r="AA101" i="29"/>
  <c r="O101" i="34"/>
  <c r="O91" i="43" s="1"/>
  <c r="AA103" i="29"/>
  <c r="O103" i="34"/>
  <c r="AA105" i="29"/>
  <c r="O105" i="34"/>
  <c r="AA112" i="29"/>
  <c r="AA128" i="29"/>
  <c r="AA111" i="29"/>
  <c r="O110" i="34"/>
  <c r="O114" i="34"/>
  <c r="O116" i="34"/>
  <c r="O118" i="34"/>
  <c r="O120" i="34"/>
  <c r="O122" i="34"/>
  <c r="O130" i="34"/>
  <c r="O132" i="34"/>
  <c r="O134" i="34"/>
  <c r="O136" i="34"/>
  <c r="O138" i="34"/>
  <c r="AA127" i="29"/>
  <c r="O113" i="34"/>
  <c r="O115" i="34"/>
  <c r="O117" i="34"/>
  <c r="O119" i="34"/>
  <c r="O121" i="34"/>
  <c r="O131" i="34"/>
  <c r="O133" i="34"/>
  <c r="O135" i="34"/>
  <c r="O137" i="34"/>
  <c r="O139" i="34"/>
  <c r="N93" i="33"/>
  <c r="N90" i="43" s="1"/>
  <c r="M93" i="33"/>
  <c r="M90" i="43" s="1"/>
  <c r="L93" i="33"/>
  <c r="L90" i="43" s="1"/>
  <c r="K93" i="33"/>
  <c r="K90" i="43" s="1"/>
  <c r="J93" i="33"/>
  <c r="J90" i="43" s="1"/>
  <c r="I93" i="33"/>
  <c r="I90" i="43" s="1"/>
  <c r="H93" i="33"/>
  <c r="H90" i="43" s="1"/>
  <c r="G93" i="33"/>
  <c r="G90" i="43" s="1"/>
  <c r="F93" i="33"/>
  <c r="F90" i="43" s="1"/>
  <c r="E93" i="33"/>
  <c r="E90" i="43" s="1"/>
  <c r="D93" i="33"/>
  <c r="D90" i="43" s="1"/>
  <c r="P93" i="10"/>
  <c r="Q93" i="10"/>
  <c r="R93" i="10"/>
  <c r="S93" i="10"/>
  <c r="T93" i="10"/>
  <c r="U93" i="10"/>
  <c r="V93" i="10"/>
  <c r="W93" i="10"/>
  <c r="X93" i="10"/>
  <c r="Y93" i="10"/>
  <c r="Z93" i="10"/>
  <c r="O93" i="10"/>
  <c r="O93" i="33" s="1"/>
  <c r="O90" i="43" s="1"/>
  <c r="N78" i="32"/>
  <c r="M78" i="32"/>
  <c r="L78" i="32"/>
  <c r="K78" i="32"/>
  <c r="J78" i="32"/>
  <c r="I78" i="32"/>
  <c r="H78" i="32"/>
  <c r="G78" i="32"/>
  <c r="F78" i="32"/>
  <c r="E78" i="32"/>
  <c r="D78" i="32"/>
  <c r="Z78" i="2"/>
  <c r="Y78" i="2"/>
  <c r="X78" i="2"/>
  <c r="W78" i="2"/>
  <c r="V78" i="2"/>
  <c r="U78" i="2"/>
  <c r="T78" i="2"/>
  <c r="S78" i="2"/>
  <c r="R78" i="2"/>
  <c r="Q78" i="2"/>
  <c r="P78" i="2"/>
  <c r="O78" i="2"/>
  <c r="O78" i="32" s="1"/>
  <c r="AA93" i="10" l="1"/>
  <c r="AA78" i="2"/>
  <c r="T78" i="32"/>
  <c r="R78" i="32"/>
  <c r="S78" i="32"/>
  <c r="U78" i="32"/>
  <c r="V78" i="32"/>
  <c r="W78" i="32"/>
  <c r="P78" i="32"/>
  <c r="X78" i="32"/>
  <c r="Q78" i="32"/>
  <c r="Y78" i="32"/>
  <c r="Z78" i="32"/>
  <c r="AA78" i="32"/>
  <c r="AA93" i="33"/>
  <c r="AA90" i="43" s="1"/>
  <c r="S93" i="33"/>
  <c r="S90" i="43" s="1"/>
  <c r="R93" i="33"/>
  <c r="R90" i="43" s="1"/>
  <c r="X93" i="33"/>
  <c r="X90" i="43" s="1"/>
  <c r="Y93" i="33"/>
  <c r="Y90" i="43" s="1"/>
  <c r="Q93" i="33"/>
  <c r="Q90" i="43" s="1"/>
  <c r="Z93" i="33"/>
  <c r="Z90" i="43" s="1"/>
  <c r="V93" i="33"/>
  <c r="V90" i="43" s="1"/>
  <c r="W93" i="33"/>
  <c r="W90" i="43" s="1"/>
  <c r="U93" i="33"/>
  <c r="U90" i="43" s="1"/>
  <c r="T93" i="33"/>
  <c r="T90" i="43" s="1"/>
  <c r="P93" i="33"/>
  <c r="P90" i="43" s="1"/>
  <c r="AA127" i="34"/>
  <c r="AA105" i="34"/>
  <c r="AA97" i="34"/>
  <c r="AA98" i="34"/>
  <c r="AA103" i="34"/>
  <c r="AA104" i="34"/>
  <c r="AA96" i="34"/>
  <c r="AA95" i="34"/>
  <c r="AA111" i="34"/>
  <c r="AA101" i="34"/>
  <c r="AA91" i="43" s="1"/>
  <c r="AA102" i="34"/>
  <c r="AA128" i="34"/>
  <c r="AA94" i="34"/>
  <c r="AA112" i="34"/>
  <c r="AA99" i="34"/>
  <c r="AA100" i="34"/>
  <c r="AA93" i="34"/>
  <c r="AA129" i="34"/>
  <c r="AA94" i="35"/>
  <c r="AA110" i="35"/>
  <c r="AA95" i="35"/>
  <c r="AA101" i="35"/>
  <c r="AA92" i="43" s="1"/>
  <c r="AA133" i="35"/>
  <c r="AA131" i="35"/>
  <c r="AA103" i="35"/>
  <c r="AA127" i="35"/>
  <c r="AA132" i="35"/>
  <c r="AA105" i="35"/>
  <c r="AA136" i="36"/>
  <c r="AA110" i="36"/>
  <c r="AA105" i="36"/>
  <c r="AA111" i="36"/>
  <c r="AA101" i="36"/>
  <c r="AA93" i="43" s="1"/>
  <c r="AA130" i="36"/>
  <c r="AA104" i="36"/>
  <c r="AA97" i="36"/>
  <c r="AA93" i="36"/>
  <c r="N90" i="36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N89" i="30"/>
  <c r="M89" i="30"/>
  <c r="L89" i="30"/>
  <c r="K89" i="30"/>
  <c r="J89" i="30"/>
  <c r="I89" i="30"/>
  <c r="H89" i="30"/>
  <c r="G89" i="30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N87" i="30"/>
  <c r="M87" i="30"/>
  <c r="L87" i="30"/>
  <c r="K87" i="30"/>
  <c r="J87" i="30"/>
  <c r="I87" i="30"/>
  <c r="H87" i="30"/>
  <c r="G87" i="30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N85" i="30"/>
  <c r="M85" i="30"/>
  <c r="L85" i="30"/>
  <c r="K85" i="30"/>
  <c r="J85" i="30"/>
  <c r="I85" i="30"/>
  <c r="H85" i="30"/>
  <c r="G85" i="30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N90" i="33"/>
  <c r="M90" i="33"/>
  <c r="L90" i="33"/>
  <c r="K90" i="33"/>
  <c r="J90" i="33"/>
  <c r="I90" i="33"/>
  <c r="H90" i="33"/>
  <c r="G90" i="33"/>
  <c r="F90" i="33"/>
  <c r="E90" i="33"/>
  <c r="D90" i="33"/>
  <c r="C90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Z90" i="10"/>
  <c r="Y90" i="10"/>
  <c r="X90" i="10"/>
  <c r="W90" i="10"/>
  <c r="V90" i="10"/>
  <c r="U90" i="10"/>
  <c r="T90" i="10"/>
  <c r="S90" i="10"/>
  <c r="R90" i="10"/>
  <c r="Q90" i="10"/>
  <c r="P90" i="10"/>
  <c r="O90" i="10"/>
  <c r="O90" i="33" s="1"/>
  <c r="Z89" i="10"/>
  <c r="Y89" i="10"/>
  <c r="X89" i="10"/>
  <c r="W89" i="10"/>
  <c r="V89" i="10"/>
  <c r="U89" i="10"/>
  <c r="T89" i="10"/>
  <c r="S89" i="10"/>
  <c r="R89" i="10"/>
  <c r="Q89" i="10"/>
  <c r="P89" i="10"/>
  <c r="O89" i="10"/>
  <c r="O89" i="30" s="1"/>
  <c r="Z88" i="10"/>
  <c r="Y88" i="10"/>
  <c r="X88" i="10"/>
  <c r="W88" i="10"/>
  <c r="V88" i="10"/>
  <c r="U88" i="10"/>
  <c r="T88" i="10"/>
  <c r="S88" i="10"/>
  <c r="R88" i="10"/>
  <c r="Q88" i="10"/>
  <c r="P88" i="10"/>
  <c r="O88" i="10"/>
  <c r="O88" i="30" s="1"/>
  <c r="Z87" i="10"/>
  <c r="Y87" i="10"/>
  <c r="X87" i="10"/>
  <c r="W87" i="10"/>
  <c r="V87" i="10"/>
  <c r="U87" i="10"/>
  <c r="T87" i="10"/>
  <c r="S87" i="10"/>
  <c r="R87" i="10"/>
  <c r="Q87" i="10"/>
  <c r="P87" i="10"/>
  <c r="O87" i="10"/>
  <c r="O87" i="30" s="1"/>
  <c r="Z86" i="10"/>
  <c r="Y86" i="10"/>
  <c r="X86" i="10"/>
  <c r="W86" i="10"/>
  <c r="V86" i="10"/>
  <c r="U86" i="10"/>
  <c r="T86" i="10"/>
  <c r="S86" i="10"/>
  <c r="R86" i="10"/>
  <c r="Q86" i="10"/>
  <c r="P86" i="10"/>
  <c r="O86" i="10"/>
  <c r="O86" i="30" s="1"/>
  <c r="Z85" i="10"/>
  <c r="Y85" i="10"/>
  <c r="X85" i="10"/>
  <c r="W85" i="10"/>
  <c r="V85" i="10"/>
  <c r="U85" i="10"/>
  <c r="T85" i="10"/>
  <c r="S85" i="10"/>
  <c r="R85" i="10"/>
  <c r="Q85" i="10"/>
  <c r="P85" i="10"/>
  <c r="O85" i="10"/>
  <c r="O85" i="30" s="1"/>
  <c r="Z84" i="10"/>
  <c r="Y84" i="10"/>
  <c r="X84" i="10"/>
  <c r="W84" i="10"/>
  <c r="V84" i="10"/>
  <c r="U84" i="10"/>
  <c r="T84" i="10"/>
  <c r="S84" i="10"/>
  <c r="R84" i="10"/>
  <c r="Q84" i="10"/>
  <c r="P84" i="10"/>
  <c r="O84" i="10"/>
  <c r="O84" i="30" s="1"/>
  <c r="Z83" i="10"/>
  <c r="Y83" i="10"/>
  <c r="X83" i="10"/>
  <c r="W83" i="10"/>
  <c r="V83" i="10"/>
  <c r="U83" i="10"/>
  <c r="T83" i="10"/>
  <c r="S83" i="10"/>
  <c r="R83" i="10"/>
  <c r="Q83" i="10"/>
  <c r="P83" i="10"/>
  <c r="O83" i="10"/>
  <c r="O83" i="30" s="1"/>
  <c r="Z82" i="10"/>
  <c r="Y82" i="10"/>
  <c r="X82" i="10"/>
  <c r="W82" i="10"/>
  <c r="V82" i="10"/>
  <c r="U82" i="10"/>
  <c r="T82" i="10"/>
  <c r="S82" i="10"/>
  <c r="R82" i="10"/>
  <c r="Q82" i="10"/>
  <c r="P82" i="10"/>
  <c r="O82" i="10"/>
  <c r="O82" i="30" s="1"/>
  <c r="Z81" i="10"/>
  <c r="Y81" i="10"/>
  <c r="X81" i="10"/>
  <c r="W81" i="10"/>
  <c r="V81" i="10"/>
  <c r="U81" i="10"/>
  <c r="T81" i="10"/>
  <c r="S81" i="10"/>
  <c r="R81" i="10"/>
  <c r="Q81" i="10"/>
  <c r="P81" i="10"/>
  <c r="O81" i="10"/>
  <c r="O81" i="30" s="1"/>
  <c r="Z80" i="10"/>
  <c r="Y80" i="10"/>
  <c r="X80" i="10"/>
  <c r="W80" i="10"/>
  <c r="V80" i="10"/>
  <c r="U80" i="10"/>
  <c r="T80" i="10"/>
  <c r="S80" i="10"/>
  <c r="R80" i="10"/>
  <c r="Q80" i="10"/>
  <c r="P80" i="10"/>
  <c r="O80" i="10"/>
  <c r="O80" i="30" s="1"/>
  <c r="Z79" i="10"/>
  <c r="Y79" i="10"/>
  <c r="X79" i="10"/>
  <c r="W79" i="10"/>
  <c r="V79" i="10"/>
  <c r="U79" i="10"/>
  <c r="T79" i="10"/>
  <c r="S79" i="10"/>
  <c r="R79" i="10"/>
  <c r="Q79" i="10"/>
  <c r="P79" i="10"/>
  <c r="O79" i="10"/>
  <c r="O79" i="30" s="1"/>
  <c r="Z78" i="10"/>
  <c r="Y78" i="10"/>
  <c r="X78" i="10"/>
  <c r="W78" i="10"/>
  <c r="V78" i="10"/>
  <c r="U78" i="10"/>
  <c r="T78" i="10"/>
  <c r="S78" i="10"/>
  <c r="R78" i="10"/>
  <c r="Q78" i="10"/>
  <c r="P78" i="10"/>
  <c r="O78" i="10"/>
  <c r="AA78" i="10" s="1"/>
  <c r="N75" i="32"/>
  <c r="M75" i="32"/>
  <c r="L75" i="32"/>
  <c r="K75" i="32"/>
  <c r="J75" i="32"/>
  <c r="I75" i="32"/>
  <c r="H75" i="32"/>
  <c r="G75" i="32"/>
  <c r="F75" i="32"/>
  <c r="E75" i="32"/>
  <c r="D75" i="32"/>
  <c r="C75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Z75" i="2"/>
  <c r="Y75" i="2"/>
  <c r="X75" i="2"/>
  <c r="W75" i="2"/>
  <c r="V75" i="2"/>
  <c r="U75" i="2"/>
  <c r="T75" i="2"/>
  <c r="S75" i="2"/>
  <c r="R75" i="2"/>
  <c r="Q75" i="2"/>
  <c r="P75" i="2"/>
  <c r="O75" i="2"/>
  <c r="O75" i="32" s="1"/>
  <c r="Z74" i="2"/>
  <c r="Y74" i="2"/>
  <c r="X74" i="2"/>
  <c r="W74" i="2"/>
  <c r="V74" i="2"/>
  <c r="U74" i="2"/>
  <c r="T74" i="2"/>
  <c r="S74" i="2"/>
  <c r="R74" i="2"/>
  <c r="Q74" i="2"/>
  <c r="P74" i="2"/>
  <c r="O74" i="2"/>
  <c r="AA74" i="2" s="1"/>
  <c r="AA74" i="32" s="1"/>
  <c r="Z73" i="2"/>
  <c r="Y73" i="2"/>
  <c r="X73" i="2"/>
  <c r="W73" i="2"/>
  <c r="V73" i="2"/>
  <c r="U73" i="2"/>
  <c r="T73" i="2"/>
  <c r="S73" i="2"/>
  <c r="R73" i="2"/>
  <c r="Q73" i="2"/>
  <c r="P73" i="2"/>
  <c r="O73" i="2"/>
  <c r="O73" i="32" s="1"/>
  <c r="Z72" i="2"/>
  <c r="Y72" i="2"/>
  <c r="X72" i="2"/>
  <c r="W72" i="2"/>
  <c r="V72" i="2"/>
  <c r="U72" i="2"/>
  <c r="T72" i="2"/>
  <c r="S72" i="2"/>
  <c r="R72" i="2"/>
  <c r="Q72" i="2"/>
  <c r="P72" i="2"/>
  <c r="O72" i="2"/>
  <c r="AA72" i="2" s="1"/>
  <c r="AA72" i="32" s="1"/>
  <c r="Z71" i="2"/>
  <c r="Y71" i="2"/>
  <c r="X71" i="2"/>
  <c r="W71" i="2"/>
  <c r="V71" i="2"/>
  <c r="U71" i="2"/>
  <c r="T71" i="2"/>
  <c r="S71" i="2"/>
  <c r="R71" i="2"/>
  <c r="Q71" i="2"/>
  <c r="P71" i="2"/>
  <c r="O71" i="2"/>
  <c r="O71" i="32" s="1"/>
  <c r="Z70" i="2"/>
  <c r="Y70" i="2"/>
  <c r="X70" i="2"/>
  <c r="W70" i="2"/>
  <c r="V70" i="2"/>
  <c r="U70" i="2"/>
  <c r="T70" i="2"/>
  <c r="S70" i="2"/>
  <c r="R70" i="2"/>
  <c r="Q70" i="2"/>
  <c r="P70" i="2"/>
  <c r="O70" i="2"/>
  <c r="O70" i="32" s="1"/>
  <c r="Z69" i="2"/>
  <c r="Y69" i="2"/>
  <c r="X69" i="2"/>
  <c r="W69" i="2"/>
  <c r="V69" i="2"/>
  <c r="U69" i="2"/>
  <c r="T69" i="2"/>
  <c r="S69" i="2"/>
  <c r="R69" i="2"/>
  <c r="Q69" i="2"/>
  <c r="P69" i="2"/>
  <c r="O69" i="2"/>
  <c r="O69" i="32" s="1"/>
  <c r="Z68" i="2"/>
  <c r="Y68" i="2"/>
  <c r="X68" i="2"/>
  <c r="W68" i="2"/>
  <c r="V68" i="2"/>
  <c r="U68" i="2"/>
  <c r="T68" i="2"/>
  <c r="S68" i="2"/>
  <c r="R68" i="2"/>
  <c r="Q68" i="2"/>
  <c r="P68" i="2"/>
  <c r="O68" i="2"/>
  <c r="O68" i="32" s="1"/>
  <c r="Z67" i="2"/>
  <c r="Y67" i="2"/>
  <c r="X67" i="2"/>
  <c r="W67" i="2"/>
  <c r="V67" i="2"/>
  <c r="U67" i="2"/>
  <c r="T67" i="2"/>
  <c r="S67" i="2"/>
  <c r="R67" i="2"/>
  <c r="Q67" i="2"/>
  <c r="P67" i="2"/>
  <c r="O67" i="2"/>
  <c r="O67" i="32" s="1"/>
  <c r="Z66" i="2"/>
  <c r="Y66" i="2"/>
  <c r="X66" i="2"/>
  <c r="W66" i="2"/>
  <c r="V66" i="2"/>
  <c r="U66" i="2"/>
  <c r="T66" i="2"/>
  <c r="S66" i="2"/>
  <c r="R66" i="2"/>
  <c r="Q66" i="2"/>
  <c r="P66" i="2"/>
  <c r="O66" i="2"/>
  <c r="AA66" i="2" s="1"/>
  <c r="AA66" i="32" s="1"/>
  <c r="AC82" i="33" l="1"/>
  <c r="AC90" i="33"/>
  <c r="S67" i="32"/>
  <c r="W70" i="32"/>
  <c r="S71" i="32"/>
  <c r="S73" i="32"/>
  <c r="P68" i="32"/>
  <c r="T69" i="32"/>
  <c r="X70" i="32"/>
  <c r="T71" i="32"/>
  <c r="P72" i="32"/>
  <c r="X72" i="32"/>
  <c r="T73" i="32"/>
  <c r="P74" i="32"/>
  <c r="X74" i="32"/>
  <c r="T75" i="32"/>
  <c r="W68" i="32"/>
  <c r="P66" i="32"/>
  <c r="X66" i="32"/>
  <c r="T67" i="32"/>
  <c r="X68" i="32"/>
  <c r="P70" i="32"/>
  <c r="Q66" i="32"/>
  <c r="Y66" i="32"/>
  <c r="U67" i="32"/>
  <c r="Q68" i="32"/>
  <c r="Y68" i="32"/>
  <c r="U69" i="32"/>
  <c r="Q70" i="32"/>
  <c r="Y70" i="32"/>
  <c r="U71" i="32"/>
  <c r="Q72" i="32"/>
  <c r="Y72" i="32"/>
  <c r="U73" i="32"/>
  <c r="Q74" i="32"/>
  <c r="Y74" i="32"/>
  <c r="U75" i="32"/>
  <c r="S68" i="32"/>
  <c r="S69" i="32"/>
  <c r="R66" i="32"/>
  <c r="Z66" i="32"/>
  <c r="V67" i="32"/>
  <c r="R68" i="32"/>
  <c r="Z68" i="32"/>
  <c r="V69" i="32"/>
  <c r="R70" i="32"/>
  <c r="Z70" i="32"/>
  <c r="V71" i="32"/>
  <c r="R72" i="32"/>
  <c r="Z72" i="32"/>
  <c r="V73" i="32"/>
  <c r="R74" i="32"/>
  <c r="Z74" i="32"/>
  <c r="V75" i="32"/>
  <c r="W71" i="32"/>
  <c r="W73" i="32"/>
  <c r="S74" i="32"/>
  <c r="W75" i="32"/>
  <c r="S72" i="32"/>
  <c r="T66" i="32"/>
  <c r="P67" i="32"/>
  <c r="X67" i="32"/>
  <c r="T68" i="32"/>
  <c r="P69" i="32"/>
  <c r="X69" i="32"/>
  <c r="T70" i="32"/>
  <c r="P71" i="32"/>
  <c r="X71" i="32"/>
  <c r="T72" i="32"/>
  <c r="P73" i="32"/>
  <c r="X73" i="32"/>
  <c r="T74" i="32"/>
  <c r="P75" i="32"/>
  <c r="X75" i="32"/>
  <c r="W67" i="32"/>
  <c r="W69" i="32"/>
  <c r="S70" i="32"/>
  <c r="U66" i="32"/>
  <c r="Q67" i="32"/>
  <c r="U68" i="32"/>
  <c r="Q69" i="32"/>
  <c r="Y69" i="32"/>
  <c r="U70" i="32"/>
  <c r="Q71" i="32"/>
  <c r="Y71" i="32"/>
  <c r="U72" i="32"/>
  <c r="Q73" i="32"/>
  <c r="Y73" i="32"/>
  <c r="U74" i="32"/>
  <c r="Q75" i="32"/>
  <c r="Y75" i="32"/>
  <c r="S66" i="32"/>
  <c r="Y67" i="32"/>
  <c r="V66" i="32"/>
  <c r="R67" i="32"/>
  <c r="Z67" i="32"/>
  <c r="V68" i="32"/>
  <c r="R69" i="32"/>
  <c r="Z69" i="32"/>
  <c r="V70" i="32"/>
  <c r="R71" i="32"/>
  <c r="Z71" i="32"/>
  <c r="V72" i="32"/>
  <c r="R73" i="32"/>
  <c r="Z73" i="32"/>
  <c r="V74" i="32"/>
  <c r="R75" i="32"/>
  <c r="Z75" i="32"/>
  <c r="W66" i="32"/>
  <c r="W72" i="32"/>
  <c r="W74" i="32"/>
  <c r="S75" i="32"/>
  <c r="AA73" i="2"/>
  <c r="AA73" i="32" s="1"/>
  <c r="AC84" i="33"/>
  <c r="AC83" i="33"/>
  <c r="R78" i="33"/>
  <c r="Z78" i="33"/>
  <c r="S78" i="33"/>
  <c r="W79" i="30"/>
  <c r="S80" i="30"/>
  <c r="W81" i="30"/>
  <c r="S82" i="30"/>
  <c r="W83" i="30"/>
  <c r="S84" i="30"/>
  <c r="W85" i="30"/>
  <c r="S86" i="30"/>
  <c r="W87" i="30"/>
  <c r="S88" i="30"/>
  <c r="W89" i="30"/>
  <c r="AC81" i="33"/>
  <c r="AC89" i="33"/>
  <c r="T78" i="33"/>
  <c r="P79" i="30"/>
  <c r="X79" i="30"/>
  <c r="T80" i="30"/>
  <c r="P81" i="30"/>
  <c r="X81" i="30"/>
  <c r="T82" i="30"/>
  <c r="P83" i="30"/>
  <c r="X83" i="30"/>
  <c r="T84" i="30"/>
  <c r="P85" i="30"/>
  <c r="X85" i="30"/>
  <c r="T86" i="30"/>
  <c r="P87" i="30"/>
  <c r="X87" i="30"/>
  <c r="T88" i="30"/>
  <c r="P89" i="30"/>
  <c r="X89" i="30"/>
  <c r="AC88" i="33"/>
  <c r="U78" i="33"/>
  <c r="Q79" i="30"/>
  <c r="Y79" i="30"/>
  <c r="U80" i="30"/>
  <c r="Q81" i="30"/>
  <c r="Y81" i="30"/>
  <c r="U82" i="30"/>
  <c r="Q83" i="30"/>
  <c r="Y83" i="30"/>
  <c r="U84" i="30"/>
  <c r="Q85" i="30"/>
  <c r="Y85" i="30"/>
  <c r="U86" i="30"/>
  <c r="Q87" i="30"/>
  <c r="Y87" i="30"/>
  <c r="U88" i="30"/>
  <c r="Q89" i="30"/>
  <c r="Y89" i="30"/>
  <c r="U90" i="30"/>
  <c r="AC87" i="33"/>
  <c r="V78" i="33"/>
  <c r="R79" i="30"/>
  <c r="Z79" i="30"/>
  <c r="V80" i="30"/>
  <c r="R81" i="30"/>
  <c r="Z81" i="30"/>
  <c r="V82" i="30"/>
  <c r="R83" i="30"/>
  <c r="Z83" i="30"/>
  <c r="V84" i="30"/>
  <c r="R85" i="30"/>
  <c r="Z85" i="30"/>
  <c r="V86" i="30"/>
  <c r="R87" i="30"/>
  <c r="Z87" i="30"/>
  <c r="V88" i="30"/>
  <c r="R89" i="30"/>
  <c r="Z89" i="30"/>
  <c r="V90" i="30"/>
  <c r="AC86" i="33"/>
  <c r="W78" i="33"/>
  <c r="S79" i="30"/>
  <c r="W80" i="30"/>
  <c r="S81" i="30"/>
  <c r="W82" i="30"/>
  <c r="S83" i="30"/>
  <c r="W84" i="30"/>
  <c r="S85" i="30"/>
  <c r="W86" i="30"/>
  <c r="S87" i="30"/>
  <c r="W88" i="30"/>
  <c r="S89" i="30"/>
  <c r="W90" i="33"/>
  <c r="AC85" i="33"/>
  <c r="P78" i="31"/>
  <c r="P78" i="36"/>
  <c r="P78" i="34"/>
  <c r="P78" i="35"/>
  <c r="X78" i="31"/>
  <c r="X78" i="36"/>
  <c r="X78" i="34"/>
  <c r="X78" i="35"/>
  <c r="T79" i="34"/>
  <c r="T79" i="35"/>
  <c r="T79" i="31"/>
  <c r="T79" i="36"/>
  <c r="P80" i="34"/>
  <c r="P80" i="35"/>
  <c r="P80" i="31"/>
  <c r="P80" i="36"/>
  <c r="X80" i="34"/>
  <c r="X80" i="35"/>
  <c r="X80" i="31"/>
  <c r="X80" i="36"/>
  <c r="T81" i="34"/>
  <c r="T81" i="35"/>
  <c r="T81" i="31"/>
  <c r="T81" i="36"/>
  <c r="P82" i="34"/>
  <c r="P82" i="35"/>
  <c r="P82" i="31"/>
  <c r="P82" i="36"/>
  <c r="X82" i="34"/>
  <c r="X82" i="35"/>
  <c r="X82" i="31"/>
  <c r="X82" i="36"/>
  <c r="T83" i="34"/>
  <c r="T83" i="35"/>
  <c r="T83" i="31"/>
  <c r="T83" i="36"/>
  <c r="P84" i="34"/>
  <c r="P84" i="35"/>
  <c r="P84" i="31"/>
  <c r="P84" i="36"/>
  <c r="X84" i="34"/>
  <c r="X84" i="35"/>
  <c r="X84" i="31"/>
  <c r="X84" i="36"/>
  <c r="T85" i="34"/>
  <c r="T85" i="35"/>
  <c r="T85" i="31"/>
  <c r="T85" i="36"/>
  <c r="P86" i="34"/>
  <c r="P86" i="35"/>
  <c r="P86" i="31"/>
  <c r="P86" i="36"/>
  <c r="X86" i="34"/>
  <c r="X86" i="35"/>
  <c r="X86" i="31"/>
  <c r="X86" i="36"/>
  <c r="T87" i="34"/>
  <c r="T87" i="35"/>
  <c r="T87" i="31"/>
  <c r="T87" i="36"/>
  <c r="P88" i="34"/>
  <c r="P88" i="35"/>
  <c r="P88" i="31"/>
  <c r="P88" i="36"/>
  <c r="X88" i="34"/>
  <c r="X88" i="35"/>
  <c r="X88" i="31"/>
  <c r="X88" i="36"/>
  <c r="T89" i="34"/>
  <c r="T89" i="35"/>
  <c r="T89" i="31"/>
  <c r="T89" i="36"/>
  <c r="P90" i="34"/>
  <c r="P90" i="30"/>
  <c r="P90" i="35"/>
  <c r="P90" i="31"/>
  <c r="P90" i="36"/>
  <c r="X90" i="34"/>
  <c r="X90" i="30"/>
  <c r="X90" i="35"/>
  <c r="X90" i="31"/>
  <c r="X90" i="36"/>
  <c r="S79" i="33"/>
  <c r="O80" i="33"/>
  <c r="W80" i="33"/>
  <c r="S81" i="33"/>
  <c r="O82" i="33"/>
  <c r="W82" i="33"/>
  <c r="S83" i="33"/>
  <c r="O84" i="33"/>
  <c r="W84" i="33"/>
  <c r="S85" i="33"/>
  <c r="O86" i="33"/>
  <c r="W86" i="33"/>
  <c r="S87" i="33"/>
  <c r="O88" i="33"/>
  <c r="W88" i="33"/>
  <c r="S89" i="33"/>
  <c r="S78" i="29"/>
  <c r="T79" i="29"/>
  <c r="P80" i="29"/>
  <c r="X80" i="29"/>
  <c r="T81" i="29"/>
  <c r="P82" i="29"/>
  <c r="X82" i="29"/>
  <c r="T83" i="29"/>
  <c r="P84" i="29"/>
  <c r="X84" i="29"/>
  <c r="T85" i="29"/>
  <c r="P86" i="29"/>
  <c r="X86" i="29"/>
  <c r="T87" i="29"/>
  <c r="P88" i="29"/>
  <c r="X88" i="29"/>
  <c r="T89" i="29"/>
  <c r="P90" i="29"/>
  <c r="X90" i="29"/>
  <c r="V78" i="30"/>
  <c r="Q78" i="36"/>
  <c r="Q78" i="34"/>
  <c r="Q78" i="35"/>
  <c r="Q78" i="31"/>
  <c r="Y78" i="36"/>
  <c r="Y78" i="34"/>
  <c r="Y78" i="35"/>
  <c r="Y78" i="31"/>
  <c r="U79" i="35"/>
  <c r="U79" i="31"/>
  <c r="U79" i="36"/>
  <c r="U79" i="34"/>
  <c r="Q80" i="35"/>
  <c r="Q80" i="31"/>
  <c r="Q80" i="36"/>
  <c r="Q80" i="34"/>
  <c r="Y80" i="35"/>
  <c r="Y80" i="31"/>
  <c r="Y80" i="36"/>
  <c r="Y80" i="34"/>
  <c r="U81" i="35"/>
  <c r="U81" i="31"/>
  <c r="U81" i="36"/>
  <c r="U81" i="34"/>
  <c r="Q82" i="35"/>
  <c r="Q82" i="31"/>
  <c r="Q82" i="36"/>
  <c r="Q82" i="34"/>
  <c r="Y82" i="35"/>
  <c r="Y82" i="31"/>
  <c r="Y82" i="36"/>
  <c r="Y82" i="34"/>
  <c r="U83" i="35"/>
  <c r="U83" i="31"/>
  <c r="U83" i="36"/>
  <c r="U83" i="34"/>
  <c r="Q84" i="35"/>
  <c r="Q84" i="31"/>
  <c r="Q84" i="36"/>
  <c r="Q84" i="34"/>
  <c r="Y84" i="35"/>
  <c r="Y84" i="31"/>
  <c r="Y84" i="36"/>
  <c r="Y84" i="34"/>
  <c r="U85" i="35"/>
  <c r="U85" i="31"/>
  <c r="U85" i="36"/>
  <c r="U85" i="34"/>
  <c r="Q86" i="35"/>
  <c r="Q86" i="31"/>
  <c r="Q86" i="36"/>
  <c r="Q86" i="34"/>
  <c r="Y86" i="35"/>
  <c r="Y86" i="31"/>
  <c r="Y86" i="36"/>
  <c r="Y86" i="34"/>
  <c r="U87" i="35"/>
  <c r="U87" i="31"/>
  <c r="U87" i="36"/>
  <c r="U87" i="34"/>
  <c r="Q88" i="35"/>
  <c r="Q88" i="31"/>
  <c r="Q88" i="36"/>
  <c r="Q88" i="34"/>
  <c r="Y88" i="35"/>
  <c r="Y88" i="31"/>
  <c r="Y88" i="36"/>
  <c r="Y88" i="34"/>
  <c r="U89" i="35"/>
  <c r="U89" i="31"/>
  <c r="U89" i="36"/>
  <c r="U89" i="34"/>
  <c r="Q90" i="35"/>
  <c r="Q90" i="31"/>
  <c r="Q90" i="36"/>
  <c r="Q90" i="34"/>
  <c r="Y90" i="35"/>
  <c r="Y90" i="31"/>
  <c r="Y90" i="36"/>
  <c r="Y90" i="34"/>
  <c r="T79" i="33"/>
  <c r="P80" i="33"/>
  <c r="X80" i="33"/>
  <c r="T81" i="33"/>
  <c r="P82" i="33"/>
  <c r="X82" i="33"/>
  <c r="T83" i="33"/>
  <c r="P84" i="33"/>
  <c r="X84" i="33"/>
  <c r="T85" i="33"/>
  <c r="P86" i="33"/>
  <c r="X86" i="33"/>
  <c r="T87" i="33"/>
  <c r="P88" i="33"/>
  <c r="X88" i="33"/>
  <c r="T89" i="33"/>
  <c r="P90" i="33"/>
  <c r="X90" i="33"/>
  <c r="T78" i="29"/>
  <c r="U79" i="29"/>
  <c r="Q80" i="29"/>
  <c r="Y80" i="29"/>
  <c r="U81" i="29"/>
  <c r="Q82" i="29"/>
  <c r="Y82" i="29"/>
  <c r="U83" i="29"/>
  <c r="Q84" i="29"/>
  <c r="Y84" i="29"/>
  <c r="U85" i="29"/>
  <c r="Q86" i="29"/>
  <c r="Y86" i="29"/>
  <c r="U87" i="29"/>
  <c r="Q88" i="29"/>
  <c r="Y88" i="29"/>
  <c r="U89" i="29"/>
  <c r="Q90" i="29"/>
  <c r="Y90" i="29"/>
  <c r="W78" i="30"/>
  <c r="R78" i="34"/>
  <c r="R78" i="35"/>
  <c r="R78" i="31"/>
  <c r="R78" i="36"/>
  <c r="Z78" i="34"/>
  <c r="Z78" i="35"/>
  <c r="Z78" i="31"/>
  <c r="Z78" i="36"/>
  <c r="V79" i="35"/>
  <c r="V79" i="31"/>
  <c r="V79" i="36"/>
  <c r="V79" i="34"/>
  <c r="R80" i="35"/>
  <c r="R80" i="31"/>
  <c r="R80" i="36"/>
  <c r="R80" i="34"/>
  <c r="Z80" i="35"/>
  <c r="Z80" i="31"/>
  <c r="Z80" i="36"/>
  <c r="Z80" i="34"/>
  <c r="V81" i="35"/>
  <c r="V81" i="31"/>
  <c r="V81" i="36"/>
  <c r="V81" i="34"/>
  <c r="R82" i="35"/>
  <c r="R82" i="31"/>
  <c r="R82" i="36"/>
  <c r="R82" i="34"/>
  <c r="Z82" i="35"/>
  <c r="Z82" i="31"/>
  <c r="Z82" i="36"/>
  <c r="Z82" i="34"/>
  <c r="V83" i="35"/>
  <c r="V83" i="31"/>
  <c r="V83" i="36"/>
  <c r="V83" i="34"/>
  <c r="R84" i="35"/>
  <c r="R84" i="31"/>
  <c r="R84" i="36"/>
  <c r="R84" i="34"/>
  <c r="Z84" i="35"/>
  <c r="Z84" i="31"/>
  <c r="Z84" i="36"/>
  <c r="Z84" i="34"/>
  <c r="V85" i="35"/>
  <c r="V85" i="31"/>
  <c r="V85" i="36"/>
  <c r="V85" i="34"/>
  <c r="R86" i="35"/>
  <c r="R86" i="31"/>
  <c r="R86" i="36"/>
  <c r="R86" i="34"/>
  <c r="Z86" i="35"/>
  <c r="Z86" i="31"/>
  <c r="Z86" i="36"/>
  <c r="Z86" i="34"/>
  <c r="V87" i="35"/>
  <c r="V87" i="31"/>
  <c r="V87" i="36"/>
  <c r="V87" i="34"/>
  <c r="R88" i="35"/>
  <c r="R88" i="31"/>
  <c r="R88" i="36"/>
  <c r="R88" i="34"/>
  <c r="Z88" i="35"/>
  <c r="Z88" i="31"/>
  <c r="Z88" i="36"/>
  <c r="Z88" i="34"/>
  <c r="V89" i="35"/>
  <c r="V89" i="31"/>
  <c r="V89" i="36"/>
  <c r="V89" i="34"/>
  <c r="R90" i="35"/>
  <c r="R90" i="31"/>
  <c r="R90" i="36"/>
  <c r="R90" i="34"/>
  <c r="Z90" i="35"/>
  <c r="Z90" i="31"/>
  <c r="Z90" i="36"/>
  <c r="Z90" i="34"/>
  <c r="U79" i="33"/>
  <c r="Q80" i="33"/>
  <c r="Y80" i="33"/>
  <c r="U81" i="33"/>
  <c r="Q82" i="33"/>
  <c r="Y82" i="33"/>
  <c r="U83" i="33"/>
  <c r="Q84" i="33"/>
  <c r="Y84" i="33"/>
  <c r="U85" i="33"/>
  <c r="Q86" i="33"/>
  <c r="Y86" i="33"/>
  <c r="U87" i="33"/>
  <c r="Q88" i="33"/>
  <c r="Y88" i="33"/>
  <c r="U89" i="33"/>
  <c r="Q90" i="33"/>
  <c r="Y90" i="33"/>
  <c r="U78" i="29"/>
  <c r="V79" i="29"/>
  <c r="R80" i="29"/>
  <c r="Z80" i="29"/>
  <c r="V81" i="29"/>
  <c r="R82" i="29"/>
  <c r="Z82" i="29"/>
  <c r="V83" i="29"/>
  <c r="R84" i="29"/>
  <c r="Z84" i="29"/>
  <c r="V85" i="29"/>
  <c r="R86" i="29"/>
  <c r="Z86" i="29"/>
  <c r="V87" i="29"/>
  <c r="R88" i="29"/>
  <c r="Z88" i="29"/>
  <c r="V89" i="29"/>
  <c r="R90" i="29"/>
  <c r="Z90" i="29"/>
  <c r="P78" i="30"/>
  <c r="X78" i="30"/>
  <c r="Y90" i="30"/>
  <c r="S78" i="34"/>
  <c r="S78" i="35"/>
  <c r="S78" i="31"/>
  <c r="S78" i="36"/>
  <c r="AA79" i="10"/>
  <c r="O79" i="35"/>
  <c r="O79" i="31"/>
  <c r="O79" i="36"/>
  <c r="O79" i="34"/>
  <c r="W79" i="35"/>
  <c r="W79" i="31"/>
  <c r="W79" i="36"/>
  <c r="W79" i="34"/>
  <c r="S80" i="35"/>
  <c r="S80" i="31"/>
  <c r="S80" i="36"/>
  <c r="S80" i="34"/>
  <c r="AA81" i="10"/>
  <c r="O81" i="35"/>
  <c r="O81" i="31"/>
  <c r="O81" i="36"/>
  <c r="O81" i="34"/>
  <c r="W81" i="35"/>
  <c r="W81" i="31"/>
  <c r="W81" i="36"/>
  <c r="W81" i="34"/>
  <c r="S82" i="35"/>
  <c r="S82" i="31"/>
  <c r="S82" i="36"/>
  <c r="S82" i="34"/>
  <c r="AA83" i="10"/>
  <c r="O83" i="35"/>
  <c r="O83" i="31"/>
  <c r="O83" i="36"/>
  <c r="O83" i="34"/>
  <c r="W83" i="35"/>
  <c r="W83" i="31"/>
  <c r="W83" i="36"/>
  <c r="W83" i="34"/>
  <c r="S84" i="35"/>
  <c r="S84" i="31"/>
  <c r="S84" i="36"/>
  <c r="S84" i="34"/>
  <c r="AA85" i="10"/>
  <c r="O85" i="35"/>
  <c r="O85" i="31"/>
  <c r="O85" i="36"/>
  <c r="O85" i="34"/>
  <c r="W85" i="35"/>
  <c r="W85" i="31"/>
  <c r="W85" i="36"/>
  <c r="W85" i="34"/>
  <c r="S86" i="35"/>
  <c r="S86" i="31"/>
  <c r="S86" i="36"/>
  <c r="S86" i="34"/>
  <c r="AA87" i="10"/>
  <c r="O87" i="35"/>
  <c r="O87" i="31"/>
  <c r="O87" i="36"/>
  <c r="O87" i="34"/>
  <c r="W87" i="35"/>
  <c r="W87" i="31"/>
  <c r="W87" i="36"/>
  <c r="W87" i="34"/>
  <c r="S88" i="35"/>
  <c r="S88" i="31"/>
  <c r="S88" i="36"/>
  <c r="S88" i="34"/>
  <c r="AA89" i="10"/>
  <c r="O89" i="35"/>
  <c r="O89" i="31"/>
  <c r="O89" i="36"/>
  <c r="O89" i="34"/>
  <c r="W89" i="35"/>
  <c r="W89" i="31"/>
  <c r="W89" i="36"/>
  <c r="W89" i="34"/>
  <c r="S90" i="35"/>
  <c r="S90" i="31"/>
  <c r="S90" i="36"/>
  <c r="S90" i="34"/>
  <c r="V79" i="33"/>
  <c r="R80" i="33"/>
  <c r="Z80" i="33"/>
  <c r="V81" i="33"/>
  <c r="R82" i="33"/>
  <c r="Z82" i="33"/>
  <c r="V83" i="33"/>
  <c r="R84" i="33"/>
  <c r="Z84" i="33"/>
  <c r="V85" i="33"/>
  <c r="R86" i="33"/>
  <c r="Z86" i="33"/>
  <c r="V87" i="33"/>
  <c r="R88" i="33"/>
  <c r="Z88" i="33"/>
  <c r="V89" i="33"/>
  <c r="R90" i="33"/>
  <c r="Z90" i="33"/>
  <c r="V78" i="29"/>
  <c r="O79" i="29"/>
  <c r="W79" i="29"/>
  <c r="S80" i="29"/>
  <c r="O81" i="29"/>
  <c r="W81" i="29"/>
  <c r="S82" i="29"/>
  <c r="O83" i="29"/>
  <c r="W83" i="29"/>
  <c r="S84" i="29"/>
  <c r="O85" i="29"/>
  <c r="W85" i="29"/>
  <c r="S86" i="29"/>
  <c r="O87" i="29"/>
  <c r="W87" i="29"/>
  <c r="S88" i="29"/>
  <c r="O89" i="29"/>
  <c r="W89" i="29"/>
  <c r="S90" i="29"/>
  <c r="Q78" i="30"/>
  <c r="Y78" i="30"/>
  <c r="Z90" i="30"/>
  <c r="T78" i="35"/>
  <c r="T78" i="31"/>
  <c r="T78" i="36"/>
  <c r="T78" i="34"/>
  <c r="P79" i="31"/>
  <c r="P79" i="36"/>
  <c r="P79" i="34"/>
  <c r="P79" i="35"/>
  <c r="X79" i="31"/>
  <c r="X79" i="36"/>
  <c r="X79" i="34"/>
  <c r="X79" i="35"/>
  <c r="T80" i="31"/>
  <c r="T80" i="36"/>
  <c r="T80" i="34"/>
  <c r="T80" i="35"/>
  <c r="P81" i="31"/>
  <c r="P81" i="36"/>
  <c r="P81" i="34"/>
  <c r="P81" i="35"/>
  <c r="X81" i="31"/>
  <c r="X81" i="36"/>
  <c r="X81" i="34"/>
  <c r="X81" i="35"/>
  <c r="T82" i="31"/>
  <c r="T82" i="36"/>
  <c r="T82" i="34"/>
  <c r="T82" i="35"/>
  <c r="P83" i="31"/>
  <c r="P83" i="36"/>
  <c r="P83" i="34"/>
  <c r="P83" i="35"/>
  <c r="X83" i="31"/>
  <c r="X83" i="36"/>
  <c r="X83" i="34"/>
  <c r="X83" i="35"/>
  <c r="T84" i="31"/>
  <c r="T84" i="36"/>
  <c r="T84" i="34"/>
  <c r="T84" i="35"/>
  <c r="P85" i="31"/>
  <c r="P85" i="36"/>
  <c r="P85" i="34"/>
  <c r="P85" i="35"/>
  <c r="X85" i="31"/>
  <c r="X85" i="36"/>
  <c r="X85" i="34"/>
  <c r="X85" i="35"/>
  <c r="T86" i="31"/>
  <c r="T86" i="36"/>
  <c r="T86" i="34"/>
  <c r="T86" i="35"/>
  <c r="P87" i="31"/>
  <c r="P87" i="36"/>
  <c r="P87" i="34"/>
  <c r="P87" i="35"/>
  <c r="X87" i="31"/>
  <c r="X87" i="36"/>
  <c r="X87" i="34"/>
  <c r="X87" i="35"/>
  <c r="T88" i="31"/>
  <c r="T88" i="36"/>
  <c r="T88" i="34"/>
  <c r="T88" i="35"/>
  <c r="P89" i="31"/>
  <c r="P89" i="36"/>
  <c r="P89" i="34"/>
  <c r="P89" i="35"/>
  <c r="X89" i="31"/>
  <c r="X89" i="36"/>
  <c r="X89" i="34"/>
  <c r="X89" i="35"/>
  <c r="T90" i="31"/>
  <c r="T90" i="36"/>
  <c r="T90" i="34"/>
  <c r="T90" i="35"/>
  <c r="O79" i="33"/>
  <c r="W79" i="33"/>
  <c r="S80" i="33"/>
  <c r="O81" i="33"/>
  <c r="W81" i="33"/>
  <c r="S82" i="33"/>
  <c r="O83" i="33"/>
  <c r="W83" i="33"/>
  <c r="S84" i="33"/>
  <c r="O85" i="33"/>
  <c r="W85" i="33"/>
  <c r="S86" i="33"/>
  <c r="O87" i="33"/>
  <c r="W87" i="33"/>
  <c r="S88" i="33"/>
  <c r="O89" i="33"/>
  <c r="W89" i="33"/>
  <c r="S90" i="33"/>
  <c r="W78" i="29"/>
  <c r="P79" i="29"/>
  <c r="X79" i="29"/>
  <c r="T80" i="29"/>
  <c r="P81" i="29"/>
  <c r="X81" i="29"/>
  <c r="T82" i="29"/>
  <c r="P83" i="29"/>
  <c r="X83" i="29"/>
  <c r="T84" i="29"/>
  <c r="P85" i="29"/>
  <c r="X85" i="29"/>
  <c r="T86" i="29"/>
  <c r="P87" i="29"/>
  <c r="X87" i="29"/>
  <c r="T88" i="29"/>
  <c r="P89" i="29"/>
  <c r="X89" i="29"/>
  <c r="T90" i="29"/>
  <c r="R78" i="30"/>
  <c r="Z78" i="30"/>
  <c r="Q90" i="30"/>
  <c r="U78" i="35"/>
  <c r="U78" i="31"/>
  <c r="U78" i="36"/>
  <c r="U78" i="34"/>
  <c r="Q79" i="31"/>
  <c r="Q79" i="36"/>
  <c r="Q79" i="34"/>
  <c r="Q79" i="35"/>
  <c r="Y79" i="31"/>
  <c r="Y79" i="36"/>
  <c r="Y79" i="34"/>
  <c r="Y79" i="35"/>
  <c r="U80" i="31"/>
  <c r="U80" i="36"/>
  <c r="U80" i="34"/>
  <c r="U80" i="35"/>
  <c r="Q81" i="31"/>
  <c r="Q81" i="36"/>
  <c r="Q81" i="34"/>
  <c r="Q81" i="35"/>
  <c r="Y81" i="31"/>
  <c r="Y81" i="36"/>
  <c r="Y81" i="34"/>
  <c r="Y81" i="35"/>
  <c r="U82" i="31"/>
  <c r="U82" i="36"/>
  <c r="U82" i="34"/>
  <c r="U82" i="35"/>
  <c r="Q83" i="31"/>
  <c r="Q83" i="36"/>
  <c r="Q83" i="34"/>
  <c r="Q83" i="35"/>
  <c r="Y83" i="31"/>
  <c r="Y83" i="36"/>
  <c r="Y83" i="34"/>
  <c r="Y83" i="35"/>
  <c r="U84" i="31"/>
  <c r="U84" i="36"/>
  <c r="U84" i="34"/>
  <c r="U84" i="35"/>
  <c r="Q85" i="31"/>
  <c r="Q85" i="36"/>
  <c r="Q85" i="34"/>
  <c r="Q85" i="35"/>
  <c r="Y85" i="31"/>
  <c r="Y85" i="36"/>
  <c r="Y85" i="34"/>
  <c r="Y85" i="35"/>
  <c r="U86" i="31"/>
  <c r="U86" i="36"/>
  <c r="U86" i="34"/>
  <c r="U86" i="35"/>
  <c r="Q87" i="31"/>
  <c r="Q87" i="36"/>
  <c r="Q87" i="34"/>
  <c r="Q87" i="35"/>
  <c r="Y87" i="31"/>
  <c r="Y87" i="36"/>
  <c r="Y87" i="34"/>
  <c r="Y87" i="35"/>
  <c r="U88" i="31"/>
  <c r="U88" i="36"/>
  <c r="U88" i="34"/>
  <c r="U88" i="35"/>
  <c r="Q89" i="31"/>
  <c r="Q89" i="36"/>
  <c r="Q89" i="34"/>
  <c r="Q89" i="35"/>
  <c r="Y89" i="31"/>
  <c r="Y89" i="36"/>
  <c r="Y89" i="34"/>
  <c r="Y89" i="35"/>
  <c r="U90" i="31"/>
  <c r="U90" i="36"/>
  <c r="U90" i="34"/>
  <c r="U90" i="35"/>
  <c r="P79" i="33"/>
  <c r="X79" i="33"/>
  <c r="T80" i="33"/>
  <c r="P81" i="33"/>
  <c r="X81" i="33"/>
  <c r="T82" i="33"/>
  <c r="P83" i="33"/>
  <c r="X83" i="33"/>
  <c r="T84" i="33"/>
  <c r="P85" i="33"/>
  <c r="X85" i="33"/>
  <c r="T86" i="33"/>
  <c r="P87" i="33"/>
  <c r="X87" i="33"/>
  <c r="T88" i="33"/>
  <c r="P89" i="33"/>
  <c r="X89" i="33"/>
  <c r="T90" i="33"/>
  <c r="P78" i="29"/>
  <c r="X78" i="29"/>
  <c r="Q79" i="29"/>
  <c r="Y79" i="29"/>
  <c r="U80" i="29"/>
  <c r="Q81" i="29"/>
  <c r="Y81" i="29"/>
  <c r="U82" i="29"/>
  <c r="Q83" i="29"/>
  <c r="Y83" i="29"/>
  <c r="U84" i="29"/>
  <c r="Q85" i="29"/>
  <c r="Y85" i="29"/>
  <c r="U86" i="29"/>
  <c r="Q87" i="29"/>
  <c r="Y87" i="29"/>
  <c r="U88" i="29"/>
  <c r="Q89" i="29"/>
  <c r="Y89" i="29"/>
  <c r="U90" i="29"/>
  <c r="S78" i="30"/>
  <c r="T79" i="30"/>
  <c r="P80" i="30"/>
  <c r="X80" i="30"/>
  <c r="T81" i="30"/>
  <c r="P82" i="30"/>
  <c r="X82" i="30"/>
  <c r="T83" i="30"/>
  <c r="P84" i="30"/>
  <c r="X84" i="30"/>
  <c r="T85" i="30"/>
  <c r="P86" i="30"/>
  <c r="X86" i="30"/>
  <c r="T87" i="30"/>
  <c r="P88" i="30"/>
  <c r="X88" i="30"/>
  <c r="T89" i="30"/>
  <c r="R90" i="30"/>
  <c r="V78" i="35"/>
  <c r="V78" i="31"/>
  <c r="V78" i="36"/>
  <c r="V78" i="34"/>
  <c r="R79" i="36"/>
  <c r="R79" i="34"/>
  <c r="R79" i="35"/>
  <c r="R79" i="31"/>
  <c r="Z79" i="36"/>
  <c r="Z79" i="34"/>
  <c r="Z79" i="35"/>
  <c r="Z79" i="31"/>
  <c r="V80" i="36"/>
  <c r="V80" i="34"/>
  <c r="V80" i="35"/>
  <c r="V80" i="31"/>
  <c r="R81" i="36"/>
  <c r="R81" i="34"/>
  <c r="R81" i="35"/>
  <c r="R81" i="31"/>
  <c r="Z81" i="36"/>
  <c r="Z81" i="34"/>
  <c r="Z81" i="35"/>
  <c r="Z81" i="31"/>
  <c r="V82" i="36"/>
  <c r="V82" i="34"/>
  <c r="V82" i="35"/>
  <c r="V82" i="31"/>
  <c r="R83" i="36"/>
  <c r="R83" i="34"/>
  <c r="R83" i="35"/>
  <c r="R83" i="31"/>
  <c r="Z83" i="36"/>
  <c r="Z83" i="34"/>
  <c r="Z83" i="35"/>
  <c r="Z83" i="31"/>
  <c r="V84" i="36"/>
  <c r="V84" i="34"/>
  <c r="V84" i="35"/>
  <c r="V84" i="31"/>
  <c r="R85" i="36"/>
  <c r="R85" i="34"/>
  <c r="R85" i="35"/>
  <c r="R85" i="31"/>
  <c r="Z85" i="36"/>
  <c r="Z85" i="34"/>
  <c r="Z85" i="35"/>
  <c r="Z85" i="31"/>
  <c r="V86" i="36"/>
  <c r="V86" i="34"/>
  <c r="V86" i="35"/>
  <c r="V86" i="31"/>
  <c r="R87" i="36"/>
  <c r="R87" i="34"/>
  <c r="R87" i="35"/>
  <c r="R87" i="31"/>
  <c r="Z87" i="36"/>
  <c r="Z87" i="34"/>
  <c r="Z87" i="35"/>
  <c r="Z87" i="31"/>
  <c r="V88" i="36"/>
  <c r="V88" i="34"/>
  <c r="V88" i="35"/>
  <c r="V88" i="31"/>
  <c r="R89" i="36"/>
  <c r="R89" i="34"/>
  <c r="R89" i="35"/>
  <c r="R89" i="31"/>
  <c r="Z89" i="36"/>
  <c r="Z89" i="34"/>
  <c r="Z89" i="35"/>
  <c r="Z89" i="31"/>
  <c r="V90" i="36"/>
  <c r="V90" i="34"/>
  <c r="V90" i="35"/>
  <c r="V90" i="31"/>
  <c r="P78" i="33"/>
  <c r="X78" i="33"/>
  <c r="Q79" i="33"/>
  <c r="Y79" i="33"/>
  <c r="U80" i="33"/>
  <c r="Q81" i="33"/>
  <c r="Y81" i="33"/>
  <c r="U82" i="33"/>
  <c r="Q83" i="33"/>
  <c r="Y83" i="33"/>
  <c r="U84" i="33"/>
  <c r="Q85" i="33"/>
  <c r="Y85" i="33"/>
  <c r="U86" i="33"/>
  <c r="Q87" i="33"/>
  <c r="Y87" i="33"/>
  <c r="U88" i="33"/>
  <c r="Q89" i="33"/>
  <c r="Y89" i="33"/>
  <c r="U90" i="33"/>
  <c r="Q78" i="29"/>
  <c r="Y78" i="29"/>
  <c r="R79" i="29"/>
  <c r="Z79" i="29"/>
  <c r="V80" i="29"/>
  <c r="R81" i="29"/>
  <c r="Z81" i="29"/>
  <c r="V82" i="29"/>
  <c r="R83" i="29"/>
  <c r="Z83" i="29"/>
  <c r="V84" i="29"/>
  <c r="R85" i="29"/>
  <c r="Z85" i="29"/>
  <c r="V86" i="29"/>
  <c r="R87" i="29"/>
  <c r="Z87" i="29"/>
  <c r="V88" i="29"/>
  <c r="R89" i="29"/>
  <c r="Z89" i="29"/>
  <c r="V90" i="29"/>
  <c r="T78" i="30"/>
  <c r="U79" i="30"/>
  <c r="Q80" i="30"/>
  <c r="Y80" i="30"/>
  <c r="U81" i="30"/>
  <c r="Q82" i="30"/>
  <c r="Y82" i="30"/>
  <c r="U83" i="30"/>
  <c r="Q84" i="30"/>
  <c r="Y84" i="30"/>
  <c r="U85" i="30"/>
  <c r="Q86" i="30"/>
  <c r="Y86" i="30"/>
  <c r="U87" i="30"/>
  <c r="Q88" i="30"/>
  <c r="Y88" i="30"/>
  <c r="U89" i="30"/>
  <c r="S90" i="30"/>
  <c r="W78" i="31"/>
  <c r="W78" i="36"/>
  <c r="W78" i="34"/>
  <c r="W78" i="35"/>
  <c r="S79" i="34"/>
  <c r="S79" i="35"/>
  <c r="S79" i="31"/>
  <c r="S79" i="36"/>
  <c r="AA80" i="10"/>
  <c r="O80" i="34"/>
  <c r="O80" i="35"/>
  <c r="O80" i="31"/>
  <c r="O80" i="36"/>
  <c r="W80" i="34"/>
  <c r="W80" i="35"/>
  <c r="W80" i="31"/>
  <c r="W80" i="36"/>
  <c r="S81" i="34"/>
  <c r="S81" i="35"/>
  <c r="S81" i="31"/>
  <c r="S81" i="36"/>
  <c r="AA82" i="10"/>
  <c r="O82" i="34"/>
  <c r="O82" i="35"/>
  <c r="O82" i="31"/>
  <c r="O82" i="36"/>
  <c r="W82" i="34"/>
  <c r="W82" i="35"/>
  <c r="W82" i="31"/>
  <c r="W82" i="36"/>
  <c r="S83" i="34"/>
  <c r="S83" i="35"/>
  <c r="S83" i="31"/>
  <c r="S83" i="36"/>
  <c r="AA84" i="10"/>
  <c r="O84" i="34"/>
  <c r="O84" i="35"/>
  <c r="O84" i="31"/>
  <c r="O84" i="36"/>
  <c r="W84" i="34"/>
  <c r="W84" i="35"/>
  <c r="W84" i="31"/>
  <c r="W84" i="36"/>
  <c r="S85" i="34"/>
  <c r="S85" i="35"/>
  <c r="S85" i="31"/>
  <c r="S85" i="36"/>
  <c r="AA86" i="10"/>
  <c r="O86" i="34"/>
  <c r="O86" i="35"/>
  <c r="O86" i="31"/>
  <c r="O86" i="36"/>
  <c r="W86" i="34"/>
  <c r="W86" i="35"/>
  <c r="W86" i="31"/>
  <c r="W86" i="36"/>
  <c r="S87" i="34"/>
  <c r="S87" i="35"/>
  <c r="S87" i="31"/>
  <c r="S87" i="36"/>
  <c r="AA88" i="10"/>
  <c r="O88" i="34"/>
  <c r="O88" i="35"/>
  <c r="O88" i="31"/>
  <c r="O88" i="36"/>
  <c r="W88" i="34"/>
  <c r="W88" i="35"/>
  <c r="W88" i="31"/>
  <c r="W88" i="36"/>
  <c r="S89" i="34"/>
  <c r="S89" i="35"/>
  <c r="S89" i="31"/>
  <c r="S89" i="36"/>
  <c r="AA90" i="10"/>
  <c r="O90" i="34"/>
  <c r="O90" i="30"/>
  <c r="O90" i="35"/>
  <c r="O90" i="31"/>
  <c r="O90" i="36"/>
  <c r="W90" i="34"/>
  <c r="W90" i="30"/>
  <c r="W90" i="35"/>
  <c r="W90" i="31"/>
  <c r="W90" i="36"/>
  <c r="Q78" i="33"/>
  <c r="Y78" i="33"/>
  <c r="R79" i="33"/>
  <c r="Z79" i="33"/>
  <c r="V80" i="33"/>
  <c r="R81" i="33"/>
  <c r="Z81" i="33"/>
  <c r="V82" i="33"/>
  <c r="R83" i="33"/>
  <c r="Z83" i="33"/>
  <c r="V84" i="33"/>
  <c r="R85" i="33"/>
  <c r="Z85" i="33"/>
  <c r="V86" i="33"/>
  <c r="R87" i="33"/>
  <c r="Z87" i="33"/>
  <c r="V88" i="33"/>
  <c r="R89" i="33"/>
  <c r="Z89" i="33"/>
  <c r="V90" i="33"/>
  <c r="R78" i="29"/>
  <c r="Z78" i="29"/>
  <c r="S79" i="29"/>
  <c r="O80" i="29"/>
  <c r="W80" i="29"/>
  <c r="S81" i="29"/>
  <c r="O82" i="29"/>
  <c r="W82" i="29"/>
  <c r="S83" i="29"/>
  <c r="O84" i="29"/>
  <c r="W84" i="29"/>
  <c r="S85" i="29"/>
  <c r="O86" i="29"/>
  <c r="W86" i="29"/>
  <c r="S87" i="29"/>
  <c r="O88" i="29"/>
  <c r="W88" i="29"/>
  <c r="S89" i="29"/>
  <c r="O90" i="29"/>
  <c r="W90" i="29"/>
  <c r="U78" i="30"/>
  <c r="V79" i="30"/>
  <c r="R80" i="30"/>
  <c r="Z80" i="30"/>
  <c r="V81" i="30"/>
  <c r="R82" i="30"/>
  <c r="Z82" i="30"/>
  <c r="V83" i="30"/>
  <c r="R84" i="30"/>
  <c r="Z84" i="30"/>
  <c r="V85" i="30"/>
  <c r="R86" i="30"/>
  <c r="Z86" i="30"/>
  <c r="V87" i="30"/>
  <c r="R88" i="30"/>
  <c r="Z88" i="30"/>
  <c r="V89" i="30"/>
  <c r="T90" i="30"/>
  <c r="AA68" i="2"/>
  <c r="AA68" i="32" s="1"/>
  <c r="AA69" i="2"/>
  <c r="AA69" i="32" s="1"/>
  <c r="AA70" i="2"/>
  <c r="AA70" i="32" s="1"/>
  <c r="AA71" i="2"/>
  <c r="AA71" i="32" s="1"/>
  <c r="O66" i="32"/>
  <c r="O72" i="32"/>
  <c r="O74" i="32"/>
  <c r="AA67" i="2"/>
  <c r="AA67" i="32" s="1"/>
  <c r="AA75" i="2"/>
  <c r="AA75" i="32" s="1"/>
  <c r="O78" i="29"/>
  <c r="AC80" i="33"/>
  <c r="O78" i="36"/>
  <c r="AC79" i="33"/>
  <c r="AA78" i="30"/>
  <c r="AA78" i="35"/>
  <c r="O78" i="33"/>
  <c r="AA78" i="31"/>
  <c r="O78" i="34"/>
  <c r="O78" i="30"/>
  <c r="AA78" i="36"/>
  <c r="AA78" i="33"/>
  <c r="AA78" i="29"/>
  <c r="O78" i="35"/>
  <c r="AA78" i="34"/>
  <c r="O78" i="31"/>
  <c r="C2" i="36"/>
  <c r="C2" i="35"/>
  <c r="C2" i="34"/>
  <c r="C2" i="33"/>
  <c r="AA85" i="34" l="1"/>
  <c r="AA85" i="35"/>
  <c r="AA85" i="31"/>
  <c r="AA85" i="36"/>
  <c r="AA85" i="29"/>
  <c r="AA85" i="30"/>
  <c r="AA85" i="33"/>
  <c r="AA84" i="35"/>
  <c r="AA84" i="31"/>
  <c r="AA84" i="36"/>
  <c r="AA84" i="34"/>
  <c r="AA84" i="33"/>
  <c r="AA84" i="29"/>
  <c r="AA84" i="30"/>
  <c r="AA81" i="34"/>
  <c r="AA81" i="35"/>
  <c r="AA81" i="31"/>
  <c r="AA81" i="36"/>
  <c r="AA81" i="29"/>
  <c r="AA81" i="30"/>
  <c r="AA81" i="33"/>
  <c r="AA90" i="35"/>
  <c r="AA90" i="31"/>
  <c r="AA90" i="36"/>
  <c r="AA90" i="34"/>
  <c r="AA90" i="30"/>
  <c r="AA90" i="33"/>
  <c r="AA90" i="29"/>
  <c r="AA80" i="35"/>
  <c r="AA80" i="31"/>
  <c r="AA80" i="36"/>
  <c r="AA80" i="34"/>
  <c r="AA80" i="33"/>
  <c r="AA80" i="29"/>
  <c r="AA80" i="30"/>
  <c r="AA87" i="34"/>
  <c r="AA87" i="35"/>
  <c r="AA87" i="31"/>
  <c r="AA87" i="36"/>
  <c r="AA87" i="29"/>
  <c r="AA87" i="30"/>
  <c r="AA87" i="33"/>
  <c r="AA86" i="35"/>
  <c r="AA86" i="31"/>
  <c r="AA86" i="36"/>
  <c r="AA86" i="34"/>
  <c r="AA86" i="33"/>
  <c r="AA86" i="29"/>
  <c r="AA86" i="30"/>
  <c r="AA88" i="35"/>
  <c r="AA88" i="31"/>
  <c r="AA88" i="36"/>
  <c r="AA88" i="34"/>
  <c r="AA88" i="33"/>
  <c r="AA88" i="29"/>
  <c r="AA88" i="30"/>
  <c r="AA83" i="34"/>
  <c r="AA83" i="35"/>
  <c r="AA83" i="31"/>
  <c r="AA83" i="36"/>
  <c r="AA83" i="29"/>
  <c r="AA83" i="30"/>
  <c r="AA83" i="33"/>
  <c r="AA82" i="35"/>
  <c r="AA82" i="31"/>
  <c r="AA82" i="36"/>
  <c r="AA82" i="34"/>
  <c r="AA82" i="33"/>
  <c r="AA82" i="29"/>
  <c r="AA82" i="30"/>
  <c r="AA89" i="34"/>
  <c r="AA89" i="35"/>
  <c r="AA89" i="31"/>
  <c r="AA89" i="36"/>
  <c r="AA89" i="29"/>
  <c r="AA89" i="30"/>
  <c r="AA89" i="33"/>
  <c r="AA79" i="34"/>
  <c r="AA79" i="35"/>
  <c r="AA79" i="31"/>
  <c r="AA79" i="36"/>
  <c r="AA79" i="29"/>
  <c r="AA79" i="30"/>
  <c r="AA79" i="33"/>
  <c r="AA4" i="47"/>
  <c r="E4" i="47"/>
  <c r="T4" i="47" s="1"/>
  <c r="F4" i="47"/>
  <c r="U4" i="47" s="1"/>
  <c r="G4" i="47"/>
  <c r="V4" i="47" s="1"/>
  <c r="H4" i="47"/>
  <c r="W4" i="47" s="1"/>
  <c r="I4" i="47"/>
  <c r="X4" i="47" s="1"/>
  <c r="J4" i="47"/>
  <c r="Y4" i="47" s="1"/>
  <c r="K4" i="47"/>
  <c r="Z4" i="47" s="1"/>
  <c r="L4" i="47"/>
  <c r="M4" i="47"/>
  <c r="AB4" i="47" s="1"/>
  <c r="N4" i="47"/>
  <c r="AC4" i="47" s="1"/>
  <c r="O4" i="47"/>
  <c r="AD4" i="47" s="1"/>
  <c r="D4" i="47"/>
  <c r="S4" i="47" s="1"/>
  <c r="C4" i="2"/>
  <c r="M3" i="41"/>
  <c r="E3" i="41"/>
  <c r="N3" i="40"/>
  <c r="N3" i="41" s="1"/>
  <c r="M3" i="40"/>
  <c r="L3" i="40"/>
  <c r="L3" i="41" s="1"/>
  <c r="K3" i="40"/>
  <c r="K3" i="41" s="1"/>
  <c r="J3" i="40"/>
  <c r="J3" i="41" s="1"/>
  <c r="I3" i="40"/>
  <c r="I3" i="41" s="1"/>
  <c r="H3" i="40"/>
  <c r="H3" i="41" s="1"/>
  <c r="G3" i="40"/>
  <c r="G3" i="41" s="1"/>
  <c r="F3" i="40"/>
  <c r="F3" i="41" s="1"/>
  <c r="E3" i="40"/>
  <c r="D3" i="40"/>
  <c r="D3" i="41" s="1"/>
  <c r="C3" i="40"/>
  <c r="C3" i="41" s="1"/>
  <c r="D4" i="2"/>
  <c r="E5" i="28" l="1"/>
  <c r="C127" i="36"/>
  <c r="C110" i="36"/>
  <c r="C127" i="35"/>
  <c r="C110" i="35"/>
  <c r="C110" i="34"/>
  <c r="N134" i="39"/>
  <c r="N138" i="39"/>
  <c r="D4" i="43"/>
  <c r="D76" i="43" s="1"/>
  <c r="C4" i="43"/>
  <c r="D4" i="36"/>
  <c r="D126" i="36" s="1"/>
  <c r="C4" i="36"/>
  <c r="C181" i="36" s="1"/>
  <c r="D4" i="35"/>
  <c r="C4" i="35"/>
  <c r="C181" i="35" s="1"/>
  <c r="D4" i="34"/>
  <c r="D142" i="34" s="1"/>
  <c r="C4" i="34"/>
  <c r="C181" i="34" s="1"/>
  <c r="D4" i="33"/>
  <c r="D92" i="33" s="1"/>
  <c r="C4" i="33"/>
  <c r="D4" i="32"/>
  <c r="C4" i="32"/>
  <c r="C65" i="32" s="1"/>
  <c r="D4" i="31"/>
  <c r="D188" i="31" s="1"/>
  <c r="C4" i="31"/>
  <c r="C142" i="31" s="1"/>
  <c r="D4" i="30"/>
  <c r="D126" i="30" s="1"/>
  <c r="C4" i="30"/>
  <c r="C188" i="30" s="1"/>
  <c r="D4" i="29"/>
  <c r="D188" i="29" s="1"/>
  <c r="C4" i="29"/>
  <c r="C109" i="29" s="1"/>
  <c r="C2" i="43"/>
  <c r="D2" i="43" s="1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D2" i="36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D2" i="35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D2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D2" i="33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D2" i="32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C2" i="31"/>
  <c r="D2" i="31" s="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C2" i="30"/>
  <c r="D2" i="30" s="1"/>
  <c r="E2" i="30" s="1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D4" i="10"/>
  <c r="D22" i="10" s="1"/>
  <c r="C4" i="10"/>
  <c r="C77" i="10" s="1"/>
  <c r="D35" i="2"/>
  <c r="E35" i="2" s="1"/>
  <c r="E155" i="41"/>
  <c r="L132" i="41"/>
  <c r="M71" i="43"/>
  <c r="H70" i="43"/>
  <c r="K69" i="43"/>
  <c r="H68" i="43"/>
  <c r="F68" i="43"/>
  <c r="I67" i="43"/>
  <c r="L66" i="43"/>
  <c r="D66" i="43"/>
  <c r="J64" i="43"/>
  <c r="M63" i="43"/>
  <c r="H62" i="43"/>
  <c r="M61" i="43"/>
  <c r="K61" i="43"/>
  <c r="F60" i="43"/>
  <c r="L53" i="43"/>
  <c r="D53" i="43"/>
  <c r="G52" i="43"/>
  <c r="J51" i="43"/>
  <c r="M50" i="43"/>
  <c r="E50" i="43"/>
  <c r="H49" i="43"/>
  <c r="K48" i="43"/>
  <c r="G48" i="43"/>
  <c r="F47" i="43"/>
  <c r="I46" i="43"/>
  <c r="L45" i="43"/>
  <c r="D45" i="43"/>
  <c r="G44" i="43"/>
  <c r="J43" i="43"/>
  <c r="M42" i="43"/>
  <c r="E42" i="43"/>
  <c r="M33" i="43"/>
  <c r="C46" i="41"/>
  <c r="BI176" i="40"/>
  <c r="M17" i="31" s="1"/>
  <c r="AZ175" i="40"/>
  <c r="D16" i="31" s="1"/>
  <c r="BG174" i="40"/>
  <c r="K15" i="31" s="1"/>
  <c r="BB173" i="40"/>
  <c r="F14" i="31" s="1"/>
  <c r="BH171" i="40"/>
  <c r="L12" i="31" s="1"/>
  <c r="BD171" i="40"/>
  <c r="H12" i="31" s="1"/>
  <c r="AZ171" i="40"/>
  <c r="D12" i="31" s="1"/>
  <c r="BC170" i="40"/>
  <c r="BF169" i="40"/>
  <c r="J10" i="31" s="1"/>
  <c r="BB169" i="40"/>
  <c r="F10" i="31" s="1"/>
  <c r="AZ169" i="40"/>
  <c r="D10" i="31" s="1"/>
  <c r="BA168" i="40"/>
  <c r="BH167" i="40"/>
  <c r="L8" i="31" s="1"/>
  <c r="AZ167" i="40"/>
  <c r="D8" i="31" s="1"/>
  <c r="BB165" i="40"/>
  <c r="F6" i="31" s="1"/>
  <c r="AS174" i="40"/>
  <c r="AR172" i="40"/>
  <c r="L13" i="30" s="1"/>
  <c r="AN172" i="40"/>
  <c r="H13" i="30" s="1"/>
  <c r="AM171" i="40"/>
  <c r="G12" i="30" s="1"/>
  <c r="AP170" i="40"/>
  <c r="J11" i="30" s="1"/>
  <c r="AN164" i="40"/>
  <c r="H5" i="30" s="1"/>
  <c r="X173" i="40"/>
  <c r="H14" i="29" s="1"/>
  <c r="AB169" i="40"/>
  <c r="L10" i="29" s="1"/>
  <c r="W168" i="40"/>
  <c r="G9" i="29" s="1"/>
  <c r="S166" i="40"/>
  <c r="X165" i="40"/>
  <c r="X164" i="40"/>
  <c r="H174" i="40"/>
  <c r="AZ191" i="40"/>
  <c r="D16" i="36" s="1"/>
  <c r="BC190" i="40"/>
  <c r="BD187" i="40"/>
  <c r="BC184" i="40"/>
  <c r="BC182" i="40"/>
  <c r="G7" i="36" s="1"/>
  <c r="AZ182" i="40"/>
  <c r="AS192" i="40"/>
  <c r="AO191" i="40"/>
  <c r="I16" i="35" s="1"/>
  <c r="AR188" i="40"/>
  <c r="AS187" i="40"/>
  <c r="AM187" i="40"/>
  <c r="G12" i="35" s="1"/>
  <c r="AP186" i="40"/>
  <c r="AS185" i="40"/>
  <c r="AK185" i="40"/>
  <c r="AN184" i="40"/>
  <c r="AL182" i="40"/>
  <c r="F7" i="35" s="1"/>
  <c r="AO181" i="40"/>
  <c r="Z191" i="40"/>
  <c r="AA190" i="40"/>
  <c r="X188" i="40"/>
  <c r="H13" i="34" s="1"/>
  <c r="AA187" i="40"/>
  <c r="K12" i="34" s="1"/>
  <c r="Y185" i="40"/>
  <c r="X185" i="40"/>
  <c r="H10" i="34" s="1"/>
  <c r="AA182" i="40"/>
  <c r="C6" i="41"/>
  <c r="X181" i="40"/>
  <c r="H6" i="34" s="1"/>
  <c r="X180" i="40"/>
  <c r="C192" i="40"/>
  <c r="C17" i="33" s="1"/>
  <c r="F191" i="40"/>
  <c r="F16" i="33" s="1"/>
  <c r="M189" i="40"/>
  <c r="M14" i="33" s="1"/>
  <c r="E189" i="40"/>
  <c r="E14" i="33" s="1"/>
  <c r="H182" i="40"/>
  <c r="M181" i="40"/>
  <c r="E181" i="40"/>
  <c r="E6" i="33" s="1"/>
  <c r="N129" i="39"/>
  <c r="M129" i="39"/>
  <c r="L129" i="39"/>
  <c r="K129" i="39"/>
  <c r="J129" i="39"/>
  <c r="I129" i="39"/>
  <c r="H129" i="39"/>
  <c r="G129" i="39"/>
  <c r="F129" i="39"/>
  <c r="E129" i="39"/>
  <c r="D129" i="39"/>
  <c r="C129" i="39"/>
  <c r="AN53" i="28"/>
  <c r="AN52" i="28"/>
  <c r="AN51" i="28"/>
  <c r="N115" i="39"/>
  <c r="M115" i="39"/>
  <c r="L115" i="39"/>
  <c r="K115" i="39"/>
  <c r="J115" i="39"/>
  <c r="I115" i="39"/>
  <c r="H115" i="39"/>
  <c r="G115" i="39"/>
  <c r="F115" i="39"/>
  <c r="E115" i="39"/>
  <c r="D115" i="39"/>
  <c r="C115" i="39"/>
  <c r="AM53" i="28"/>
  <c r="AL53" i="28"/>
  <c r="AK53" i="28"/>
  <c r="AJ53" i="28"/>
  <c r="AI53" i="28"/>
  <c r="AH53" i="28"/>
  <c r="AG53" i="28"/>
  <c r="AF53" i="28"/>
  <c r="AE53" i="28"/>
  <c r="AD53" i="28"/>
  <c r="AC53" i="28"/>
  <c r="AM52" i="28"/>
  <c r="AL52" i="28"/>
  <c r="AK52" i="28"/>
  <c r="AJ52" i="28"/>
  <c r="AI52" i="28"/>
  <c r="AH52" i="28"/>
  <c r="AG52" i="28"/>
  <c r="AF52" i="28"/>
  <c r="AE52" i="28"/>
  <c r="AD52" i="28"/>
  <c r="AC52" i="28"/>
  <c r="AM51" i="28"/>
  <c r="AL51" i="28"/>
  <c r="AK51" i="28"/>
  <c r="AJ51" i="28"/>
  <c r="AI51" i="28"/>
  <c r="AH51" i="28"/>
  <c r="AG51" i="28"/>
  <c r="AF51" i="28"/>
  <c r="AE51" i="28"/>
  <c r="AD51" i="28"/>
  <c r="AC51" i="28"/>
  <c r="C89" i="43"/>
  <c r="C76" i="43"/>
  <c r="C58" i="43"/>
  <c r="C40" i="43"/>
  <c r="C22" i="43"/>
  <c r="C188" i="36"/>
  <c r="C161" i="36"/>
  <c r="D142" i="36"/>
  <c r="C126" i="36"/>
  <c r="C92" i="36"/>
  <c r="C58" i="36"/>
  <c r="C22" i="36"/>
  <c r="D188" i="35"/>
  <c r="D181" i="35"/>
  <c r="D161" i="35"/>
  <c r="D142" i="35"/>
  <c r="D126" i="35"/>
  <c r="D109" i="35"/>
  <c r="D92" i="35"/>
  <c r="D77" i="35"/>
  <c r="C77" i="35"/>
  <c r="D58" i="35"/>
  <c r="D40" i="35"/>
  <c r="D22" i="35"/>
  <c r="C92" i="33"/>
  <c r="C77" i="33"/>
  <c r="C58" i="33"/>
  <c r="C40" i="33"/>
  <c r="C22" i="33"/>
  <c r="D77" i="32"/>
  <c r="D65" i="32"/>
  <c r="D49" i="32"/>
  <c r="D34" i="32"/>
  <c r="D19" i="32"/>
  <c r="C58" i="31"/>
  <c r="C181" i="29"/>
  <c r="C126" i="29"/>
  <c r="C92" i="29"/>
  <c r="C58" i="29"/>
  <c r="C22" i="29"/>
  <c r="D77" i="2"/>
  <c r="C77" i="2"/>
  <c r="D65" i="2"/>
  <c r="C65" i="2"/>
  <c r="D49" i="2"/>
  <c r="C49" i="2"/>
  <c r="D34" i="2"/>
  <c r="C34" i="2"/>
  <c r="D19" i="2"/>
  <c r="C19" i="2"/>
  <c r="N179" i="41"/>
  <c r="M179" i="41"/>
  <c r="L179" i="41"/>
  <c r="K179" i="41"/>
  <c r="J179" i="41"/>
  <c r="I179" i="41"/>
  <c r="H179" i="41"/>
  <c r="G179" i="41"/>
  <c r="F179" i="41"/>
  <c r="E179" i="41"/>
  <c r="D179" i="41"/>
  <c r="C179" i="41"/>
  <c r="N163" i="41"/>
  <c r="M163" i="41"/>
  <c r="L163" i="41"/>
  <c r="K163" i="41"/>
  <c r="J163" i="41"/>
  <c r="I163" i="41"/>
  <c r="H163" i="41"/>
  <c r="G163" i="41"/>
  <c r="F163" i="41"/>
  <c r="E163" i="41"/>
  <c r="D163" i="41"/>
  <c r="C163" i="41"/>
  <c r="N147" i="41"/>
  <c r="M147" i="41"/>
  <c r="L147" i="41"/>
  <c r="K147" i="41"/>
  <c r="J147" i="41"/>
  <c r="I147" i="41"/>
  <c r="H147" i="41"/>
  <c r="G147" i="41"/>
  <c r="F147" i="41"/>
  <c r="E147" i="41"/>
  <c r="D147" i="41"/>
  <c r="C147" i="41"/>
  <c r="N131" i="41"/>
  <c r="M131" i="41"/>
  <c r="L131" i="41"/>
  <c r="K131" i="41"/>
  <c r="J131" i="41"/>
  <c r="I131" i="41"/>
  <c r="H131" i="41"/>
  <c r="G131" i="41"/>
  <c r="F131" i="41"/>
  <c r="E131" i="41"/>
  <c r="D131" i="41"/>
  <c r="C131" i="41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79" i="40" s="1"/>
  <c r="BI3" i="40"/>
  <c r="BI115" i="40" s="1"/>
  <c r="BH3" i="40"/>
  <c r="BH147" i="40" s="1"/>
  <c r="BG3" i="40"/>
  <c r="BG147" i="40" s="1"/>
  <c r="BF3" i="40"/>
  <c r="BF179" i="40" s="1"/>
  <c r="BE3" i="40"/>
  <c r="BE131" i="40" s="1"/>
  <c r="BD3" i="40"/>
  <c r="BD179" i="40" s="1"/>
  <c r="BC3" i="40"/>
  <c r="BC179" i="40" s="1"/>
  <c r="BB3" i="40"/>
  <c r="BB131" i="40" s="1"/>
  <c r="BA3" i="40"/>
  <c r="BA131" i="40" s="1"/>
  <c r="AZ3" i="40"/>
  <c r="AY3" i="40"/>
  <c r="AY163" i="40" s="1"/>
  <c r="AT3" i="40"/>
  <c r="AS3" i="40"/>
  <c r="AS51" i="40" s="1"/>
  <c r="AR3" i="40"/>
  <c r="AR19" i="40" s="1"/>
  <c r="AQ3" i="40"/>
  <c r="AQ115" i="40" s="1"/>
  <c r="AP3" i="40"/>
  <c r="AP51" i="40" s="1"/>
  <c r="AO3" i="40"/>
  <c r="AN3" i="40"/>
  <c r="AN99" i="40" s="1"/>
  <c r="AM3" i="40"/>
  <c r="AL3" i="40"/>
  <c r="AL163" i="40" s="1"/>
  <c r="AK3" i="40"/>
  <c r="AK35" i="40" s="1"/>
  <c r="AJ3" i="40"/>
  <c r="AJ147" i="40" s="1"/>
  <c r="AI3" i="40"/>
  <c r="AI19" i="40" s="1"/>
  <c r="AD3" i="40"/>
  <c r="AC3" i="40"/>
  <c r="AC163" i="40" s="1"/>
  <c r="AB3" i="40"/>
  <c r="AA3" i="40"/>
  <c r="AA163" i="40" s="1"/>
  <c r="Z3" i="40"/>
  <c r="Z179" i="40" s="1"/>
  <c r="Y3" i="40"/>
  <c r="Y179" i="40" s="1"/>
  <c r="X3" i="40"/>
  <c r="X179" i="40" s="1"/>
  <c r="W3" i="40"/>
  <c r="W179" i="40" s="1"/>
  <c r="V3" i="40"/>
  <c r="V99" i="40" s="1"/>
  <c r="U3" i="40"/>
  <c r="U163" i="40" s="1"/>
  <c r="T3" i="40"/>
  <c r="T163" i="40" s="1"/>
  <c r="S3" i="40"/>
  <c r="S163" i="40" s="1"/>
  <c r="AZ179" i="40"/>
  <c r="BC163" i="40"/>
  <c r="AZ163" i="40"/>
  <c r="AZ147" i="40"/>
  <c r="BF131" i="40"/>
  <c r="BC131" i="40"/>
  <c r="AZ131" i="40"/>
  <c r="AY131" i="40"/>
  <c r="BH115" i="40"/>
  <c r="AZ115" i="40"/>
  <c r="BF99" i="40"/>
  <c r="BC99" i="40"/>
  <c r="AZ99" i="40"/>
  <c r="BF83" i="40"/>
  <c r="AZ83" i="40"/>
  <c r="BH67" i="40"/>
  <c r="BF67" i="40"/>
  <c r="BC67" i="40"/>
  <c r="AZ67" i="40"/>
  <c r="BF51" i="40"/>
  <c r="BB51" i="40"/>
  <c r="AZ51" i="40"/>
  <c r="BF35" i="40"/>
  <c r="BC35" i="40"/>
  <c r="AZ35" i="40"/>
  <c r="AY35" i="40"/>
  <c r="BF19" i="40"/>
  <c r="AZ19" i="40"/>
  <c r="AY19" i="40"/>
  <c r="AT19" i="40"/>
  <c r="AP19" i="40"/>
  <c r="AO19" i="40"/>
  <c r="AM19" i="40"/>
  <c r="AT35" i="40"/>
  <c r="AO35" i="40"/>
  <c r="AM35" i="40"/>
  <c r="AT51" i="40"/>
  <c r="AO51" i="40"/>
  <c r="AM51" i="40"/>
  <c r="AL51" i="40"/>
  <c r="AT67" i="40"/>
  <c r="AQ67" i="40"/>
  <c r="AO67" i="40"/>
  <c r="AM67" i="40"/>
  <c r="AL67" i="40"/>
  <c r="AJ67" i="40"/>
  <c r="AT83" i="40"/>
  <c r="AO83" i="40"/>
  <c r="AM83" i="40"/>
  <c r="AT99" i="40"/>
  <c r="AO99" i="40"/>
  <c r="AM99" i="40"/>
  <c r="AT115" i="40"/>
  <c r="AO115" i="40"/>
  <c r="AM115" i="40"/>
  <c r="AT131" i="40"/>
  <c r="AQ131" i="40"/>
  <c r="AO131" i="40"/>
  <c r="AM131" i="40"/>
  <c r="AL131" i="40"/>
  <c r="AJ131" i="40"/>
  <c r="AT147" i="40"/>
  <c r="AO147" i="40"/>
  <c r="AN147" i="40"/>
  <c r="AM147" i="40"/>
  <c r="AL147" i="40"/>
  <c r="AT163" i="40"/>
  <c r="AO163" i="40"/>
  <c r="AM163" i="40"/>
  <c r="AT179" i="40"/>
  <c r="AO179" i="40"/>
  <c r="AM179" i="40"/>
  <c r="AD179" i="40"/>
  <c r="AB179" i="40"/>
  <c r="AD163" i="40"/>
  <c r="AB163" i="40"/>
  <c r="X163" i="40"/>
  <c r="AD147" i="40"/>
  <c r="AB147" i="40"/>
  <c r="Y147" i="40"/>
  <c r="U147" i="40"/>
  <c r="AD131" i="40"/>
  <c r="AB131" i="40"/>
  <c r="S131" i="40"/>
  <c r="AD115" i="40"/>
  <c r="AB115" i="40"/>
  <c r="U115" i="40"/>
  <c r="AD99" i="40"/>
  <c r="AB99" i="40"/>
  <c r="Y99" i="40"/>
  <c r="U99" i="40"/>
  <c r="AD83" i="40"/>
  <c r="AB83" i="40"/>
  <c r="U83" i="40"/>
  <c r="S83" i="40"/>
  <c r="AD67" i="40"/>
  <c r="AB67" i="40"/>
  <c r="U67" i="40"/>
  <c r="AD51" i="40"/>
  <c r="AB51" i="40"/>
  <c r="U51" i="40"/>
  <c r="AD35" i="40"/>
  <c r="AB35" i="40"/>
  <c r="AD19" i="40"/>
  <c r="AB19" i="40"/>
  <c r="Y19" i="40"/>
  <c r="U19" i="40"/>
  <c r="N179" i="40"/>
  <c r="M179" i="40"/>
  <c r="L179" i="40"/>
  <c r="K179" i="40"/>
  <c r="J179" i="40"/>
  <c r="I179" i="40"/>
  <c r="H179" i="40"/>
  <c r="G179" i="40"/>
  <c r="F179" i="40"/>
  <c r="E179" i="40"/>
  <c r="D179" i="40"/>
  <c r="C179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N157" i="39"/>
  <c r="M157" i="39"/>
  <c r="L157" i="39"/>
  <c r="K157" i="39"/>
  <c r="J157" i="39"/>
  <c r="I157" i="39"/>
  <c r="H157" i="39"/>
  <c r="G157" i="39"/>
  <c r="F157" i="39"/>
  <c r="E157" i="39"/>
  <c r="D157" i="39"/>
  <c r="C157" i="39"/>
  <c r="N143" i="39"/>
  <c r="M143" i="39"/>
  <c r="L143" i="39"/>
  <c r="K143" i="39"/>
  <c r="J143" i="39"/>
  <c r="I143" i="39"/>
  <c r="H143" i="39"/>
  <c r="G143" i="39"/>
  <c r="F143" i="39"/>
  <c r="E143" i="39"/>
  <c r="D143" i="39"/>
  <c r="C143" i="39"/>
  <c r="N101" i="39"/>
  <c r="M101" i="39"/>
  <c r="L101" i="39"/>
  <c r="K101" i="39"/>
  <c r="J101" i="39"/>
  <c r="I101" i="39"/>
  <c r="H101" i="39"/>
  <c r="G101" i="39"/>
  <c r="F101" i="39"/>
  <c r="E101" i="39"/>
  <c r="D101" i="39"/>
  <c r="C101" i="39"/>
  <c r="N87" i="39"/>
  <c r="M87" i="39"/>
  <c r="L87" i="39"/>
  <c r="K87" i="39"/>
  <c r="J87" i="39"/>
  <c r="I87" i="39"/>
  <c r="H87" i="39"/>
  <c r="G87" i="39"/>
  <c r="F87" i="39"/>
  <c r="E87" i="39"/>
  <c r="D87" i="39"/>
  <c r="C87" i="39"/>
  <c r="N73" i="39"/>
  <c r="M73" i="39"/>
  <c r="L73" i="39"/>
  <c r="K73" i="39"/>
  <c r="J73" i="39"/>
  <c r="I73" i="39"/>
  <c r="H73" i="39"/>
  <c r="G73" i="39"/>
  <c r="F73" i="39"/>
  <c r="E73" i="39"/>
  <c r="D73" i="39"/>
  <c r="C73" i="39"/>
  <c r="N59" i="39"/>
  <c r="M59" i="39"/>
  <c r="L59" i="39"/>
  <c r="K59" i="39"/>
  <c r="J59" i="39"/>
  <c r="I59" i="39"/>
  <c r="H59" i="39"/>
  <c r="G59" i="39"/>
  <c r="F59" i="39"/>
  <c r="E59" i="39"/>
  <c r="D59" i="39"/>
  <c r="C59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E21" i="28"/>
  <c r="E34" i="28" s="1"/>
  <c r="AE34" i="28" s="1"/>
  <c r="D21" i="28"/>
  <c r="W51" i="40"/>
  <c r="AQ147" i="40"/>
  <c r="AI83" i="40"/>
  <c r="BC19" i="40"/>
  <c r="BC51" i="40"/>
  <c r="BC83" i="40"/>
  <c r="BC115" i="40"/>
  <c r="BC147" i="40"/>
  <c r="X19" i="40"/>
  <c r="AJ179" i="40"/>
  <c r="AJ51" i="40"/>
  <c r="AK50" i="28"/>
  <c r="K47" i="28" s="1"/>
  <c r="AK46" i="28"/>
  <c r="AK42" i="28"/>
  <c r="K39" i="28" s="1"/>
  <c r="AK38" i="28"/>
  <c r="K36" i="28" s="1"/>
  <c r="AW49" i="28"/>
  <c r="AW48" i="28"/>
  <c r="AW47" i="28"/>
  <c r="AW45" i="28"/>
  <c r="AW44" i="28"/>
  <c r="AW43" i="28"/>
  <c r="AW41" i="28"/>
  <c r="AW40" i="28"/>
  <c r="AW39" i="28"/>
  <c r="AW37" i="28"/>
  <c r="AW36" i="28"/>
  <c r="AW35" i="28"/>
  <c r="C78" i="36"/>
  <c r="C78" i="35"/>
  <c r="C78" i="34"/>
  <c r="C78" i="33"/>
  <c r="AC78" i="33" s="1"/>
  <c r="C78" i="31"/>
  <c r="C78" i="30"/>
  <c r="C2" i="29"/>
  <c r="D2" i="29" s="1"/>
  <c r="E2" i="29" s="1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C2" i="10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A53" i="36"/>
  <c r="Z53" i="36"/>
  <c r="Y53" i="36"/>
  <c r="X53" i="36"/>
  <c r="W53" i="36"/>
  <c r="W52" i="36" s="1"/>
  <c r="W51" i="36" s="1"/>
  <c r="W50" i="36" s="1"/>
  <c r="W49" i="36" s="1"/>
  <c r="W48" i="36" s="1"/>
  <c r="W47" i="36" s="1"/>
  <c r="W46" i="36" s="1"/>
  <c r="W45" i="36" s="1"/>
  <c r="W44" i="36" s="1"/>
  <c r="W43" i="36" s="1"/>
  <c r="W42" i="36" s="1"/>
  <c r="W41" i="36" s="1"/>
  <c r="W55" i="36" s="1"/>
  <c r="V53" i="36"/>
  <c r="U53" i="36"/>
  <c r="S53" i="36"/>
  <c r="R53" i="36"/>
  <c r="Q53" i="36"/>
  <c r="P53" i="36"/>
  <c r="O53" i="36"/>
  <c r="N53" i="36"/>
  <c r="M53" i="36"/>
  <c r="L53" i="36"/>
  <c r="K53" i="36"/>
  <c r="J53" i="36"/>
  <c r="I53" i="36"/>
  <c r="H53" i="36"/>
  <c r="G53" i="36"/>
  <c r="AA52" i="36"/>
  <c r="AA51" i="36" s="1"/>
  <c r="AA50" i="36" s="1"/>
  <c r="AA49" i="36" s="1"/>
  <c r="AA48" i="36" s="1"/>
  <c r="AA47" i="36" s="1"/>
  <c r="AA46" i="36" s="1"/>
  <c r="AA45" i="36" s="1"/>
  <c r="AA44" i="36" s="1"/>
  <c r="AA43" i="36" s="1"/>
  <c r="AA42" i="36" s="1"/>
  <c r="AA41" i="36" s="1"/>
  <c r="AA55" i="36" s="1"/>
  <c r="Z52" i="36"/>
  <c r="Y52" i="36"/>
  <c r="X52" i="36"/>
  <c r="X51" i="36" s="1"/>
  <c r="X50" i="36" s="1"/>
  <c r="X49" i="36" s="1"/>
  <c r="X48" i="36" s="1"/>
  <c r="X47" i="36" s="1"/>
  <c r="X46" i="36" s="1"/>
  <c r="X45" i="36" s="1"/>
  <c r="X44" i="36" s="1"/>
  <c r="X43" i="36" s="1"/>
  <c r="X42" i="36" s="1"/>
  <c r="X41" i="36" s="1"/>
  <c r="X55" i="36" s="1"/>
  <c r="V52" i="36"/>
  <c r="U52" i="36"/>
  <c r="S52" i="36"/>
  <c r="S51" i="36" s="1"/>
  <c r="S50" i="36" s="1"/>
  <c r="S49" i="36" s="1"/>
  <c r="S48" i="36" s="1"/>
  <c r="S47" i="36" s="1"/>
  <c r="S46" i="36" s="1"/>
  <c r="S45" i="36" s="1"/>
  <c r="S44" i="36" s="1"/>
  <c r="S43" i="36" s="1"/>
  <c r="S42" i="36" s="1"/>
  <c r="S41" i="36" s="1"/>
  <c r="S55" i="36" s="1"/>
  <c r="R52" i="36"/>
  <c r="Q52" i="36"/>
  <c r="P52" i="36"/>
  <c r="P51" i="36" s="1"/>
  <c r="P50" i="36" s="1"/>
  <c r="P49" i="36" s="1"/>
  <c r="P48" i="36" s="1"/>
  <c r="P47" i="36" s="1"/>
  <c r="P46" i="36" s="1"/>
  <c r="P45" i="36" s="1"/>
  <c r="P44" i="36" s="1"/>
  <c r="P43" i="36" s="1"/>
  <c r="P42" i="36" s="1"/>
  <c r="P41" i="36" s="1"/>
  <c r="P55" i="36" s="1"/>
  <c r="O52" i="36"/>
  <c r="N52" i="36"/>
  <c r="M52" i="36"/>
  <c r="L52" i="36"/>
  <c r="K52" i="36"/>
  <c r="K51" i="36"/>
  <c r="K50" i="36" s="1"/>
  <c r="K49" i="36" s="1"/>
  <c r="K48" i="36" s="1"/>
  <c r="K47" i="36" s="1"/>
  <c r="K46" i="36" s="1"/>
  <c r="K45" i="36" s="1"/>
  <c r="K44" i="36" s="1"/>
  <c r="K43" i="36" s="1"/>
  <c r="K42" i="36" s="1"/>
  <c r="K41" i="36" s="1"/>
  <c r="K55" i="36" s="1"/>
  <c r="J52" i="36"/>
  <c r="I52" i="36"/>
  <c r="I51" i="36" s="1"/>
  <c r="I50" i="36" s="1"/>
  <c r="I49" i="36" s="1"/>
  <c r="I48" i="36" s="1"/>
  <c r="I47" i="36" s="1"/>
  <c r="I46" i="36" s="1"/>
  <c r="I45" i="36" s="1"/>
  <c r="I44" i="36" s="1"/>
  <c r="I43" i="36" s="1"/>
  <c r="I42" i="36" s="1"/>
  <c r="I41" i="36" s="1"/>
  <c r="I55" i="36" s="1"/>
  <c r="H52" i="36"/>
  <c r="H51" i="36" s="1"/>
  <c r="H50" i="36" s="1"/>
  <c r="H49" i="36" s="1"/>
  <c r="H48" i="36" s="1"/>
  <c r="H47" i="36" s="1"/>
  <c r="H46" i="36" s="1"/>
  <c r="H45" i="36" s="1"/>
  <c r="H44" i="36" s="1"/>
  <c r="H43" i="36" s="1"/>
  <c r="H42" i="36" s="1"/>
  <c r="H41" i="36" s="1"/>
  <c r="H55" i="36" s="1"/>
  <c r="G52" i="36"/>
  <c r="Z51" i="36"/>
  <c r="Y51" i="36"/>
  <c r="V51" i="36"/>
  <c r="V50" i="36"/>
  <c r="V49" i="36" s="1"/>
  <c r="V48" i="36" s="1"/>
  <c r="V47" i="36" s="1"/>
  <c r="V46" i="36" s="1"/>
  <c r="V45" i="36" s="1"/>
  <c r="V44" i="36" s="1"/>
  <c r="V43" i="36" s="1"/>
  <c r="V42" i="36" s="1"/>
  <c r="V41" i="36" s="1"/>
  <c r="V55" i="36" s="1"/>
  <c r="U51" i="36"/>
  <c r="R51" i="36"/>
  <c r="Q51" i="36"/>
  <c r="O51" i="36"/>
  <c r="N51" i="36"/>
  <c r="N50" i="36" s="1"/>
  <c r="N49" i="36" s="1"/>
  <c r="N48" i="36" s="1"/>
  <c r="N47" i="36" s="1"/>
  <c r="N46" i="36" s="1"/>
  <c r="N45" i="36" s="1"/>
  <c r="N44" i="36" s="1"/>
  <c r="N43" i="36" s="1"/>
  <c r="N42" i="36" s="1"/>
  <c r="N41" i="36" s="1"/>
  <c r="N55" i="36" s="1"/>
  <c r="M51" i="36"/>
  <c r="L51" i="36"/>
  <c r="J51" i="36"/>
  <c r="G51" i="36"/>
  <c r="Z50" i="36"/>
  <c r="Y50" i="36"/>
  <c r="U50" i="36"/>
  <c r="R50" i="36"/>
  <c r="Q50" i="36"/>
  <c r="O50" i="36"/>
  <c r="O49" i="36"/>
  <c r="O48" i="36" s="1"/>
  <c r="O47" i="36" s="1"/>
  <c r="O46" i="36" s="1"/>
  <c r="O45" i="36" s="1"/>
  <c r="O44" i="36" s="1"/>
  <c r="O43" i="36" s="1"/>
  <c r="O42" i="36" s="1"/>
  <c r="O41" i="36" s="1"/>
  <c r="O55" i="36" s="1"/>
  <c r="M50" i="36"/>
  <c r="L50" i="36"/>
  <c r="L49" i="36" s="1"/>
  <c r="L48" i="36" s="1"/>
  <c r="L47" i="36" s="1"/>
  <c r="L46" i="36" s="1"/>
  <c r="L45" i="36" s="1"/>
  <c r="L44" i="36" s="1"/>
  <c r="L43" i="36" s="1"/>
  <c r="L42" i="36" s="1"/>
  <c r="L41" i="36" s="1"/>
  <c r="L55" i="36" s="1"/>
  <c r="J50" i="36"/>
  <c r="G50" i="36"/>
  <c r="G49" i="36"/>
  <c r="G48" i="36"/>
  <c r="G47" i="36" s="1"/>
  <c r="G46" i="36" s="1"/>
  <c r="G45" i="36" s="1"/>
  <c r="G44" i="36" s="1"/>
  <c r="G43" i="36" s="1"/>
  <c r="G42" i="36" s="1"/>
  <c r="G41" i="36" s="1"/>
  <c r="G55" i="36" s="1"/>
  <c r="Z49" i="36"/>
  <c r="Z48" i="36" s="1"/>
  <c r="Z47" i="36" s="1"/>
  <c r="Z46" i="36" s="1"/>
  <c r="Z45" i="36" s="1"/>
  <c r="Z44" i="36" s="1"/>
  <c r="Z43" i="36" s="1"/>
  <c r="Z42" i="36" s="1"/>
  <c r="Z41" i="36" s="1"/>
  <c r="Z55" i="36" s="1"/>
  <c r="Y49" i="36"/>
  <c r="U49" i="36"/>
  <c r="R49" i="36"/>
  <c r="R48" i="36" s="1"/>
  <c r="R47" i="36" s="1"/>
  <c r="R46" i="36" s="1"/>
  <c r="R45" i="36" s="1"/>
  <c r="R44" i="36" s="1"/>
  <c r="R43" i="36" s="1"/>
  <c r="R42" i="36" s="1"/>
  <c r="R41" i="36" s="1"/>
  <c r="R55" i="36" s="1"/>
  <c r="Q49" i="36"/>
  <c r="M49" i="36"/>
  <c r="J49" i="36"/>
  <c r="J48" i="36"/>
  <c r="J47" i="36"/>
  <c r="J46" i="36" s="1"/>
  <c r="J45" i="36" s="1"/>
  <c r="J44" i="36" s="1"/>
  <c r="J43" i="36" s="1"/>
  <c r="J42" i="36" s="1"/>
  <c r="J41" i="36" s="1"/>
  <c r="J55" i="36" s="1"/>
  <c r="Y48" i="36"/>
  <c r="Y47" i="36" s="1"/>
  <c r="Y46" i="36" s="1"/>
  <c r="Y45" i="36" s="1"/>
  <c r="Y44" i="36" s="1"/>
  <c r="Y43" i="36" s="1"/>
  <c r="Y42" i="36" s="1"/>
  <c r="Y41" i="36" s="1"/>
  <c r="Y55" i="36" s="1"/>
  <c r="U48" i="36"/>
  <c r="Q48" i="36"/>
  <c r="M48" i="36"/>
  <c r="U47" i="36"/>
  <c r="Q47" i="36"/>
  <c r="Q46" i="36" s="1"/>
  <c r="Q45" i="36" s="1"/>
  <c r="Q44" i="36" s="1"/>
  <c r="Q43" i="36" s="1"/>
  <c r="Q42" i="36" s="1"/>
  <c r="Q41" i="36" s="1"/>
  <c r="Q55" i="36" s="1"/>
  <c r="M47" i="36"/>
  <c r="M46" i="36" s="1"/>
  <c r="M45" i="36" s="1"/>
  <c r="M44" i="36" s="1"/>
  <c r="M43" i="36" s="1"/>
  <c r="M42" i="36" s="1"/>
  <c r="M41" i="36" s="1"/>
  <c r="M55" i="36" s="1"/>
  <c r="U46" i="36"/>
  <c r="U45" i="36"/>
  <c r="U44" i="36" s="1"/>
  <c r="U43" i="36" s="1"/>
  <c r="U42" i="36" s="1"/>
  <c r="U41" i="36" s="1"/>
  <c r="U55" i="36" s="1"/>
  <c r="G53" i="35"/>
  <c r="H53" i="35"/>
  <c r="I53" i="35" s="1"/>
  <c r="J53" i="35" s="1"/>
  <c r="K53" i="35" s="1"/>
  <c r="L53" i="35" s="1"/>
  <c r="M53" i="35" s="1"/>
  <c r="N53" i="35" s="1"/>
  <c r="O53" i="35" s="1"/>
  <c r="P53" i="35" s="1"/>
  <c r="Q53" i="35" s="1"/>
  <c r="R53" i="35" s="1"/>
  <c r="S53" i="35" s="1"/>
  <c r="G52" i="35"/>
  <c r="H52" i="35"/>
  <c r="I52" i="35" s="1"/>
  <c r="J52" i="35" s="1"/>
  <c r="K52" i="35" s="1"/>
  <c r="L52" i="35" s="1"/>
  <c r="M52" i="35" s="1"/>
  <c r="N52" i="35" s="1"/>
  <c r="O52" i="35" s="1"/>
  <c r="P52" i="35" s="1"/>
  <c r="Q52" i="35" s="1"/>
  <c r="R52" i="35" s="1"/>
  <c r="S52" i="35" s="1"/>
  <c r="G51" i="35"/>
  <c r="H51" i="35" s="1"/>
  <c r="I51" i="35" s="1"/>
  <c r="J51" i="35" s="1"/>
  <c r="K51" i="35" s="1"/>
  <c r="L51" i="35" s="1"/>
  <c r="M51" i="35" s="1"/>
  <c r="N51" i="35" s="1"/>
  <c r="O51" i="35" s="1"/>
  <c r="P51" i="35" s="1"/>
  <c r="Q51" i="35" s="1"/>
  <c r="R51" i="35" s="1"/>
  <c r="S51" i="35" s="1"/>
  <c r="G50" i="35"/>
  <c r="H50" i="35" s="1"/>
  <c r="I50" i="35" s="1"/>
  <c r="J50" i="35" s="1"/>
  <c r="K50" i="35" s="1"/>
  <c r="L50" i="35" s="1"/>
  <c r="M50" i="35" s="1"/>
  <c r="N50" i="35" s="1"/>
  <c r="O50" i="35" s="1"/>
  <c r="P50" i="35" s="1"/>
  <c r="Q50" i="35" s="1"/>
  <c r="R50" i="35" s="1"/>
  <c r="S50" i="35" s="1"/>
  <c r="G49" i="35"/>
  <c r="H49" i="35" s="1"/>
  <c r="I49" i="35" s="1"/>
  <c r="J49" i="35" s="1"/>
  <c r="K49" i="35" s="1"/>
  <c r="L49" i="35" s="1"/>
  <c r="M49" i="35" s="1"/>
  <c r="N49" i="35" s="1"/>
  <c r="O49" i="35" s="1"/>
  <c r="P49" i="35" s="1"/>
  <c r="Q49" i="35" s="1"/>
  <c r="R49" i="35" s="1"/>
  <c r="S49" i="35" s="1"/>
  <c r="G48" i="35"/>
  <c r="H48" i="35" s="1"/>
  <c r="I48" i="35" s="1"/>
  <c r="J48" i="35" s="1"/>
  <c r="K48" i="35" s="1"/>
  <c r="L48" i="35" s="1"/>
  <c r="M48" i="35" s="1"/>
  <c r="N48" i="35" s="1"/>
  <c r="O48" i="35" s="1"/>
  <c r="P48" i="35" s="1"/>
  <c r="Q48" i="35" s="1"/>
  <c r="R48" i="35" s="1"/>
  <c r="S48" i="35" s="1"/>
  <c r="G47" i="35"/>
  <c r="H47" i="35" s="1"/>
  <c r="I47" i="35" s="1"/>
  <c r="J47" i="35" s="1"/>
  <c r="K47" i="35" s="1"/>
  <c r="L47" i="35" s="1"/>
  <c r="M47" i="35" s="1"/>
  <c r="N47" i="35" s="1"/>
  <c r="O47" i="35" s="1"/>
  <c r="P47" i="35" s="1"/>
  <c r="Q47" i="35" s="1"/>
  <c r="R47" i="35" s="1"/>
  <c r="S47" i="35" s="1"/>
  <c r="G46" i="35"/>
  <c r="H46" i="35"/>
  <c r="I46" i="35" s="1"/>
  <c r="J46" i="35" s="1"/>
  <c r="K46" i="35" s="1"/>
  <c r="L46" i="35" s="1"/>
  <c r="M46" i="35" s="1"/>
  <c r="N46" i="35" s="1"/>
  <c r="O46" i="35" s="1"/>
  <c r="P46" i="35" s="1"/>
  <c r="Q46" i="35" s="1"/>
  <c r="R46" i="35" s="1"/>
  <c r="S46" i="35" s="1"/>
  <c r="G45" i="35"/>
  <c r="H45" i="35" s="1"/>
  <c r="I45" i="35" s="1"/>
  <c r="J45" i="35" s="1"/>
  <c r="K45" i="35" s="1"/>
  <c r="L45" i="35" s="1"/>
  <c r="M45" i="35" s="1"/>
  <c r="N45" i="35" s="1"/>
  <c r="O45" i="35" s="1"/>
  <c r="P45" i="35" s="1"/>
  <c r="Q45" i="35" s="1"/>
  <c r="R45" i="35" s="1"/>
  <c r="S45" i="35" s="1"/>
  <c r="G44" i="35"/>
  <c r="H44" i="35" s="1"/>
  <c r="I44" i="35" s="1"/>
  <c r="J44" i="35" s="1"/>
  <c r="K44" i="35" s="1"/>
  <c r="L44" i="35" s="1"/>
  <c r="M44" i="35" s="1"/>
  <c r="N44" i="35" s="1"/>
  <c r="O44" i="35" s="1"/>
  <c r="P44" i="35" s="1"/>
  <c r="Q44" i="35" s="1"/>
  <c r="R44" i="35" s="1"/>
  <c r="S44" i="35" s="1"/>
  <c r="G43" i="35"/>
  <c r="H43" i="35" s="1"/>
  <c r="I43" i="35" s="1"/>
  <c r="J43" i="35" s="1"/>
  <c r="K43" i="35" s="1"/>
  <c r="L43" i="35" s="1"/>
  <c r="M43" i="35" s="1"/>
  <c r="N43" i="35" s="1"/>
  <c r="O43" i="35" s="1"/>
  <c r="P43" i="35" s="1"/>
  <c r="Q43" i="35" s="1"/>
  <c r="R43" i="35" s="1"/>
  <c r="S43" i="35" s="1"/>
  <c r="G42" i="35"/>
  <c r="H42" i="35" s="1"/>
  <c r="I42" i="35" s="1"/>
  <c r="J42" i="35" s="1"/>
  <c r="K42" i="35" s="1"/>
  <c r="L42" i="35" s="1"/>
  <c r="M42" i="35" s="1"/>
  <c r="N42" i="35" s="1"/>
  <c r="O42" i="35" s="1"/>
  <c r="P42" i="35" s="1"/>
  <c r="Q42" i="35" s="1"/>
  <c r="R42" i="35" s="1"/>
  <c r="S42" i="35" s="1"/>
  <c r="G41" i="35"/>
  <c r="H41" i="35" s="1"/>
  <c r="G53" i="34"/>
  <c r="H53" i="34"/>
  <c r="I53" i="34" s="1"/>
  <c r="J53" i="34" s="1"/>
  <c r="K53" i="34" s="1"/>
  <c r="L53" i="34" s="1"/>
  <c r="M53" i="34" s="1"/>
  <c r="N53" i="34" s="1"/>
  <c r="O53" i="34" s="1"/>
  <c r="P53" i="34" s="1"/>
  <c r="Q53" i="34" s="1"/>
  <c r="R53" i="34" s="1"/>
  <c r="S53" i="34" s="1"/>
  <c r="G52" i="34"/>
  <c r="H52" i="34" s="1"/>
  <c r="I52" i="34" s="1"/>
  <c r="J52" i="34" s="1"/>
  <c r="K52" i="34" s="1"/>
  <c r="L52" i="34" s="1"/>
  <c r="M52" i="34" s="1"/>
  <c r="N52" i="34" s="1"/>
  <c r="O52" i="34" s="1"/>
  <c r="P52" i="34" s="1"/>
  <c r="Q52" i="34" s="1"/>
  <c r="R52" i="34" s="1"/>
  <c r="S52" i="34" s="1"/>
  <c r="G51" i="34"/>
  <c r="H51" i="34" s="1"/>
  <c r="I51" i="34" s="1"/>
  <c r="J51" i="34" s="1"/>
  <c r="K51" i="34" s="1"/>
  <c r="L51" i="34" s="1"/>
  <c r="M51" i="34" s="1"/>
  <c r="N51" i="34" s="1"/>
  <c r="O51" i="34" s="1"/>
  <c r="P51" i="34" s="1"/>
  <c r="Q51" i="34" s="1"/>
  <c r="R51" i="34" s="1"/>
  <c r="S51" i="34" s="1"/>
  <c r="G50" i="34"/>
  <c r="H50" i="34"/>
  <c r="I50" i="34"/>
  <c r="J50" i="34" s="1"/>
  <c r="K50" i="34" s="1"/>
  <c r="L50" i="34" s="1"/>
  <c r="M50" i="34" s="1"/>
  <c r="N50" i="34" s="1"/>
  <c r="O50" i="34" s="1"/>
  <c r="P50" i="34" s="1"/>
  <c r="Q50" i="34" s="1"/>
  <c r="R50" i="34" s="1"/>
  <c r="S50" i="34" s="1"/>
  <c r="G49" i="34"/>
  <c r="H49" i="34" s="1"/>
  <c r="I49" i="34" s="1"/>
  <c r="J49" i="34" s="1"/>
  <c r="K49" i="34" s="1"/>
  <c r="L49" i="34" s="1"/>
  <c r="M49" i="34" s="1"/>
  <c r="N49" i="34" s="1"/>
  <c r="O49" i="34" s="1"/>
  <c r="P49" i="34" s="1"/>
  <c r="Q49" i="34" s="1"/>
  <c r="R49" i="34" s="1"/>
  <c r="S49" i="34" s="1"/>
  <c r="G48" i="34"/>
  <c r="H48" i="34" s="1"/>
  <c r="I48" i="34" s="1"/>
  <c r="J48" i="34" s="1"/>
  <c r="K48" i="34" s="1"/>
  <c r="L48" i="34" s="1"/>
  <c r="M48" i="34" s="1"/>
  <c r="N48" i="34" s="1"/>
  <c r="O48" i="34" s="1"/>
  <c r="P48" i="34" s="1"/>
  <c r="Q48" i="34" s="1"/>
  <c r="R48" i="34" s="1"/>
  <c r="S48" i="34" s="1"/>
  <c r="G47" i="34"/>
  <c r="H47" i="34"/>
  <c r="I47" i="34"/>
  <c r="J47" i="34"/>
  <c r="K47" i="34" s="1"/>
  <c r="L47" i="34" s="1"/>
  <c r="M47" i="34" s="1"/>
  <c r="N47" i="34" s="1"/>
  <c r="O47" i="34" s="1"/>
  <c r="P47" i="34" s="1"/>
  <c r="Q47" i="34" s="1"/>
  <c r="R47" i="34" s="1"/>
  <c r="S47" i="34" s="1"/>
  <c r="G46" i="34"/>
  <c r="H46" i="34" s="1"/>
  <c r="I46" i="34" s="1"/>
  <c r="J46" i="34" s="1"/>
  <c r="K46" i="34" s="1"/>
  <c r="L46" i="34" s="1"/>
  <c r="M46" i="34" s="1"/>
  <c r="N46" i="34" s="1"/>
  <c r="O46" i="34" s="1"/>
  <c r="P46" i="34" s="1"/>
  <c r="Q46" i="34" s="1"/>
  <c r="R46" i="34" s="1"/>
  <c r="S46" i="34" s="1"/>
  <c r="G45" i="34"/>
  <c r="H45" i="34"/>
  <c r="I45" i="34" s="1"/>
  <c r="J45" i="34" s="1"/>
  <c r="K45" i="34" s="1"/>
  <c r="L45" i="34" s="1"/>
  <c r="M45" i="34" s="1"/>
  <c r="N45" i="34" s="1"/>
  <c r="O45" i="34" s="1"/>
  <c r="P45" i="34" s="1"/>
  <c r="Q45" i="34" s="1"/>
  <c r="R45" i="34" s="1"/>
  <c r="S45" i="34" s="1"/>
  <c r="G44" i="34"/>
  <c r="H44" i="34" s="1"/>
  <c r="I44" i="34" s="1"/>
  <c r="J44" i="34" s="1"/>
  <c r="K44" i="34" s="1"/>
  <c r="L44" i="34" s="1"/>
  <c r="M44" i="34" s="1"/>
  <c r="N44" i="34" s="1"/>
  <c r="O44" i="34" s="1"/>
  <c r="P44" i="34" s="1"/>
  <c r="Q44" i="34" s="1"/>
  <c r="R44" i="34" s="1"/>
  <c r="S44" i="34" s="1"/>
  <c r="G43" i="34"/>
  <c r="H43" i="34" s="1"/>
  <c r="I43" i="34" s="1"/>
  <c r="J43" i="34" s="1"/>
  <c r="K43" i="34" s="1"/>
  <c r="L43" i="34" s="1"/>
  <c r="M43" i="34" s="1"/>
  <c r="N43" i="34" s="1"/>
  <c r="O43" i="34" s="1"/>
  <c r="P43" i="34" s="1"/>
  <c r="Q43" i="34" s="1"/>
  <c r="R43" i="34" s="1"/>
  <c r="S43" i="34" s="1"/>
  <c r="G42" i="34"/>
  <c r="H42" i="34"/>
  <c r="I42" i="34"/>
  <c r="J42" i="34" s="1"/>
  <c r="K42" i="34" s="1"/>
  <c r="L42" i="34" s="1"/>
  <c r="M42" i="34" s="1"/>
  <c r="N42" i="34" s="1"/>
  <c r="O42" i="34" s="1"/>
  <c r="P42" i="34" s="1"/>
  <c r="Q42" i="34" s="1"/>
  <c r="R42" i="34" s="1"/>
  <c r="S42" i="34" s="1"/>
  <c r="G41" i="34"/>
  <c r="G53" i="33"/>
  <c r="H53" i="33" s="1"/>
  <c r="I53" i="33" s="1"/>
  <c r="J53" i="33" s="1"/>
  <c r="K53" i="33" s="1"/>
  <c r="L53" i="33" s="1"/>
  <c r="M53" i="33" s="1"/>
  <c r="N53" i="33" s="1"/>
  <c r="O53" i="33" s="1"/>
  <c r="P53" i="33" s="1"/>
  <c r="Q53" i="33" s="1"/>
  <c r="R53" i="33" s="1"/>
  <c r="S53" i="33" s="1"/>
  <c r="G52" i="33"/>
  <c r="H52" i="33"/>
  <c r="I52" i="33"/>
  <c r="J52" i="33" s="1"/>
  <c r="K52" i="33" s="1"/>
  <c r="L52" i="33" s="1"/>
  <c r="M52" i="33" s="1"/>
  <c r="N52" i="33" s="1"/>
  <c r="O52" i="33" s="1"/>
  <c r="P52" i="33" s="1"/>
  <c r="Q52" i="33" s="1"/>
  <c r="R52" i="33" s="1"/>
  <c r="S52" i="33" s="1"/>
  <c r="G51" i="33"/>
  <c r="H51" i="33" s="1"/>
  <c r="I51" i="33" s="1"/>
  <c r="J51" i="33" s="1"/>
  <c r="K51" i="33" s="1"/>
  <c r="L51" i="33" s="1"/>
  <c r="M51" i="33" s="1"/>
  <c r="N51" i="33" s="1"/>
  <c r="O51" i="33" s="1"/>
  <c r="P51" i="33" s="1"/>
  <c r="Q51" i="33" s="1"/>
  <c r="R51" i="33" s="1"/>
  <c r="S51" i="33" s="1"/>
  <c r="G50" i="33"/>
  <c r="H50" i="33" s="1"/>
  <c r="I50" i="33" s="1"/>
  <c r="J50" i="33" s="1"/>
  <c r="K50" i="33" s="1"/>
  <c r="L50" i="33" s="1"/>
  <c r="M50" i="33" s="1"/>
  <c r="N50" i="33" s="1"/>
  <c r="O50" i="33" s="1"/>
  <c r="P50" i="33" s="1"/>
  <c r="Q50" i="33" s="1"/>
  <c r="R50" i="33" s="1"/>
  <c r="S50" i="33" s="1"/>
  <c r="G49" i="33"/>
  <c r="H49" i="33" s="1"/>
  <c r="I49" i="33" s="1"/>
  <c r="J49" i="33" s="1"/>
  <c r="K49" i="33" s="1"/>
  <c r="L49" i="33" s="1"/>
  <c r="M49" i="33" s="1"/>
  <c r="N49" i="33" s="1"/>
  <c r="O49" i="33" s="1"/>
  <c r="P49" i="33" s="1"/>
  <c r="Q49" i="33" s="1"/>
  <c r="R49" i="33" s="1"/>
  <c r="S49" i="33" s="1"/>
  <c r="G48" i="33"/>
  <c r="H48" i="33"/>
  <c r="I48" i="33" s="1"/>
  <c r="J48" i="33" s="1"/>
  <c r="K48" i="33" s="1"/>
  <c r="L48" i="33" s="1"/>
  <c r="M48" i="33" s="1"/>
  <c r="N48" i="33" s="1"/>
  <c r="O48" i="33" s="1"/>
  <c r="P48" i="33" s="1"/>
  <c r="Q48" i="33" s="1"/>
  <c r="R48" i="33" s="1"/>
  <c r="S48" i="33" s="1"/>
  <c r="G47" i="33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R47" i="33" s="1"/>
  <c r="S47" i="33" s="1"/>
  <c r="G46" i="33"/>
  <c r="H46" i="33" s="1"/>
  <c r="I46" i="33" s="1"/>
  <c r="J46" i="33" s="1"/>
  <c r="K46" i="33" s="1"/>
  <c r="L46" i="33" s="1"/>
  <c r="M46" i="33" s="1"/>
  <c r="N46" i="33" s="1"/>
  <c r="O46" i="33" s="1"/>
  <c r="P46" i="33" s="1"/>
  <c r="Q46" i="33" s="1"/>
  <c r="R46" i="33" s="1"/>
  <c r="S46" i="33" s="1"/>
  <c r="G45" i="33"/>
  <c r="H45" i="33" s="1"/>
  <c r="I45" i="33" s="1"/>
  <c r="J45" i="33" s="1"/>
  <c r="K45" i="33" s="1"/>
  <c r="L45" i="33" s="1"/>
  <c r="M45" i="33" s="1"/>
  <c r="N45" i="33" s="1"/>
  <c r="O45" i="33" s="1"/>
  <c r="P45" i="33" s="1"/>
  <c r="Q45" i="33" s="1"/>
  <c r="R45" i="33" s="1"/>
  <c r="S45" i="33" s="1"/>
  <c r="G44" i="33"/>
  <c r="H44" i="33" s="1"/>
  <c r="I44" i="33" s="1"/>
  <c r="J44" i="33" s="1"/>
  <c r="K44" i="33" s="1"/>
  <c r="L44" i="33" s="1"/>
  <c r="M44" i="33" s="1"/>
  <c r="N44" i="33" s="1"/>
  <c r="O44" i="33" s="1"/>
  <c r="P44" i="33" s="1"/>
  <c r="Q44" i="33" s="1"/>
  <c r="R44" i="33" s="1"/>
  <c r="S44" i="33" s="1"/>
  <c r="G43" i="33"/>
  <c r="H43" i="33" s="1"/>
  <c r="I43" i="33" s="1"/>
  <c r="J43" i="33" s="1"/>
  <c r="K43" i="33" s="1"/>
  <c r="L43" i="33" s="1"/>
  <c r="M43" i="33" s="1"/>
  <c r="N43" i="33" s="1"/>
  <c r="O43" i="33" s="1"/>
  <c r="P43" i="33" s="1"/>
  <c r="Q43" i="33" s="1"/>
  <c r="R43" i="33" s="1"/>
  <c r="S43" i="33" s="1"/>
  <c r="G42" i="33"/>
  <c r="H42" i="33" s="1"/>
  <c r="I42" i="33" s="1"/>
  <c r="J42" i="33" s="1"/>
  <c r="K42" i="33" s="1"/>
  <c r="L42" i="33" s="1"/>
  <c r="M42" i="33" s="1"/>
  <c r="N42" i="33" s="1"/>
  <c r="O42" i="33" s="1"/>
  <c r="P42" i="33" s="1"/>
  <c r="Q42" i="33" s="1"/>
  <c r="R42" i="33" s="1"/>
  <c r="S42" i="33" s="1"/>
  <c r="G41" i="33"/>
  <c r="H41" i="33" s="1"/>
  <c r="G45" i="32"/>
  <c r="H45" i="32"/>
  <c r="I45" i="32"/>
  <c r="J45" i="32" s="1"/>
  <c r="K45" i="32" s="1"/>
  <c r="L45" i="32" s="1"/>
  <c r="M45" i="32" s="1"/>
  <c r="N45" i="32" s="1"/>
  <c r="O45" i="32" s="1"/>
  <c r="P45" i="32" s="1"/>
  <c r="Q45" i="32" s="1"/>
  <c r="R45" i="32" s="1"/>
  <c r="S45" i="32" s="1"/>
  <c r="T45" i="32" s="1"/>
  <c r="U45" i="32" s="1"/>
  <c r="V45" i="32" s="1"/>
  <c r="W45" i="32" s="1"/>
  <c r="X45" i="32" s="1"/>
  <c r="Y45" i="32" s="1"/>
  <c r="Z45" i="32" s="1"/>
  <c r="AA45" i="32" s="1"/>
  <c r="G44" i="32"/>
  <c r="H44" i="32" s="1"/>
  <c r="I44" i="32" s="1"/>
  <c r="J44" i="32" s="1"/>
  <c r="K44" i="32" s="1"/>
  <c r="L44" i="32" s="1"/>
  <c r="M44" i="32" s="1"/>
  <c r="N44" i="32" s="1"/>
  <c r="O44" i="32" s="1"/>
  <c r="P44" i="32" s="1"/>
  <c r="Q44" i="32" s="1"/>
  <c r="R44" i="32" s="1"/>
  <c r="S44" i="32" s="1"/>
  <c r="G43" i="32"/>
  <c r="H43" i="32" s="1"/>
  <c r="I43" i="32" s="1"/>
  <c r="J43" i="32" s="1"/>
  <c r="K43" i="32" s="1"/>
  <c r="L43" i="32" s="1"/>
  <c r="M43" i="32" s="1"/>
  <c r="N43" i="32" s="1"/>
  <c r="O43" i="32" s="1"/>
  <c r="P43" i="32" s="1"/>
  <c r="Q43" i="32" s="1"/>
  <c r="R43" i="32" s="1"/>
  <c r="S43" i="32" s="1"/>
  <c r="G42" i="32"/>
  <c r="H42" i="32" s="1"/>
  <c r="I42" i="32" s="1"/>
  <c r="J42" i="32" s="1"/>
  <c r="K42" i="32" s="1"/>
  <c r="L42" i="32" s="1"/>
  <c r="M42" i="32" s="1"/>
  <c r="N42" i="32" s="1"/>
  <c r="O42" i="32" s="1"/>
  <c r="P42" i="32" s="1"/>
  <c r="Q42" i="32" s="1"/>
  <c r="R42" i="32" s="1"/>
  <c r="S42" i="32" s="1"/>
  <c r="G41" i="32"/>
  <c r="H41" i="32"/>
  <c r="I41" i="32" s="1"/>
  <c r="J41" i="32" s="1"/>
  <c r="K41" i="32" s="1"/>
  <c r="L41" i="32" s="1"/>
  <c r="M41" i="32" s="1"/>
  <c r="N41" i="32" s="1"/>
  <c r="O41" i="32" s="1"/>
  <c r="P41" i="32" s="1"/>
  <c r="Q41" i="32" s="1"/>
  <c r="R41" i="32" s="1"/>
  <c r="S41" i="32" s="1"/>
  <c r="G40" i="32"/>
  <c r="H40" i="32" s="1"/>
  <c r="I40" i="32" s="1"/>
  <c r="J40" i="32" s="1"/>
  <c r="K40" i="32" s="1"/>
  <c r="L40" i="32" s="1"/>
  <c r="M40" i="32" s="1"/>
  <c r="N40" i="32" s="1"/>
  <c r="O40" i="32" s="1"/>
  <c r="P40" i="32" s="1"/>
  <c r="Q40" i="32" s="1"/>
  <c r="R40" i="32" s="1"/>
  <c r="S40" i="32" s="1"/>
  <c r="G39" i="32"/>
  <c r="H39" i="32" s="1"/>
  <c r="I39" i="32" s="1"/>
  <c r="J39" i="32" s="1"/>
  <c r="K39" i="32" s="1"/>
  <c r="L39" i="32" s="1"/>
  <c r="M39" i="32" s="1"/>
  <c r="N39" i="32" s="1"/>
  <c r="O39" i="32" s="1"/>
  <c r="P39" i="32" s="1"/>
  <c r="Q39" i="32" s="1"/>
  <c r="R39" i="32" s="1"/>
  <c r="S39" i="32" s="1"/>
  <c r="G38" i="32"/>
  <c r="H38" i="32" s="1"/>
  <c r="I38" i="32" s="1"/>
  <c r="J38" i="32" s="1"/>
  <c r="K38" i="32" s="1"/>
  <c r="L38" i="32" s="1"/>
  <c r="M38" i="32" s="1"/>
  <c r="N38" i="32" s="1"/>
  <c r="O38" i="32" s="1"/>
  <c r="P38" i="32" s="1"/>
  <c r="Q38" i="32" s="1"/>
  <c r="R38" i="32" s="1"/>
  <c r="S38" i="32" s="1"/>
  <c r="G37" i="32"/>
  <c r="H37" i="32" s="1"/>
  <c r="I37" i="32" s="1"/>
  <c r="J37" i="32" s="1"/>
  <c r="K37" i="32" s="1"/>
  <c r="L37" i="32" s="1"/>
  <c r="M37" i="32" s="1"/>
  <c r="N37" i="32" s="1"/>
  <c r="O37" i="32" s="1"/>
  <c r="P37" i="32" s="1"/>
  <c r="Q37" i="32" s="1"/>
  <c r="R37" i="32" s="1"/>
  <c r="S37" i="32" s="1"/>
  <c r="G36" i="32"/>
  <c r="H36" i="32" s="1"/>
  <c r="I36" i="32" s="1"/>
  <c r="J36" i="32" s="1"/>
  <c r="K36" i="32" s="1"/>
  <c r="L36" i="32" s="1"/>
  <c r="M36" i="32" s="1"/>
  <c r="N36" i="32" s="1"/>
  <c r="O36" i="32" s="1"/>
  <c r="P36" i="32" s="1"/>
  <c r="Q36" i="32" s="1"/>
  <c r="R36" i="32" s="1"/>
  <c r="S36" i="32" s="1"/>
  <c r="G35" i="32"/>
  <c r="H35" i="32" s="1"/>
  <c r="G53" i="31"/>
  <c r="H53" i="31"/>
  <c r="I53" i="31" s="1"/>
  <c r="J53" i="31" s="1"/>
  <c r="K53" i="31" s="1"/>
  <c r="L53" i="31" s="1"/>
  <c r="M53" i="31" s="1"/>
  <c r="N53" i="31" s="1"/>
  <c r="O53" i="31" s="1"/>
  <c r="P53" i="31" s="1"/>
  <c r="Q53" i="31" s="1"/>
  <c r="R53" i="31" s="1"/>
  <c r="S53" i="31" s="1"/>
  <c r="G52" i="31"/>
  <c r="H52" i="31"/>
  <c r="I52" i="31" s="1"/>
  <c r="J52" i="31" s="1"/>
  <c r="K52" i="31" s="1"/>
  <c r="L52" i="31" s="1"/>
  <c r="M52" i="31" s="1"/>
  <c r="N52" i="31" s="1"/>
  <c r="O52" i="31" s="1"/>
  <c r="P52" i="31" s="1"/>
  <c r="Q52" i="31" s="1"/>
  <c r="R52" i="31" s="1"/>
  <c r="S52" i="31" s="1"/>
  <c r="G51" i="31"/>
  <c r="H51" i="31" s="1"/>
  <c r="I51" i="31" s="1"/>
  <c r="J51" i="31" s="1"/>
  <c r="K51" i="31" s="1"/>
  <c r="L51" i="31" s="1"/>
  <c r="M51" i="31" s="1"/>
  <c r="N51" i="31" s="1"/>
  <c r="O51" i="31" s="1"/>
  <c r="P51" i="31" s="1"/>
  <c r="Q51" i="31" s="1"/>
  <c r="R51" i="31" s="1"/>
  <c r="S51" i="31" s="1"/>
  <c r="G50" i="31"/>
  <c r="H50" i="31" s="1"/>
  <c r="I50" i="31" s="1"/>
  <c r="J50" i="31" s="1"/>
  <c r="K50" i="31" s="1"/>
  <c r="L50" i="31" s="1"/>
  <c r="M50" i="31" s="1"/>
  <c r="N50" i="31" s="1"/>
  <c r="O50" i="31" s="1"/>
  <c r="P50" i="31" s="1"/>
  <c r="Q50" i="31" s="1"/>
  <c r="R50" i="31" s="1"/>
  <c r="S50" i="31" s="1"/>
  <c r="G49" i="31"/>
  <c r="H49" i="31" s="1"/>
  <c r="I49" i="31" s="1"/>
  <c r="J49" i="31" s="1"/>
  <c r="K49" i="31" s="1"/>
  <c r="L49" i="31" s="1"/>
  <c r="M49" i="31" s="1"/>
  <c r="N49" i="31" s="1"/>
  <c r="O49" i="31" s="1"/>
  <c r="P49" i="31" s="1"/>
  <c r="Q49" i="31" s="1"/>
  <c r="R49" i="31" s="1"/>
  <c r="S49" i="31" s="1"/>
  <c r="G48" i="31"/>
  <c r="H48" i="31" s="1"/>
  <c r="I48" i="31" s="1"/>
  <c r="J48" i="31" s="1"/>
  <c r="K48" i="31" s="1"/>
  <c r="L48" i="31" s="1"/>
  <c r="M48" i="31" s="1"/>
  <c r="N48" i="31" s="1"/>
  <c r="O48" i="31" s="1"/>
  <c r="P48" i="31" s="1"/>
  <c r="Q48" i="31" s="1"/>
  <c r="R48" i="31" s="1"/>
  <c r="S48" i="31" s="1"/>
  <c r="G47" i="31"/>
  <c r="H47" i="31" s="1"/>
  <c r="I47" i="31" s="1"/>
  <c r="J47" i="31" s="1"/>
  <c r="K47" i="31" s="1"/>
  <c r="L47" i="31" s="1"/>
  <c r="M47" i="31" s="1"/>
  <c r="N47" i="31" s="1"/>
  <c r="O47" i="31" s="1"/>
  <c r="P47" i="31" s="1"/>
  <c r="Q47" i="31" s="1"/>
  <c r="R47" i="31" s="1"/>
  <c r="S47" i="31" s="1"/>
  <c r="G46" i="31"/>
  <c r="H46" i="31" s="1"/>
  <c r="I46" i="31" s="1"/>
  <c r="J46" i="31" s="1"/>
  <c r="K46" i="31" s="1"/>
  <c r="L46" i="31" s="1"/>
  <c r="M46" i="31" s="1"/>
  <c r="N46" i="31" s="1"/>
  <c r="O46" i="31" s="1"/>
  <c r="P46" i="31" s="1"/>
  <c r="Q46" i="31" s="1"/>
  <c r="R46" i="31" s="1"/>
  <c r="S46" i="31" s="1"/>
  <c r="G45" i="31"/>
  <c r="H45" i="31" s="1"/>
  <c r="I45" i="31" s="1"/>
  <c r="J45" i="31" s="1"/>
  <c r="K45" i="31" s="1"/>
  <c r="L45" i="31" s="1"/>
  <c r="M45" i="31" s="1"/>
  <c r="N45" i="31" s="1"/>
  <c r="O45" i="31" s="1"/>
  <c r="P45" i="31" s="1"/>
  <c r="Q45" i="31" s="1"/>
  <c r="R45" i="31" s="1"/>
  <c r="S45" i="31" s="1"/>
  <c r="G44" i="31"/>
  <c r="H44" i="31" s="1"/>
  <c r="I44" i="31" s="1"/>
  <c r="J44" i="31" s="1"/>
  <c r="K44" i="31" s="1"/>
  <c r="L44" i="31" s="1"/>
  <c r="M44" i="31" s="1"/>
  <c r="N44" i="31" s="1"/>
  <c r="O44" i="31" s="1"/>
  <c r="P44" i="31" s="1"/>
  <c r="Q44" i="31" s="1"/>
  <c r="R44" i="31" s="1"/>
  <c r="S44" i="31" s="1"/>
  <c r="G43" i="31"/>
  <c r="H43" i="31" s="1"/>
  <c r="I43" i="31" s="1"/>
  <c r="J43" i="31" s="1"/>
  <c r="K43" i="31" s="1"/>
  <c r="L43" i="31" s="1"/>
  <c r="M43" i="31" s="1"/>
  <c r="N43" i="31" s="1"/>
  <c r="O43" i="31" s="1"/>
  <c r="P43" i="31" s="1"/>
  <c r="Q43" i="31" s="1"/>
  <c r="R43" i="31" s="1"/>
  <c r="S43" i="31" s="1"/>
  <c r="G42" i="31"/>
  <c r="H42" i="31" s="1"/>
  <c r="I42" i="31" s="1"/>
  <c r="J42" i="31" s="1"/>
  <c r="K42" i="31" s="1"/>
  <c r="L42" i="31" s="1"/>
  <c r="M42" i="31" s="1"/>
  <c r="N42" i="31" s="1"/>
  <c r="O42" i="31" s="1"/>
  <c r="P42" i="31" s="1"/>
  <c r="Q42" i="31" s="1"/>
  <c r="R42" i="31" s="1"/>
  <c r="S42" i="31" s="1"/>
  <c r="G41" i="31"/>
  <c r="H41" i="31" s="1"/>
  <c r="I41" i="31" s="1"/>
  <c r="J41" i="31" s="1"/>
  <c r="K41" i="31" s="1"/>
  <c r="L41" i="31" s="1"/>
  <c r="M41" i="31" s="1"/>
  <c r="N41" i="31" s="1"/>
  <c r="O41" i="31" s="1"/>
  <c r="P41" i="31" s="1"/>
  <c r="Q41" i="31" s="1"/>
  <c r="R41" i="31" s="1"/>
  <c r="S41" i="31" s="1"/>
  <c r="G53" i="30"/>
  <c r="H53" i="30" s="1"/>
  <c r="I53" i="30" s="1"/>
  <c r="J53" i="30" s="1"/>
  <c r="K53" i="30" s="1"/>
  <c r="L53" i="30" s="1"/>
  <c r="M53" i="30" s="1"/>
  <c r="N53" i="30" s="1"/>
  <c r="O53" i="30" s="1"/>
  <c r="P53" i="30" s="1"/>
  <c r="Q53" i="30" s="1"/>
  <c r="R53" i="30" s="1"/>
  <c r="S53" i="30" s="1"/>
  <c r="G52" i="30"/>
  <c r="H52" i="30" s="1"/>
  <c r="I52" i="30" s="1"/>
  <c r="J52" i="30" s="1"/>
  <c r="K52" i="30" s="1"/>
  <c r="L52" i="30" s="1"/>
  <c r="M52" i="30" s="1"/>
  <c r="N52" i="30" s="1"/>
  <c r="O52" i="30" s="1"/>
  <c r="P52" i="30" s="1"/>
  <c r="Q52" i="30" s="1"/>
  <c r="R52" i="30" s="1"/>
  <c r="S52" i="30" s="1"/>
  <c r="G51" i="30"/>
  <c r="H51" i="30"/>
  <c r="I51" i="30" s="1"/>
  <c r="J51" i="30" s="1"/>
  <c r="K51" i="30" s="1"/>
  <c r="L51" i="30" s="1"/>
  <c r="M51" i="30" s="1"/>
  <c r="N51" i="30" s="1"/>
  <c r="O51" i="30" s="1"/>
  <c r="P51" i="30" s="1"/>
  <c r="Q51" i="30" s="1"/>
  <c r="R51" i="30" s="1"/>
  <c r="S51" i="30" s="1"/>
  <c r="G50" i="30"/>
  <c r="H50" i="30" s="1"/>
  <c r="I50" i="30" s="1"/>
  <c r="J50" i="30" s="1"/>
  <c r="K50" i="30" s="1"/>
  <c r="L50" i="30" s="1"/>
  <c r="M50" i="30" s="1"/>
  <c r="N50" i="30" s="1"/>
  <c r="O50" i="30" s="1"/>
  <c r="P50" i="30" s="1"/>
  <c r="Q50" i="30" s="1"/>
  <c r="R50" i="30" s="1"/>
  <c r="S50" i="30" s="1"/>
  <c r="G49" i="30"/>
  <c r="H49" i="30" s="1"/>
  <c r="I49" i="30" s="1"/>
  <c r="J49" i="30" s="1"/>
  <c r="K49" i="30" s="1"/>
  <c r="L49" i="30" s="1"/>
  <c r="M49" i="30" s="1"/>
  <c r="N49" i="30" s="1"/>
  <c r="O49" i="30" s="1"/>
  <c r="P49" i="30" s="1"/>
  <c r="Q49" i="30" s="1"/>
  <c r="R49" i="30" s="1"/>
  <c r="S49" i="30" s="1"/>
  <c r="G48" i="30"/>
  <c r="H48" i="30" s="1"/>
  <c r="I48" i="30" s="1"/>
  <c r="J48" i="30" s="1"/>
  <c r="K48" i="30" s="1"/>
  <c r="L48" i="30" s="1"/>
  <c r="M48" i="30" s="1"/>
  <c r="N48" i="30" s="1"/>
  <c r="O48" i="30" s="1"/>
  <c r="P48" i="30" s="1"/>
  <c r="Q48" i="30" s="1"/>
  <c r="R48" i="30" s="1"/>
  <c r="S48" i="30" s="1"/>
  <c r="G47" i="30"/>
  <c r="H47" i="30" s="1"/>
  <c r="I47" i="30" s="1"/>
  <c r="J47" i="30" s="1"/>
  <c r="K47" i="30" s="1"/>
  <c r="L47" i="30" s="1"/>
  <c r="M47" i="30" s="1"/>
  <c r="N47" i="30" s="1"/>
  <c r="O47" i="30" s="1"/>
  <c r="P47" i="30" s="1"/>
  <c r="Q47" i="30" s="1"/>
  <c r="R47" i="30" s="1"/>
  <c r="S47" i="30" s="1"/>
  <c r="G46" i="30"/>
  <c r="H46" i="30" s="1"/>
  <c r="I46" i="30" s="1"/>
  <c r="J46" i="30" s="1"/>
  <c r="K46" i="30" s="1"/>
  <c r="L46" i="30" s="1"/>
  <c r="M46" i="30" s="1"/>
  <c r="N46" i="30" s="1"/>
  <c r="O46" i="30" s="1"/>
  <c r="P46" i="30" s="1"/>
  <c r="Q46" i="30" s="1"/>
  <c r="R46" i="30" s="1"/>
  <c r="S46" i="30" s="1"/>
  <c r="G45" i="30"/>
  <c r="H45" i="30" s="1"/>
  <c r="I45" i="30" s="1"/>
  <c r="J45" i="30" s="1"/>
  <c r="K45" i="30" s="1"/>
  <c r="L45" i="30" s="1"/>
  <c r="M45" i="30" s="1"/>
  <c r="N45" i="30" s="1"/>
  <c r="O45" i="30" s="1"/>
  <c r="P45" i="30" s="1"/>
  <c r="Q45" i="30" s="1"/>
  <c r="R45" i="30" s="1"/>
  <c r="S45" i="30" s="1"/>
  <c r="G44" i="30"/>
  <c r="H44" i="30"/>
  <c r="I44" i="30" s="1"/>
  <c r="J44" i="30" s="1"/>
  <c r="K44" i="30" s="1"/>
  <c r="L44" i="30" s="1"/>
  <c r="M44" i="30" s="1"/>
  <c r="N44" i="30" s="1"/>
  <c r="O44" i="30" s="1"/>
  <c r="P44" i="30" s="1"/>
  <c r="Q44" i="30" s="1"/>
  <c r="R44" i="30" s="1"/>
  <c r="S44" i="30" s="1"/>
  <c r="G43" i="30"/>
  <c r="H43" i="30" s="1"/>
  <c r="I43" i="30" s="1"/>
  <c r="J43" i="30" s="1"/>
  <c r="K43" i="30" s="1"/>
  <c r="L43" i="30" s="1"/>
  <c r="M43" i="30" s="1"/>
  <c r="N43" i="30" s="1"/>
  <c r="O43" i="30" s="1"/>
  <c r="P43" i="30" s="1"/>
  <c r="Q43" i="30" s="1"/>
  <c r="R43" i="30" s="1"/>
  <c r="S43" i="30" s="1"/>
  <c r="G42" i="30"/>
  <c r="H42" i="30" s="1"/>
  <c r="I42" i="30" s="1"/>
  <c r="J42" i="30" s="1"/>
  <c r="K42" i="30" s="1"/>
  <c r="L42" i="30" s="1"/>
  <c r="M42" i="30" s="1"/>
  <c r="N42" i="30" s="1"/>
  <c r="O42" i="30" s="1"/>
  <c r="P42" i="30" s="1"/>
  <c r="Q42" i="30" s="1"/>
  <c r="R42" i="30" s="1"/>
  <c r="S42" i="30" s="1"/>
  <c r="G41" i="30"/>
  <c r="H41" i="30" s="1"/>
  <c r="I41" i="30" s="1"/>
  <c r="J41" i="30" s="1"/>
  <c r="K41" i="30" s="1"/>
  <c r="L41" i="30" s="1"/>
  <c r="G53" i="29"/>
  <c r="H53" i="29" s="1"/>
  <c r="I53" i="29" s="1"/>
  <c r="J53" i="29" s="1"/>
  <c r="K53" i="29" s="1"/>
  <c r="L53" i="29" s="1"/>
  <c r="M53" i="29" s="1"/>
  <c r="N53" i="29" s="1"/>
  <c r="O53" i="29" s="1"/>
  <c r="P53" i="29" s="1"/>
  <c r="Q53" i="29" s="1"/>
  <c r="R53" i="29" s="1"/>
  <c r="S53" i="29" s="1"/>
  <c r="G52" i="29"/>
  <c r="H52" i="29" s="1"/>
  <c r="I52" i="29" s="1"/>
  <c r="J52" i="29" s="1"/>
  <c r="K52" i="29" s="1"/>
  <c r="L52" i="29" s="1"/>
  <c r="M52" i="29" s="1"/>
  <c r="N52" i="29" s="1"/>
  <c r="O52" i="29" s="1"/>
  <c r="P52" i="29" s="1"/>
  <c r="Q52" i="29" s="1"/>
  <c r="R52" i="29" s="1"/>
  <c r="S52" i="29" s="1"/>
  <c r="G51" i="29"/>
  <c r="H51" i="29" s="1"/>
  <c r="I51" i="29" s="1"/>
  <c r="J51" i="29" s="1"/>
  <c r="K51" i="29" s="1"/>
  <c r="L51" i="29" s="1"/>
  <c r="M51" i="29" s="1"/>
  <c r="N51" i="29" s="1"/>
  <c r="O51" i="29" s="1"/>
  <c r="P51" i="29" s="1"/>
  <c r="Q51" i="29" s="1"/>
  <c r="R51" i="29" s="1"/>
  <c r="S51" i="29" s="1"/>
  <c r="G50" i="29"/>
  <c r="H50" i="29" s="1"/>
  <c r="I50" i="29" s="1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G49" i="29"/>
  <c r="H49" i="29" s="1"/>
  <c r="I49" i="29" s="1"/>
  <c r="J49" i="29" s="1"/>
  <c r="K49" i="29" s="1"/>
  <c r="L49" i="29" s="1"/>
  <c r="M49" i="29" s="1"/>
  <c r="N49" i="29" s="1"/>
  <c r="O49" i="29" s="1"/>
  <c r="P49" i="29" s="1"/>
  <c r="Q49" i="29" s="1"/>
  <c r="R49" i="29" s="1"/>
  <c r="S49" i="29" s="1"/>
  <c r="G48" i="29"/>
  <c r="H48" i="29" s="1"/>
  <c r="I48" i="29" s="1"/>
  <c r="J48" i="29" s="1"/>
  <c r="K48" i="29" s="1"/>
  <c r="L48" i="29" s="1"/>
  <c r="M48" i="29" s="1"/>
  <c r="N48" i="29" s="1"/>
  <c r="O48" i="29" s="1"/>
  <c r="P48" i="29" s="1"/>
  <c r="Q48" i="29" s="1"/>
  <c r="R48" i="29" s="1"/>
  <c r="S48" i="29" s="1"/>
  <c r="G47" i="29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G46" i="29"/>
  <c r="H46" i="29" s="1"/>
  <c r="I46" i="29" s="1"/>
  <c r="J46" i="29" s="1"/>
  <c r="K46" i="29" s="1"/>
  <c r="L46" i="29" s="1"/>
  <c r="M46" i="29" s="1"/>
  <c r="N46" i="29" s="1"/>
  <c r="O46" i="29" s="1"/>
  <c r="P46" i="29" s="1"/>
  <c r="Q46" i="29" s="1"/>
  <c r="R46" i="29" s="1"/>
  <c r="S46" i="29" s="1"/>
  <c r="G45" i="29"/>
  <c r="H45" i="29" s="1"/>
  <c r="I45" i="29" s="1"/>
  <c r="J45" i="29" s="1"/>
  <c r="K45" i="29" s="1"/>
  <c r="L45" i="29" s="1"/>
  <c r="M45" i="29" s="1"/>
  <c r="N45" i="29" s="1"/>
  <c r="O45" i="29" s="1"/>
  <c r="P45" i="29" s="1"/>
  <c r="Q45" i="29" s="1"/>
  <c r="R45" i="29" s="1"/>
  <c r="S45" i="29" s="1"/>
  <c r="G44" i="29"/>
  <c r="H44" i="29" s="1"/>
  <c r="I44" i="29" s="1"/>
  <c r="J44" i="29" s="1"/>
  <c r="K44" i="29" s="1"/>
  <c r="L44" i="29" s="1"/>
  <c r="M44" i="29" s="1"/>
  <c r="N44" i="29" s="1"/>
  <c r="O44" i="29" s="1"/>
  <c r="P44" i="29" s="1"/>
  <c r="Q44" i="29" s="1"/>
  <c r="R44" i="29" s="1"/>
  <c r="S44" i="29" s="1"/>
  <c r="G43" i="29"/>
  <c r="H43" i="29" s="1"/>
  <c r="I43" i="29" s="1"/>
  <c r="J43" i="29" s="1"/>
  <c r="K43" i="29" s="1"/>
  <c r="L43" i="29" s="1"/>
  <c r="M43" i="29" s="1"/>
  <c r="N43" i="29" s="1"/>
  <c r="O43" i="29" s="1"/>
  <c r="P43" i="29" s="1"/>
  <c r="Q43" i="29" s="1"/>
  <c r="R43" i="29" s="1"/>
  <c r="S43" i="29" s="1"/>
  <c r="G42" i="29"/>
  <c r="H42" i="29" s="1"/>
  <c r="I42" i="29" s="1"/>
  <c r="J42" i="29" s="1"/>
  <c r="K42" i="29" s="1"/>
  <c r="L42" i="29" s="1"/>
  <c r="M42" i="29" s="1"/>
  <c r="N42" i="29" s="1"/>
  <c r="O42" i="29" s="1"/>
  <c r="P42" i="29" s="1"/>
  <c r="Q42" i="29" s="1"/>
  <c r="R42" i="29" s="1"/>
  <c r="S42" i="29" s="1"/>
  <c r="G41" i="29"/>
  <c r="H41" i="29" s="1"/>
  <c r="I41" i="29" s="1"/>
  <c r="J41" i="29" s="1"/>
  <c r="K41" i="29" s="1"/>
  <c r="L41" i="29" s="1"/>
  <c r="M41" i="29" s="1"/>
  <c r="N41" i="29" s="1"/>
  <c r="O41" i="29" s="1"/>
  <c r="P41" i="29" s="1"/>
  <c r="Q41" i="29" s="1"/>
  <c r="R41" i="29" s="1"/>
  <c r="S41" i="29" s="1"/>
  <c r="G53" i="10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G52" i="10"/>
  <c r="H52" i="10" s="1"/>
  <c r="I52" i="10" s="1"/>
  <c r="J52" i="10" s="1"/>
  <c r="K52" i="10" s="1"/>
  <c r="L52" i="10" s="1"/>
  <c r="M52" i="10" s="1"/>
  <c r="N52" i="10" s="1"/>
  <c r="O52" i="10" s="1"/>
  <c r="P52" i="10" s="1"/>
  <c r="Q52" i="10" s="1"/>
  <c r="R52" i="10" s="1"/>
  <c r="S52" i="10" s="1"/>
  <c r="G51" i="10"/>
  <c r="H51" i="10" s="1"/>
  <c r="I51" i="10" s="1"/>
  <c r="J51" i="10" s="1"/>
  <c r="K51" i="10" s="1"/>
  <c r="L51" i="10" s="1"/>
  <c r="M51" i="10" s="1"/>
  <c r="N51" i="10" s="1"/>
  <c r="O51" i="10" s="1"/>
  <c r="P51" i="10" s="1"/>
  <c r="Q51" i="10" s="1"/>
  <c r="R51" i="10" s="1"/>
  <c r="S51" i="10" s="1"/>
  <c r="G50" i="10"/>
  <c r="H50" i="10" s="1"/>
  <c r="I50" i="10" s="1"/>
  <c r="J50" i="10" s="1"/>
  <c r="K50" i="10" s="1"/>
  <c r="L50" i="10" s="1"/>
  <c r="M50" i="10" s="1"/>
  <c r="N50" i="10" s="1"/>
  <c r="O50" i="10" s="1"/>
  <c r="P50" i="10" s="1"/>
  <c r="Q50" i="10" s="1"/>
  <c r="R50" i="10" s="1"/>
  <c r="S50" i="10" s="1"/>
  <c r="G49" i="10"/>
  <c r="H49" i="10" s="1"/>
  <c r="I49" i="10" s="1"/>
  <c r="J49" i="10" s="1"/>
  <c r="K49" i="10" s="1"/>
  <c r="L49" i="10" s="1"/>
  <c r="M49" i="10" s="1"/>
  <c r="N49" i="10" s="1"/>
  <c r="O49" i="10" s="1"/>
  <c r="P49" i="10" s="1"/>
  <c r="Q49" i="10" s="1"/>
  <c r="R49" i="10" s="1"/>
  <c r="S49" i="10" s="1"/>
  <c r="G48" i="10"/>
  <c r="H48" i="10" s="1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G47" i="10"/>
  <c r="H47" i="10" s="1"/>
  <c r="I47" i="10" s="1"/>
  <c r="J47" i="10" s="1"/>
  <c r="K47" i="10" s="1"/>
  <c r="L47" i="10" s="1"/>
  <c r="M47" i="10" s="1"/>
  <c r="N47" i="10" s="1"/>
  <c r="O47" i="10" s="1"/>
  <c r="P47" i="10" s="1"/>
  <c r="Q47" i="10" s="1"/>
  <c r="R47" i="10" s="1"/>
  <c r="S47" i="10" s="1"/>
  <c r="G46" i="10"/>
  <c r="H46" i="10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G45" i="10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S45" i="10" s="1"/>
  <c r="G44" i="10"/>
  <c r="H44" i="10" s="1"/>
  <c r="I44" i="10" s="1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G43" i="10"/>
  <c r="H43" i="10" s="1"/>
  <c r="I43" i="10" s="1"/>
  <c r="J43" i="10" s="1"/>
  <c r="K43" i="10" s="1"/>
  <c r="L43" i="10" s="1"/>
  <c r="M43" i="10" s="1"/>
  <c r="N43" i="10" s="1"/>
  <c r="O43" i="10" s="1"/>
  <c r="P43" i="10" s="1"/>
  <c r="Q43" i="10" s="1"/>
  <c r="R43" i="10" s="1"/>
  <c r="S43" i="10" s="1"/>
  <c r="G42" i="10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S42" i="10" s="1"/>
  <c r="G41" i="10"/>
  <c r="H41" i="10" s="1"/>
  <c r="I41" i="10" s="1"/>
  <c r="J41" i="10" s="1"/>
  <c r="G44" i="2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G43" i="2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G42" i="2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G41" i="2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G40" i="2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G39" i="2"/>
  <c r="H39" i="2" s="1"/>
  <c r="I39" i="2" s="1"/>
  <c r="J39" i="2" s="1"/>
  <c r="K39" i="2" s="1"/>
  <c r="L39" i="2" s="1"/>
  <c r="M39" i="2" s="1"/>
  <c r="N39" i="2" s="1"/>
  <c r="O39" i="2" s="1"/>
  <c r="P39" i="2" s="1"/>
  <c r="G38" i="2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G37" i="2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G36" i="2"/>
  <c r="H36" i="2" s="1"/>
  <c r="I36" i="2" s="1"/>
  <c r="J36" i="2" s="1"/>
  <c r="K36" i="2" s="1"/>
  <c r="L36" i="2" s="1"/>
  <c r="M36" i="2" s="1"/>
  <c r="N36" i="2" s="1"/>
  <c r="AE38" i="28"/>
  <c r="E36" i="28" s="1"/>
  <c r="AE42" i="28"/>
  <c r="E39" i="28" s="1"/>
  <c r="AE46" i="28"/>
  <c r="E44" i="28" s="1"/>
  <c r="AE50" i="28"/>
  <c r="E48" i="28" s="1"/>
  <c r="J100" i="41"/>
  <c r="K143" i="41"/>
  <c r="AA156" i="29"/>
  <c r="Z156" i="29"/>
  <c r="Y156" i="29"/>
  <c r="X156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AC85" i="36"/>
  <c r="AC87" i="35"/>
  <c r="AC89" i="34"/>
  <c r="AC81" i="34"/>
  <c r="AC75" i="32"/>
  <c r="AC74" i="32"/>
  <c r="AC73" i="32"/>
  <c r="AC72" i="32"/>
  <c r="AC71" i="32"/>
  <c r="AC70" i="32"/>
  <c r="AC68" i="32"/>
  <c r="AC67" i="32"/>
  <c r="AC90" i="29"/>
  <c r="AC89" i="29"/>
  <c r="AC88" i="29"/>
  <c r="AC87" i="29"/>
  <c r="AC86" i="29"/>
  <c r="AC85" i="29"/>
  <c r="AC84" i="29"/>
  <c r="AC83" i="29"/>
  <c r="AC82" i="29"/>
  <c r="AC81" i="29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5" i="2"/>
  <c r="AC74" i="2"/>
  <c r="AC73" i="2"/>
  <c r="AC72" i="2"/>
  <c r="AC71" i="2"/>
  <c r="AC70" i="2"/>
  <c r="AC69" i="2"/>
  <c r="AC68" i="2"/>
  <c r="AC67" i="2"/>
  <c r="AC66" i="2"/>
  <c r="F55" i="36"/>
  <c r="E55" i="36"/>
  <c r="D55" i="36"/>
  <c r="C55" i="36"/>
  <c r="F55" i="35"/>
  <c r="E55" i="35"/>
  <c r="D55" i="35"/>
  <c r="C55" i="35"/>
  <c r="F55" i="34"/>
  <c r="E55" i="34"/>
  <c r="D55" i="34"/>
  <c r="C55" i="34"/>
  <c r="F55" i="33"/>
  <c r="E55" i="33"/>
  <c r="D55" i="33"/>
  <c r="C55" i="33"/>
  <c r="F46" i="32"/>
  <c r="E46" i="32"/>
  <c r="D46" i="32"/>
  <c r="C46" i="32"/>
  <c r="F55" i="31"/>
  <c r="E55" i="31"/>
  <c r="D55" i="31"/>
  <c r="C55" i="31"/>
  <c r="F55" i="30"/>
  <c r="E55" i="30"/>
  <c r="D55" i="30"/>
  <c r="C55" i="30"/>
  <c r="F55" i="29"/>
  <c r="E55" i="29"/>
  <c r="D55" i="29"/>
  <c r="C55" i="29"/>
  <c r="F55" i="10"/>
  <c r="E55" i="10"/>
  <c r="D55" i="10"/>
  <c r="C55" i="10"/>
  <c r="C46" i="2"/>
  <c r="AA19" i="36"/>
  <c r="Z19" i="36"/>
  <c r="Y19" i="36"/>
  <c r="X19" i="36"/>
  <c r="W19" i="36"/>
  <c r="V19" i="36"/>
  <c r="U19" i="36"/>
  <c r="T19" i="36"/>
  <c r="T80" i="28" s="1"/>
  <c r="S19" i="36"/>
  <c r="R19" i="36"/>
  <c r="Q19" i="36"/>
  <c r="P19" i="36"/>
  <c r="O19" i="36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AA19" i="34"/>
  <c r="Z19" i="34"/>
  <c r="Y19" i="34"/>
  <c r="X19" i="34"/>
  <c r="W19" i="34"/>
  <c r="W78" i="28" s="1"/>
  <c r="V19" i="34"/>
  <c r="V78" i="28" s="1"/>
  <c r="U19" i="34"/>
  <c r="U78" i="28" s="1"/>
  <c r="T19" i="34"/>
  <c r="S19" i="34"/>
  <c r="R19" i="34"/>
  <c r="Q19" i="34"/>
  <c r="P19" i="34"/>
  <c r="O19" i="34"/>
  <c r="O78" i="28" s="1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AA16" i="32"/>
  <c r="Z16" i="32"/>
  <c r="Z76" i="28" s="1"/>
  <c r="Y16" i="32"/>
  <c r="X16" i="32"/>
  <c r="W16" i="32"/>
  <c r="V16" i="32"/>
  <c r="U16" i="32"/>
  <c r="T16" i="32"/>
  <c r="S16" i="32"/>
  <c r="R16" i="32"/>
  <c r="R76" i="28" s="1"/>
  <c r="Q16" i="32"/>
  <c r="P16" i="32"/>
  <c r="O16" i="32"/>
  <c r="AA19" i="31"/>
  <c r="Z19" i="31"/>
  <c r="Y19" i="31"/>
  <c r="X19" i="31"/>
  <c r="W19" i="31"/>
  <c r="V19" i="31"/>
  <c r="V72" i="28" s="1"/>
  <c r="U19" i="31"/>
  <c r="T19" i="31"/>
  <c r="S19" i="31"/>
  <c r="R19" i="31"/>
  <c r="Q19" i="31"/>
  <c r="P19" i="31"/>
  <c r="O19" i="31"/>
  <c r="AA19" i="30"/>
  <c r="Z19" i="30"/>
  <c r="Z71" i="28" s="1"/>
  <c r="Y19" i="30"/>
  <c r="X19" i="30"/>
  <c r="W19" i="30"/>
  <c r="V19" i="30"/>
  <c r="V71" i="28" s="1"/>
  <c r="U19" i="30"/>
  <c r="T19" i="30"/>
  <c r="T71" i="28" s="1"/>
  <c r="S19" i="30"/>
  <c r="R19" i="30"/>
  <c r="R71" i="28" s="1"/>
  <c r="Q19" i="30"/>
  <c r="P19" i="30"/>
  <c r="P71" i="28" s="1"/>
  <c r="O19" i="30"/>
  <c r="AA19" i="29"/>
  <c r="AA70" i="28" s="1"/>
  <c r="Z19" i="29"/>
  <c r="Y19" i="29"/>
  <c r="Y70" i="28" s="1"/>
  <c r="X19" i="29"/>
  <c r="W19" i="29"/>
  <c r="W70" i="28" s="1"/>
  <c r="V19" i="29"/>
  <c r="U19" i="29"/>
  <c r="U70" i="28" s="1"/>
  <c r="T19" i="29"/>
  <c r="S19" i="29"/>
  <c r="S70" i="28" s="1"/>
  <c r="R19" i="29"/>
  <c r="Q19" i="29"/>
  <c r="Q70" i="28" s="1"/>
  <c r="P19" i="29"/>
  <c r="O19" i="29"/>
  <c r="O70" i="28" s="1"/>
  <c r="AA19" i="10"/>
  <c r="Z19" i="10"/>
  <c r="Y19" i="10"/>
  <c r="X19" i="10"/>
  <c r="W19" i="10"/>
  <c r="V19" i="10"/>
  <c r="V69" i="28" s="1"/>
  <c r="U19" i="10"/>
  <c r="T19" i="10"/>
  <c r="T69" i="28" s="1"/>
  <c r="S19" i="10"/>
  <c r="R19" i="10"/>
  <c r="Q19" i="10"/>
  <c r="P19" i="10"/>
  <c r="O19" i="10"/>
  <c r="AA16" i="2"/>
  <c r="Z16" i="2"/>
  <c r="Y16" i="2"/>
  <c r="X16" i="2"/>
  <c r="X68" i="28" s="1"/>
  <c r="W16" i="2"/>
  <c r="W68" i="28" s="1"/>
  <c r="V16" i="2"/>
  <c r="V68" i="28" s="1"/>
  <c r="U16" i="2"/>
  <c r="T16" i="2"/>
  <c r="T68" i="28" s="1"/>
  <c r="S16" i="2"/>
  <c r="R16" i="2"/>
  <c r="Q16" i="2"/>
  <c r="P16" i="2"/>
  <c r="P68" i="28" s="1"/>
  <c r="O16" i="2"/>
  <c r="O68" i="28" s="1"/>
  <c r="AA80" i="28"/>
  <c r="Z80" i="28"/>
  <c r="Y80" i="28"/>
  <c r="X80" i="28"/>
  <c r="W80" i="28"/>
  <c r="V80" i="28"/>
  <c r="U80" i="28"/>
  <c r="S80" i="28"/>
  <c r="R80" i="28"/>
  <c r="Q80" i="28"/>
  <c r="P80" i="28"/>
  <c r="O80" i="28"/>
  <c r="AA79" i="28"/>
  <c r="Z79" i="28"/>
  <c r="Y79" i="28"/>
  <c r="Y63" i="28" s="1"/>
  <c r="X79" i="28"/>
  <c r="W79" i="28"/>
  <c r="V79" i="28"/>
  <c r="U79" i="28"/>
  <c r="T79" i="28"/>
  <c r="S79" i="28"/>
  <c r="R79" i="28"/>
  <c r="Q79" i="28"/>
  <c r="P79" i="28"/>
  <c r="P81" i="28" s="1"/>
  <c r="O79" i="28"/>
  <c r="AA78" i="28"/>
  <c r="Z78" i="28"/>
  <c r="Y78" i="28"/>
  <c r="X78" i="28"/>
  <c r="T78" i="28"/>
  <c r="S78" i="28"/>
  <c r="R78" i="28"/>
  <c r="Q78" i="28"/>
  <c r="P78" i="28"/>
  <c r="AA76" i="28"/>
  <c r="Y76" i="28"/>
  <c r="X76" i="28"/>
  <c r="W76" i="28"/>
  <c r="V76" i="28"/>
  <c r="U76" i="28"/>
  <c r="T76" i="28"/>
  <c r="S76" i="28"/>
  <c r="Q76" i="28"/>
  <c r="P76" i="28"/>
  <c r="O76" i="28"/>
  <c r="AA72" i="28"/>
  <c r="AA64" i="28" s="1"/>
  <c r="Z72" i="28"/>
  <c r="Z64" i="28" s="1"/>
  <c r="Y72" i="28"/>
  <c r="X72" i="28"/>
  <c r="X64" i="28" s="1"/>
  <c r="W72" i="28"/>
  <c r="U72" i="28"/>
  <c r="U64" i="28" s="1"/>
  <c r="T72" i="28"/>
  <c r="S72" i="28"/>
  <c r="R72" i="28"/>
  <c r="R64" i="28" s="1"/>
  <c r="Q72" i="28"/>
  <c r="P72" i="28"/>
  <c r="P64" i="28" s="1"/>
  <c r="O72" i="28"/>
  <c r="O64" i="28" s="1"/>
  <c r="AA71" i="28"/>
  <c r="AA63" i="28" s="1"/>
  <c r="Y71" i="28"/>
  <c r="X71" i="28"/>
  <c r="W71" i="28"/>
  <c r="W63" i="28" s="1"/>
  <c r="U71" i="28"/>
  <c r="S71" i="28"/>
  <c r="S63" i="28" s="1"/>
  <c r="Q71" i="28"/>
  <c r="Q63" i="28" s="1"/>
  <c r="O71" i="28"/>
  <c r="O63" i="28" s="1"/>
  <c r="Z70" i="28"/>
  <c r="X70" i="28"/>
  <c r="V70" i="28"/>
  <c r="T70" i="28"/>
  <c r="T62" i="28" s="1"/>
  <c r="R70" i="28"/>
  <c r="P70" i="28"/>
  <c r="AA69" i="28"/>
  <c r="Z69" i="28"/>
  <c r="Y69" i="28"/>
  <c r="X69" i="28"/>
  <c r="W69" i="28"/>
  <c r="U69" i="28"/>
  <c r="S69" i="28"/>
  <c r="R69" i="28"/>
  <c r="Q69" i="28"/>
  <c r="Q61" i="28" s="1"/>
  <c r="P69" i="28"/>
  <c r="O69" i="28"/>
  <c r="W64" i="28"/>
  <c r="AT53" i="28"/>
  <c r="AS53" i="28"/>
  <c r="AS54" i="28" s="1"/>
  <c r="AR53" i="28"/>
  <c r="AQ53" i="28"/>
  <c r="AP53" i="28"/>
  <c r="AO53" i="28"/>
  <c r="AT52" i="28"/>
  <c r="AS52" i="28"/>
  <c r="AR52" i="28"/>
  <c r="AQ52" i="28"/>
  <c r="AP52" i="28"/>
  <c r="AP54" i="28" s="1"/>
  <c r="AO52" i="28"/>
  <c r="AT51" i="28"/>
  <c r="AS51" i="28"/>
  <c r="AR51" i="28"/>
  <c r="AQ51" i="28"/>
  <c r="AP51" i="28"/>
  <c r="AO51" i="28"/>
  <c r="AT50" i="28"/>
  <c r="AS50" i="28"/>
  <c r="AR50" i="28"/>
  <c r="AQ50" i="28"/>
  <c r="AP50" i="28"/>
  <c r="AO50" i="28"/>
  <c r="AM50" i="28"/>
  <c r="AL50" i="28"/>
  <c r="L48" i="28" s="1"/>
  <c r="AJ50" i="28"/>
  <c r="J47" i="28" s="1"/>
  <c r="AI50" i="28"/>
  <c r="I48" i="28" s="1"/>
  <c r="AH50" i="28"/>
  <c r="H48" i="28" s="1"/>
  <c r="AG50" i="28"/>
  <c r="G47" i="28" s="1"/>
  <c r="AF50" i="28"/>
  <c r="F47" i="28" s="1"/>
  <c r="AD50" i="28"/>
  <c r="D48" i="28" s="1"/>
  <c r="AC50" i="28"/>
  <c r="C48" i="28" s="1"/>
  <c r="AT46" i="28"/>
  <c r="AS46" i="28"/>
  <c r="AR46" i="28"/>
  <c r="AQ46" i="28"/>
  <c r="AP46" i="28"/>
  <c r="AO46" i="28"/>
  <c r="AM46" i="28"/>
  <c r="M43" i="28" s="1"/>
  <c r="AL46" i="28"/>
  <c r="L44" i="28" s="1"/>
  <c r="K44" i="28"/>
  <c r="AJ46" i="28"/>
  <c r="J44" i="28" s="1"/>
  <c r="AI46" i="28"/>
  <c r="I43" i="28" s="1"/>
  <c r="AH46" i="28"/>
  <c r="H44" i="28" s="1"/>
  <c r="AG46" i="28"/>
  <c r="G44" i="28" s="1"/>
  <c r="AF46" i="28"/>
  <c r="F43" i="28" s="1"/>
  <c r="AD46" i="28"/>
  <c r="D44" i="28" s="1"/>
  <c r="AC46" i="28"/>
  <c r="C43" i="28" s="1"/>
  <c r="AT42" i="28"/>
  <c r="AS42" i="28"/>
  <c r="AR42" i="28"/>
  <c r="AQ42" i="28"/>
  <c r="AP42" i="28"/>
  <c r="AO42" i="28"/>
  <c r="AM42" i="28"/>
  <c r="M39" i="28" s="1"/>
  <c r="AL42" i="28"/>
  <c r="AJ42" i="28"/>
  <c r="J40" i="28" s="1"/>
  <c r="AI42" i="28"/>
  <c r="I39" i="28" s="1"/>
  <c r="AH42" i="28"/>
  <c r="H39" i="28" s="1"/>
  <c r="AG42" i="28"/>
  <c r="G39" i="28" s="1"/>
  <c r="AF42" i="28"/>
  <c r="F40" i="28" s="1"/>
  <c r="AD42" i="28"/>
  <c r="D39" i="28" s="1"/>
  <c r="AC42" i="28"/>
  <c r="C40" i="28" s="1"/>
  <c r="AT38" i="28"/>
  <c r="AS38" i="28"/>
  <c r="AR38" i="28"/>
  <c r="AQ38" i="28"/>
  <c r="AP38" i="28"/>
  <c r="AO38" i="28"/>
  <c r="AM38" i="28"/>
  <c r="M36" i="28" s="1"/>
  <c r="AL38" i="28"/>
  <c r="L36" i="28" s="1"/>
  <c r="AJ38" i="28"/>
  <c r="J36" i="28" s="1"/>
  <c r="AI38" i="28"/>
  <c r="I36" i="28" s="1"/>
  <c r="AH38" i="28"/>
  <c r="H36" i="28" s="1"/>
  <c r="AG38" i="28"/>
  <c r="G35" i="28" s="1"/>
  <c r="AF38" i="28"/>
  <c r="F35" i="28" s="1"/>
  <c r="AD38" i="28"/>
  <c r="D36" i="28" s="1"/>
  <c r="AC38" i="28"/>
  <c r="C36" i="28" s="1"/>
  <c r="AN50" i="28"/>
  <c r="AN46" i="28"/>
  <c r="AN42" i="28"/>
  <c r="AN38" i="28"/>
  <c r="L39" i="28"/>
  <c r="L35" i="28"/>
  <c r="K43" i="28"/>
  <c r="L40" i="28"/>
  <c r="L43" i="28"/>
  <c r="H47" i="28"/>
  <c r="D43" i="28"/>
  <c r="U63" i="28"/>
  <c r="C39" i="28"/>
  <c r="AT54" i="28"/>
  <c r="J35" i="28"/>
  <c r="AC54" i="28"/>
  <c r="S5" i="47" s="1"/>
  <c r="C13" i="28"/>
  <c r="D13" i="28"/>
  <c r="E13" i="28"/>
  <c r="D2" i="2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L113" i="39"/>
  <c r="F113" i="39"/>
  <c r="H85" i="39"/>
  <c r="L71" i="39"/>
  <c r="F71" i="39"/>
  <c r="K43" i="39"/>
  <c r="H29" i="39"/>
  <c r="K71" i="43"/>
  <c r="J71" i="43"/>
  <c r="H71" i="43"/>
  <c r="F71" i="43"/>
  <c r="E71" i="43"/>
  <c r="M70" i="43"/>
  <c r="K70" i="43"/>
  <c r="I70" i="43"/>
  <c r="F70" i="43"/>
  <c r="E70" i="43"/>
  <c r="L69" i="43"/>
  <c r="I69" i="43"/>
  <c r="H69" i="43"/>
  <c r="F69" i="43"/>
  <c r="D69" i="43"/>
  <c r="L68" i="43"/>
  <c r="K68" i="43"/>
  <c r="I68" i="43"/>
  <c r="G68" i="43"/>
  <c r="D68" i="43"/>
  <c r="L67" i="43"/>
  <c r="J67" i="43"/>
  <c r="G67" i="43"/>
  <c r="F67" i="43"/>
  <c r="D67" i="43"/>
  <c r="M66" i="43"/>
  <c r="J66" i="43"/>
  <c r="I66" i="43"/>
  <c r="G66" i="43"/>
  <c r="E66" i="43"/>
  <c r="M65" i="43"/>
  <c r="L65" i="43"/>
  <c r="J65" i="43"/>
  <c r="H65" i="43"/>
  <c r="G65" i="43"/>
  <c r="E65" i="43"/>
  <c r="D65" i="43"/>
  <c r="M64" i="43"/>
  <c r="K64" i="43"/>
  <c r="H64" i="43"/>
  <c r="G64" i="43"/>
  <c r="E64" i="43"/>
  <c r="K63" i="43"/>
  <c r="J63" i="43"/>
  <c r="H63" i="43"/>
  <c r="F63" i="43"/>
  <c r="E63" i="43"/>
  <c r="M62" i="43"/>
  <c r="K62" i="43"/>
  <c r="I62" i="43"/>
  <c r="F62" i="43"/>
  <c r="E62" i="43"/>
  <c r="L61" i="43"/>
  <c r="J61" i="43"/>
  <c r="I61" i="43"/>
  <c r="H61" i="43"/>
  <c r="G61" i="43"/>
  <c r="F61" i="43"/>
  <c r="D61" i="43"/>
  <c r="M60" i="43"/>
  <c r="L60" i="43"/>
  <c r="K60" i="43"/>
  <c r="I60" i="43"/>
  <c r="G60" i="43"/>
  <c r="E60" i="43"/>
  <c r="D60" i="43"/>
  <c r="M53" i="43"/>
  <c r="K53" i="43"/>
  <c r="J53" i="43"/>
  <c r="I53" i="43"/>
  <c r="G53" i="43"/>
  <c r="E53" i="43"/>
  <c r="M52" i="43"/>
  <c r="L52" i="43"/>
  <c r="J52" i="43"/>
  <c r="H52" i="43"/>
  <c r="F52" i="43"/>
  <c r="E52" i="43"/>
  <c r="D52" i="43"/>
  <c r="M51" i="43"/>
  <c r="K51" i="43"/>
  <c r="I51" i="43"/>
  <c r="H51" i="43"/>
  <c r="G51" i="43"/>
  <c r="E51" i="43"/>
  <c r="L50" i="43"/>
  <c r="K50" i="43"/>
  <c r="J50" i="43"/>
  <c r="H50" i="43"/>
  <c r="G50" i="43"/>
  <c r="F50" i="43"/>
  <c r="D50" i="43"/>
  <c r="M49" i="43"/>
  <c r="K49" i="43"/>
  <c r="I49" i="43"/>
  <c r="G49" i="43"/>
  <c r="F49" i="43"/>
  <c r="E49" i="43"/>
  <c r="L48" i="43"/>
  <c r="J48" i="43"/>
  <c r="I48" i="43"/>
  <c r="H48" i="43"/>
  <c r="F48" i="43"/>
  <c r="D48" i="43"/>
  <c r="M47" i="43"/>
  <c r="L47" i="43"/>
  <c r="K47" i="43"/>
  <c r="I47" i="43"/>
  <c r="G47" i="43"/>
  <c r="E47" i="43"/>
  <c r="D47" i="43"/>
  <c r="L46" i="43"/>
  <c r="J46" i="43"/>
  <c r="H46" i="43"/>
  <c r="G46" i="43"/>
  <c r="F46" i="43"/>
  <c r="D46" i="43"/>
  <c r="M45" i="43"/>
  <c r="K45" i="43"/>
  <c r="J45" i="43"/>
  <c r="I45" i="43"/>
  <c r="G45" i="43"/>
  <c r="E45" i="43"/>
  <c r="M44" i="43"/>
  <c r="L44" i="43"/>
  <c r="J44" i="43"/>
  <c r="H44" i="43"/>
  <c r="F44" i="43"/>
  <c r="E44" i="43"/>
  <c r="D44" i="43"/>
  <c r="M43" i="43"/>
  <c r="K43" i="43"/>
  <c r="I43" i="43"/>
  <c r="H43" i="43"/>
  <c r="G43" i="43"/>
  <c r="E43" i="43"/>
  <c r="L42" i="43"/>
  <c r="K42" i="43"/>
  <c r="J42" i="43"/>
  <c r="H42" i="43"/>
  <c r="F42" i="43"/>
  <c r="D42" i="43"/>
  <c r="BG176" i="40"/>
  <c r="BF176" i="40"/>
  <c r="BD176" i="40"/>
  <c r="BB176" i="40"/>
  <c r="BA176" i="40"/>
  <c r="E17" i="31" s="1"/>
  <c r="BI175" i="40"/>
  <c r="M16" i="31" s="1"/>
  <c r="BG175" i="40"/>
  <c r="BE175" i="40"/>
  <c r="BB175" i="40"/>
  <c r="BA175" i="40"/>
  <c r="E16" i="31" s="1"/>
  <c r="BH174" i="40"/>
  <c r="BF174" i="40"/>
  <c r="BE174" i="40"/>
  <c r="BD174" i="40"/>
  <c r="H15" i="31" s="1"/>
  <c r="BC174" i="40"/>
  <c r="G15" i="31" s="1"/>
  <c r="BB174" i="40"/>
  <c r="F15" i="31" s="1"/>
  <c r="AZ174" i="40"/>
  <c r="BI173" i="40"/>
  <c r="M14" i="31" s="1"/>
  <c r="BH173" i="40"/>
  <c r="BG173" i="40"/>
  <c r="K14" i="31" s="1"/>
  <c r="BE173" i="40"/>
  <c r="I14" i="31" s="1"/>
  <c r="BC173" i="40"/>
  <c r="AZ173" i="40"/>
  <c r="BH172" i="40"/>
  <c r="BF172" i="40"/>
  <c r="BE172" i="40"/>
  <c r="I13" i="31" s="1"/>
  <c r="BB172" i="40"/>
  <c r="BA172" i="40"/>
  <c r="E13" i="31" s="1"/>
  <c r="AZ172" i="40"/>
  <c r="D13" i="31" s="1"/>
  <c r="BI171" i="40"/>
  <c r="BF171" i="40"/>
  <c r="J12" i="31" s="1"/>
  <c r="BE171" i="40"/>
  <c r="I12" i="31" s="1"/>
  <c r="BC171" i="40"/>
  <c r="G12" i="31" s="1"/>
  <c r="BI170" i="40"/>
  <c r="BH170" i="40"/>
  <c r="L11" i="31" s="1"/>
  <c r="BF170" i="40"/>
  <c r="J11" i="31" s="1"/>
  <c r="BD170" i="40"/>
  <c r="H11" i="31" s="1"/>
  <c r="BA170" i="40"/>
  <c r="AZ170" i="40"/>
  <c r="BI169" i="40"/>
  <c r="M10" i="31" s="1"/>
  <c r="BG169" i="40"/>
  <c r="BD169" i="40"/>
  <c r="H10" i="31" s="1"/>
  <c r="BC169" i="40"/>
  <c r="G10" i="31" s="1"/>
  <c r="BA169" i="40"/>
  <c r="E10" i="31" s="1"/>
  <c r="BI168" i="40"/>
  <c r="M9" i="31" s="1"/>
  <c r="BG168" i="40"/>
  <c r="BF168" i="40"/>
  <c r="J9" i="31" s="1"/>
  <c r="BD168" i="40"/>
  <c r="H9" i="31" s="1"/>
  <c r="BB168" i="40"/>
  <c r="BI167" i="40"/>
  <c r="M8" i="31" s="1"/>
  <c r="BG167" i="40"/>
  <c r="BE167" i="40"/>
  <c r="BB167" i="40"/>
  <c r="BA167" i="40"/>
  <c r="BH166" i="40"/>
  <c r="BG166" i="40"/>
  <c r="BE166" i="40"/>
  <c r="BD166" i="40"/>
  <c r="H7" i="31" s="1"/>
  <c r="BB166" i="40"/>
  <c r="AZ166" i="40"/>
  <c r="BH165" i="40"/>
  <c r="L6" i="31" s="1"/>
  <c r="BG165" i="40"/>
  <c r="K6" i="31" s="1"/>
  <c r="BE165" i="40"/>
  <c r="BC165" i="40"/>
  <c r="AZ165" i="40"/>
  <c r="D6" i="31" s="1"/>
  <c r="AS176" i="40"/>
  <c r="M17" i="30" s="1"/>
  <c r="AR176" i="40"/>
  <c r="L17" i="30" s="1"/>
  <c r="AP176" i="40"/>
  <c r="J17" i="30" s="1"/>
  <c r="AO176" i="40"/>
  <c r="I17" i="30" s="1"/>
  <c r="AN176" i="40"/>
  <c r="H17" i="30" s="1"/>
  <c r="AM176" i="40"/>
  <c r="G17" i="30" s="1"/>
  <c r="AK176" i="40"/>
  <c r="AJ176" i="40"/>
  <c r="AS175" i="40"/>
  <c r="AR175" i="40"/>
  <c r="L16" i="30" s="1"/>
  <c r="AP175" i="40"/>
  <c r="J16" i="30" s="1"/>
  <c r="AM175" i="40"/>
  <c r="G16" i="30" s="1"/>
  <c r="AK175" i="40"/>
  <c r="E16" i="30" s="1"/>
  <c r="AJ175" i="40"/>
  <c r="D16" i="30" s="1"/>
  <c r="AQ174" i="40"/>
  <c r="AP174" i="40"/>
  <c r="J15" i="30" s="1"/>
  <c r="AN174" i="40"/>
  <c r="H15" i="30" s="1"/>
  <c r="AM174" i="40"/>
  <c r="G15" i="30" s="1"/>
  <c r="AL174" i="40"/>
  <c r="F15" i="30" s="1"/>
  <c r="AK174" i="40"/>
  <c r="E15" i="30" s="1"/>
  <c r="AS173" i="40"/>
  <c r="M14" i="30" s="1"/>
  <c r="AQ173" i="40"/>
  <c r="K14" i="30" s="1"/>
  <c r="AP173" i="40"/>
  <c r="J14" i="30" s="1"/>
  <c r="AN173" i="40"/>
  <c r="AL173" i="40"/>
  <c r="F14" i="30" s="1"/>
  <c r="AK173" i="40"/>
  <c r="AS172" i="40"/>
  <c r="M13" i="30" s="1"/>
  <c r="AQ172" i="40"/>
  <c r="AO172" i="40"/>
  <c r="I13" i="30" s="1"/>
  <c r="AL172" i="40"/>
  <c r="AK172" i="40"/>
  <c r="AR171" i="40"/>
  <c r="L12" i="30" s="1"/>
  <c r="AQ171" i="40"/>
  <c r="AO171" i="40"/>
  <c r="AN171" i="40"/>
  <c r="H12" i="30" s="1"/>
  <c r="AL171" i="40"/>
  <c r="F12" i="30" s="1"/>
  <c r="AJ171" i="40"/>
  <c r="AR170" i="40"/>
  <c r="AQ170" i="40"/>
  <c r="AM170" i="40"/>
  <c r="G11" i="30" s="1"/>
  <c r="AL170" i="40"/>
  <c r="F11" i="30" s="1"/>
  <c r="AJ170" i="40"/>
  <c r="AR169" i="40"/>
  <c r="AP169" i="40"/>
  <c r="J10" i="30" s="1"/>
  <c r="AO169" i="40"/>
  <c r="I10" i="30" s="1"/>
  <c r="AL169" i="40"/>
  <c r="F10" i="30" s="1"/>
  <c r="AJ169" i="40"/>
  <c r="D10" i="30" s="1"/>
  <c r="AS168" i="40"/>
  <c r="M9" i="30" s="1"/>
  <c r="AR168" i="40"/>
  <c r="L9" i="30" s="1"/>
  <c r="AP168" i="40"/>
  <c r="AO168" i="40"/>
  <c r="AM168" i="40"/>
  <c r="G9" i="30" s="1"/>
  <c r="AK168" i="40"/>
  <c r="E9" i="30" s="1"/>
  <c r="AJ168" i="40"/>
  <c r="AS167" i="40"/>
  <c r="AR167" i="40"/>
  <c r="AP167" i="40"/>
  <c r="J8" i="30" s="1"/>
  <c r="AM167" i="40"/>
  <c r="G8" i="30" s="1"/>
  <c r="AL167" i="40"/>
  <c r="F8" i="30" s="1"/>
  <c r="AK167" i="40"/>
  <c r="AJ167" i="40"/>
  <c r="AS166" i="40"/>
  <c r="AQ166" i="40"/>
  <c r="K7" i="30" s="1"/>
  <c r="AP166" i="40"/>
  <c r="AN166" i="40"/>
  <c r="H7" i="30" s="1"/>
  <c r="AM166" i="40"/>
  <c r="G7" i="30" s="1"/>
  <c r="AK166" i="40"/>
  <c r="AS165" i="40"/>
  <c r="M6" i="30" s="1"/>
  <c r="AQ165" i="40"/>
  <c r="AP165" i="40"/>
  <c r="J6" i="30" s="1"/>
  <c r="AN165" i="40"/>
  <c r="AL165" i="40"/>
  <c r="AK165" i="40"/>
  <c r="E6" i="30" s="1"/>
  <c r="BI192" i="40"/>
  <c r="BH192" i="40"/>
  <c r="L17" i="36" s="1"/>
  <c r="BG192" i="40"/>
  <c r="K17" i="36" s="1"/>
  <c r="BF192" i="40"/>
  <c r="J17" i="36" s="1"/>
  <c r="BD192" i="40"/>
  <c r="H17" i="36" s="1"/>
  <c r="BB192" i="40"/>
  <c r="F17" i="36" s="1"/>
  <c r="BA192" i="40"/>
  <c r="E17" i="36" s="1"/>
  <c r="AZ192" i="40"/>
  <c r="D17" i="36" s="1"/>
  <c r="BI191" i="40"/>
  <c r="BG191" i="40"/>
  <c r="K16" i="36" s="1"/>
  <c r="BE191" i="40"/>
  <c r="I16" i="36" s="1"/>
  <c r="BD191" i="40"/>
  <c r="H16" i="36" s="1"/>
  <c r="BC191" i="40"/>
  <c r="G16" i="36" s="1"/>
  <c r="BB191" i="40"/>
  <c r="BA191" i="40"/>
  <c r="BH190" i="40"/>
  <c r="L15" i="36" s="1"/>
  <c r="BG190" i="40"/>
  <c r="K15" i="36" s="1"/>
  <c r="BE190" i="40"/>
  <c r="BD190" i="40"/>
  <c r="BB190" i="40"/>
  <c r="F15" i="36" s="1"/>
  <c r="AZ190" i="40"/>
  <c r="D15" i="36" s="1"/>
  <c r="BI189" i="40"/>
  <c r="BH189" i="40"/>
  <c r="L14" i="36" s="1"/>
  <c r="BG189" i="40"/>
  <c r="K14" i="36" s="1"/>
  <c r="BE189" i="40"/>
  <c r="I14" i="36" s="1"/>
  <c r="BC189" i="40"/>
  <c r="G14" i="36" s="1"/>
  <c r="BB189" i="40"/>
  <c r="BA189" i="40"/>
  <c r="AZ189" i="40"/>
  <c r="D14" i="36" s="1"/>
  <c r="BH188" i="40"/>
  <c r="BF188" i="40"/>
  <c r="BE188" i="40"/>
  <c r="BD188" i="40"/>
  <c r="H13" i="36" s="1"/>
  <c r="BC188" i="40"/>
  <c r="G13" i="36" s="1"/>
  <c r="BB188" i="40"/>
  <c r="F13" i="36" s="1"/>
  <c r="AZ188" i="40"/>
  <c r="BI187" i="40"/>
  <c r="BH187" i="40"/>
  <c r="L12" i="36" s="1"/>
  <c r="BG187" i="40"/>
  <c r="K12" i="36" s="1"/>
  <c r="BF187" i="40"/>
  <c r="BE187" i="40"/>
  <c r="I12" i="36" s="1"/>
  <c r="BC187" i="40"/>
  <c r="BA187" i="40"/>
  <c r="E12" i="36" s="1"/>
  <c r="AZ187" i="40"/>
  <c r="BI186" i="40"/>
  <c r="M11" i="36" s="1"/>
  <c r="BH186" i="40"/>
  <c r="L11" i="36" s="1"/>
  <c r="BF186" i="40"/>
  <c r="BD186" i="40"/>
  <c r="BC186" i="40"/>
  <c r="G11" i="36" s="1"/>
  <c r="BB186" i="40"/>
  <c r="F11" i="36" s="1"/>
  <c r="BA186" i="40"/>
  <c r="E11" i="36" s="1"/>
  <c r="AZ186" i="40"/>
  <c r="D11" i="36" s="1"/>
  <c r="BI185" i="40"/>
  <c r="BF185" i="40"/>
  <c r="J10" i="36" s="1"/>
  <c r="BE185" i="40"/>
  <c r="I10" i="36" s="1"/>
  <c r="BD185" i="40"/>
  <c r="H10" i="36" s="1"/>
  <c r="BC185" i="40"/>
  <c r="BA185" i="40"/>
  <c r="BI184" i="40"/>
  <c r="M9" i="36" s="1"/>
  <c r="BH184" i="40"/>
  <c r="L9" i="36" s="1"/>
  <c r="BG184" i="40"/>
  <c r="K9" i="36" s="1"/>
  <c r="BF184" i="40"/>
  <c r="J9" i="36" s="1"/>
  <c r="BD184" i="40"/>
  <c r="BA184" i="40"/>
  <c r="E9" i="36" s="1"/>
  <c r="AZ184" i="40"/>
  <c r="D9" i="36" s="1"/>
  <c r="BI183" i="40"/>
  <c r="BG183" i="40"/>
  <c r="BD183" i="40"/>
  <c r="H8" i="36" s="1"/>
  <c r="BC183" i="40"/>
  <c r="G8" i="36" s="1"/>
  <c r="BB183" i="40"/>
  <c r="F8" i="36" s="1"/>
  <c r="BA183" i="40"/>
  <c r="BG182" i="40"/>
  <c r="K7" i="36" s="1"/>
  <c r="BF182" i="40"/>
  <c r="J7" i="36" s="1"/>
  <c r="BE182" i="40"/>
  <c r="I7" i="36" s="1"/>
  <c r="BD182" i="40"/>
  <c r="BB182" i="40"/>
  <c r="F7" i="36" s="1"/>
  <c r="BI181" i="40"/>
  <c r="M6" i="36" s="1"/>
  <c r="BH181" i="40"/>
  <c r="BG181" i="40"/>
  <c r="K6" i="36" s="1"/>
  <c r="BE181" i="40"/>
  <c r="I6" i="36" s="1"/>
  <c r="BB181" i="40"/>
  <c r="F6" i="36" s="1"/>
  <c r="BA181" i="40"/>
  <c r="AZ181" i="40"/>
  <c r="AR192" i="40"/>
  <c r="L17" i="35" s="1"/>
  <c r="AP192" i="40"/>
  <c r="J17" i="35" s="1"/>
  <c r="AO192" i="40"/>
  <c r="AM192" i="40"/>
  <c r="G17" i="35" s="1"/>
  <c r="AJ192" i="40"/>
  <c r="D17" i="35" s="1"/>
  <c r="AS191" i="40"/>
  <c r="AR191" i="40"/>
  <c r="L16" i="35" s="1"/>
  <c r="AP191" i="40"/>
  <c r="J16" i="35" s="1"/>
  <c r="AM191" i="40"/>
  <c r="G16" i="35" s="1"/>
  <c r="AK191" i="40"/>
  <c r="AJ191" i="40"/>
  <c r="AS190" i="40"/>
  <c r="M15" i="35" s="1"/>
  <c r="AP190" i="40"/>
  <c r="AN190" i="40"/>
  <c r="H15" i="35" s="1"/>
  <c r="AM190" i="40"/>
  <c r="AK190" i="40"/>
  <c r="E15" i="35" s="1"/>
  <c r="AS189" i="40"/>
  <c r="M14" i="35" s="1"/>
  <c r="AQ189" i="40"/>
  <c r="K14" i="35" s="1"/>
  <c r="AP189" i="40"/>
  <c r="J14" i="35" s="1"/>
  <c r="AN189" i="40"/>
  <c r="H14" i="35" s="1"/>
  <c r="AK189" i="40"/>
  <c r="E14" i="35" s="1"/>
  <c r="AS188" i="40"/>
  <c r="M13" i="35" s="1"/>
  <c r="AQ188" i="40"/>
  <c r="AO188" i="40"/>
  <c r="I13" i="35" s="1"/>
  <c r="AN188" i="40"/>
  <c r="AL188" i="40"/>
  <c r="F13" i="35" s="1"/>
  <c r="AK188" i="40"/>
  <c r="E13" i="35" s="1"/>
  <c r="AQ187" i="40"/>
  <c r="K12" i="35" s="1"/>
  <c r="AO187" i="40"/>
  <c r="I12" i="35" s="1"/>
  <c r="AN187" i="40"/>
  <c r="H12" i="35" s="1"/>
  <c r="AL187" i="40"/>
  <c r="F12" i="35" s="1"/>
  <c r="AR186" i="40"/>
  <c r="L11" i="35" s="1"/>
  <c r="AQ186" i="40"/>
  <c r="K11" i="35" s="1"/>
  <c r="AO186" i="40"/>
  <c r="AL186" i="40"/>
  <c r="AJ186" i="40"/>
  <c r="D11" i="35" s="1"/>
  <c r="AR185" i="40"/>
  <c r="L10" i="35" s="1"/>
  <c r="AO185" i="40"/>
  <c r="I10" i="35" s="1"/>
  <c r="AM185" i="40"/>
  <c r="AL185" i="40"/>
  <c r="AJ185" i="40"/>
  <c r="D10" i="35" s="1"/>
  <c r="AR184" i="40"/>
  <c r="AP184" i="40"/>
  <c r="J9" i="35" s="1"/>
  <c r="AO184" i="40"/>
  <c r="I9" i="35" s="1"/>
  <c r="AM184" i="40"/>
  <c r="AJ184" i="40"/>
  <c r="AS183" i="40"/>
  <c r="M8" i="35" s="1"/>
  <c r="AR183" i="40"/>
  <c r="L8" i="35" s="1"/>
  <c r="AP183" i="40"/>
  <c r="J8" i="35" s="1"/>
  <c r="AM183" i="40"/>
  <c r="AK183" i="40"/>
  <c r="AJ183" i="40"/>
  <c r="D8" i="35" s="1"/>
  <c r="AS182" i="40"/>
  <c r="M7" i="35" s="1"/>
  <c r="AQ182" i="40"/>
  <c r="K7" i="35" s="1"/>
  <c r="AP182" i="40"/>
  <c r="J7" i="35" s="1"/>
  <c r="AN182" i="40"/>
  <c r="H7" i="35" s="1"/>
  <c r="AM182" i="40"/>
  <c r="G7" i="35" s="1"/>
  <c r="AK182" i="40"/>
  <c r="AS181" i="40"/>
  <c r="AQ181" i="40"/>
  <c r="K6" i="35" s="1"/>
  <c r="AP181" i="40"/>
  <c r="J6" i="35" s="1"/>
  <c r="AN181" i="40"/>
  <c r="H6" i="35" s="1"/>
  <c r="AK181" i="40"/>
  <c r="L35" i="43"/>
  <c r="K35" i="43"/>
  <c r="J35" i="43"/>
  <c r="I35" i="43"/>
  <c r="H35" i="43"/>
  <c r="F35" i="43"/>
  <c r="D35" i="43"/>
  <c r="M34" i="43"/>
  <c r="L34" i="43"/>
  <c r="K34" i="43"/>
  <c r="I34" i="43"/>
  <c r="G34" i="43"/>
  <c r="F34" i="43"/>
  <c r="E34" i="43"/>
  <c r="D34" i="43"/>
  <c r="L33" i="43"/>
  <c r="J33" i="43"/>
  <c r="I33" i="43"/>
  <c r="H33" i="43"/>
  <c r="G33" i="43"/>
  <c r="F33" i="43"/>
  <c r="D33" i="43"/>
  <c r="M32" i="43"/>
  <c r="L32" i="43"/>
  <c r="K32" i="43"/>
  <c r="J32" i="43"/>
  <c r="I32" i="43"/>
  <c r="G32" i="43"/>
  <c r="E32" i="43"/>
  <c r="D32" i="43"/>
  <c r="M31" i="43"/>
  <c r="L31" i="43"/>
  <c r="J31" i="43"/>
  <c r="H31" i="43"/>
  <c r="G31" i="43"/>
  <c r="F31" i="43"/>
  <c r="E31" i="43"/>
  <c r="D31" i="43"/>
  <c r="M30" i="43"/>
  <c r="K30" i="43"/>
  <c r="J30" i="43"/>
  <c r="I30" i="43"/>
  <c r="H30" i="43"/>
  <c r="G30" i="43"/>
  <c r="F30" i="43"/>
  <c r="E30" i="43"/>
  <c r="M29" i="43"/>
  <c r="L29" i="43"/>
  <c r="K29" i="43"/>
  <c r="J29" i="43"/>
  <c r="H29" i="43"/>
  <c r="F29" i="43"/>
  <c r="E29" i="43"/>
  <c r="D29" i="43"/>
  <c r="M28" i="43"/>
  <c r="K28" i="43"/>
  <c r="I28" i="43"/>
  <c r="H28" i="43"/>
  <c r="G28" i="43"/>
  <c r="F28" i="43"/>
  <c r="E28" i="43"/>
  <c r="L27" i="43"/>
  <c r="K27" i="43"/>
  <c r="J27" i="43"/>
  <c r="I27" i="43"/>
  <c r="H27" i="43"/>
  <c r="F27" i="43"/>
  <c r="D27" i="43"/>
  <c r="M26" i="43"/>
  <c r="L26" i="43"/>
  <c r="K26" i="43"/>
  <c r="I26" i="43"/>
  <c r="G26" i="43"/>
  <c r="F26" i="43"/>
  <c r="E26" i="43"/>
  <c r="D26" i="43"/>
  <c r="L25" i="43"/>
  <c r="J25" i="43"/>
  <c r="I25" i="43"/>
  <c r="H25" i="43"/>
  <c r="G25" i="43"/>
  <c r="F25" i="43"/>
  <c r="D25" i="43"/>
  <c r="M24" i="43"/>
  <c r="L24" i="43"/>
  <c r="K24" i="43"/>
  <c r="J24" i="43"/>
  <c r="I24" i="43"/>
  <c r="H24" i="43"/>
  <c r="G24" i="43"/>
  <c r="E24" i="43"/>
  <c r="D24" i="43"/>
  <c r="AB176" i="40"/>
  <c r="AA176" i="40"/>
  <c r="K17" i="29" s="1"/>
  <c r="Y176" i="40"/>
  <c r="X176" i="40"/>
  <c r="H17" i="29" s="1"/>
  <c r="V176" i="40"/>
  <c r="T176" i="40"/>
  <c r="AB175" i="40"/>
  <c r="AA175" i="40"/>
  <c r="Y175" i="40"/>
  <c r="I16" i="29" s="1"/>
  <c r="W175" i="40"/>
  <c r="G16" i="29" s="1"/>
  <c r="V175" i="40"/>
  <c r="F16" i="29" s="1"/>
  <c r="T175" i="40"/>
  <c r="D16" i="29" s="1"/>
  <c r="AB174" i="40"/>
  <c r="L15" i="29" s="1"/>
  <c r="Z174" i="40"/>
  <c r="J15" i="29" s="1"/>
  <c r="Y174" i="40"/>
  <c r="I15" i="29" s="1"/>
  <c r="V174" i="40"/>
  <c r="U174" i="40"/>
  <c r="T174" i="40"/>
  <c r="AC173" i="40"/>
  <c r="AB173" i="40"/>
  <c r="Z173" i="40"/>
  <c r="J14" i="29" s="1"/>
  <c r="Y173" i="40"/>
  <c r="W173" i="40"/>
  <c r="U173" i="40"/>
  <c r="T173" i="40"/>
  <c r="AC172" i="40"/>
  <c r="M13" i="29" s="1"/>
  <c r="AB172" i="40"/>
  <c r="Z172" i="40"/>
  <c r="U172" i="40"/>
  <c r="T172" i="40"/>
  <c r="D13" i="29" s="1"/>
  <c r="Z171" i="40"/>
  <c r="J12" i="29" s="1"/>
  <c r="X171" i="40"/>
  <c r="W171" i="40"/>
  <c r="G12" i="29" s="1"/>
  <c r="U171" i="40"/>
  <c r="AC170" i="40"/>
  <c r="AA170" i="40"/>
  <c r="Z170" i="40"/>
  <c r="J11" i="29" s="1"/>
  <c r="X170" i="40"/>
  <c r="H11" i="29" s="1"/>
  <c r="V170" i="40"/>
  <c r="U170" i="40"/>
  <c r="E11" i="29" s="1"/>
  <c r="AC169" i="40"/>
  <c r="AA169" i="40"/>
  <c r="K10" i="29" s="1"/>
  <c r="Y169" i="40"/>
  <c r="V169" i="40"/>
  <c r="F10" i="29" s="1"/>
  <c r="AB168" i="40"/>
  <c r="AA168" i="40"/>
  <c r="Y168" i="40"/>
  <c r="I9" i="29" s="1"/>
  <c r="X168" i="40"/>
  <c r="H9" i="29" s="1"/>
  <c r="V168" i="40"/>
  <c r="T168" i="40"/>
  <c r="D9" i="29" s="1"/>
  <c r="AB167" i="40"/>
  <c r="AA167" i="40"/>
  <c r="Y167" i="40"/>
  <c r="I8" i="29" s="1"/>
  <c r="W167" i="40"/>
  <c r="V167" i="40"/>
  <c r="F8" i="29" s="1"/>
  <c r="T167" i="40"/>
  <c r="AB166" i="40"/>
  <c r="L7" i="29" s="1"/>
  <c r="Z166" i="40"/>
  <c r="J7" i="29" s="1"/>
  <c r="Y166" i="40"/>
  <c r="W166" i="40"/>
  <c r="G7" i="29" s="1"/>
  <c r="V166" i="40"/>
  <c r="F7" i="29" s="1"/>
  <c r="T166" i="40"/>
  <c r="D7" i="29" s="1"/>
  <c r="AC165" i="40"/>
  <c r="M6" i="29" s="1"/>
  <c r="AB165" i="40"/>
  <c r="Z165" i="40"/>
  <c r="Y165" i="40"/>
  <c r="I6" i="29" s="1"/>
  <c r="W165" i="40"/>
  <c r="G6" i="29" s="1"/>
  <c r="U165" i="40"/>
  <c r="E6" i="29" s="1"/>
  <c r="T165" i="40"/>
  <c r="D6" i="29" s="1"/>
  <c r="AA192" i="40"/>
  <c r="Y192" i="40"/>
  <c r="I17" i="34" s="1"/>
  <c r="X192" i="40"/>
  <c r="V192" i="40"/>
  <c r="AB191" i="40"/>
  <c r="L16" i="34" s="1"/>
  <c r="AA191" i="40"/>
  <c r="K16" i="34" s="1"/>
  <c r="Y191" i="40"/>
  <c r="V191" i="40"/>
  <c r="F16" i="34" s="1"/>
  <c r="T191" i="40"/>
  <c r="AB190" i="40"/>
  <c r="L15" i="34" s="1"/>
  <c r="Y190" i="40"/>
  <c r="I15" i="34" s="1"/>
  <c r="W190" i="40"/>
  <c r="V190" i="40"/>
  <c r="T190" i="40"/>
  <c r="AC189" i="40"/>
  <c r="M14" i="34" s="1"/>
  <c r="AB189" i="40"/>
  <c r="Z189" i="40"/>
  <c r="J14" i="34" s="1"/>
  <c r="Y189" i="40"/>
  <c r="I14" i="34" s="1"/>
  <c r="W189" i="40"/>
  <c r="G14" i="34" s="1"/>
  <c r="T189" i="40"/>
  <c r="AC188" i="40"/>
  <c r="M13" i="34" s="1"/>
  <c r="AB188" i="40"/>
  <c r="L13" i="34" s="1"/>
  <c r="Z188" i="40"/>
  <c r="W188" i="40"/>
  <c r="G13" i="34" s="1"/>
  <c r="U188" i="40"/>
  <c r="E13" i="34" s="1"/>
  <c r="T188" i="40"/>
  <c r="AC187" i="40"/>
  <c r="M12" i="34" s="1"/>
  <c r="Z187" i="40"/>
  <c r="J12" i="34" s="1"/>
  <c r="X187" i="40"/>
  <c r="W187" i="40"/>
  <c r="G12" i="34" s="1"/>
  <c r="U187" i="40"/>
  <c r="AC186" i="40"/>
  <c r="AA186" i="40"/>
  <c r="Z186" i="40"/>
  <c r="X186" i="40"/>
  <c r="H11" i="34" s="1"/>
  <c r="U186" i="40"/>
  <c r="AC185" i="40"/>
  <c r="M10" i="34" s="1"/>
  <c r="AA185" i="40"/>
  <c r="K10" i="34" s="1"/>
  <c r="V185" i="40"/>
  <c r="U185" i="40"/>
  <c r="E10" i="34" s="1"/>
  <c r="AA184" i="40"/>
  <c r="K9" i="34" s="1"/>
  <c r="Y184" i="40"/>
  <c r="I9" i="34" s="1"/>
  <c r="X184" i="40"/>
  <c r="V184" i="40"/>
  <c r="F9" i="34" s="1"/>
  <c r="AB183" i="40"/>
  <c r="L8" i="34" s="1"/>
  <c r="AA183" i="40"/>
  <c r="K8" i="34" s="1"/>
  <c r="Y183" i="40"/>
  <c r="I8" i="34" s="1"/>
  <c r="V183" i="40"/>
  <c r="T183" i="40"/>
  <c r="D8" i="34" s="1"/>
  <c r="AB182" i="40"/>
  <c r="Y182" i="40"/>
  <c r="I7" i="34" s="1"/>
  <c r="W182" i="40"/>
  <c r="G7" i="34" s="1"/>
  <c r="V182" i="40"/>
  <c r="U182" i="40"/>
  <c r="T182" i="40"/>
  <c r="AB181" i="40"/>
  <c r="L6" i="34" s="1"/>
  <c r="Z181" i="40"/>
  <c r="Y181" i="40"/>
  <c r="I6" i="34" s="1"/>
  <c r="W181" i="40"/>
  <c r="G6" i="34" s="1"/>
  <c r="T181" i="40"/>
  <c r="C58" i="41"/>
  <c r="C88" i="41"/>
  <c r="C96" i="41"/>
  <c r="C133" i="41"/>
  <c r="C141" i="41"/>
  <c r="C152" i="41"/>
  <c r="C160" i="41"/>
  <c r="C24" i="41"/>
  <c r="C39" i="41"/>
  <c r="C47" i="41"/>
  <c r="C69" i="41"/>
  <c r="C77" i="41"/>
  <c r="C103" i="41"/>
  <c r="C111" i="41"/>
  <c r="C122" i="41"/>
  <c r="C55" i="41"/>
  <c r="C63" i="41"/>
  <c r="C85" i="41"/>
  <c r="C93" i="41"/>
  <c r="C7" i="41"/>
  <c r="C71" i="41"/>
  <c r="C79" i="41"/>
  <c r="C120" i="41"/>
  <c r="C128" i="41"/>
  <c r="C135" i="41"/>
  <c r="C143" i="41"/>
  <c r="C15" i="41"/>
  <c r="C151" i="41"/>
  <c r="C155" i="41"/>
  <c r="C159" i="41"/>
  <c r="C74" i="41"/>
  <c r="C104" i="41"/>
  <c r="C112" i="41"/>
  <c r="C119" i="41"/>
  <c r="C127" i="41"/>
  <c r="C138" i="41"/>
  <c r="C149" i="41"/>
  <c r="C157" i="41"/>
  <c r="C64" i="41"/>
  <c r="C90" i="41"/>
  <c r="C101" i="41"/>
  <c r="C109" i="41"/>
  <c r="C154" i="41"/>
  <c r="C23" i="41"/>
  <c r="C31" i="41"/>
  <c r="C72" i="41"/>
  <c r="C80" i="41"/>
  <c r="C87" i="41"/>
  <c r="C95" i="41"/>
  <c r="C106" i="41"/>
  <c r="C117" i="41"/>
  <c r="C125" i="41"/>
  <c r="C136" i="41"/>
  <c r="C144" i="41"/>
  <c r="H71" i="39"/>
  <c r="D71" i="39"/>
  <c r="H113" i="39"/>
  <c r="J191" i="40"/>
  <c r="J16" i="33" s="1"/>
  <c r="G184" i="40"/>
  <c r="G9" i="33" s="1"/>
  <c r="E182" i="40"/>
  <c r="E7" i="33" s="1"/>
  <c r="K180" i="40"/>
  <c r="K164" i="40"/>
  <c r="K5" i="10" s="1"/>
  <c r="K167" i="40"/>
  <c r="G169" i="40"/>
  <c r="G10" i="10" s="1"/>
  <c r="G172" i="40"/>
  <c r="G13" i="10" s="1"/>
  <c r="K173" i="40"/>
  <c r="C176" i="40"/>
  <c r="C17" i="10" s="1"/>
  <c r="G5" i="43"/>
  <c r="G113" i="40"/>
  <c r="G214" i="40" s="1"/>
  <c r="K5" i="43"/>
  <c r="C6" i="43"/>
  <c r="G6" i="43"/>
  <c r="K6" i="43"/>
  <c r="C7" i="43"/>
  <c r="G7" i="43"/>
  <c r="K7" i="43"/>
  <c r="C8" i="43"/>
  <c r="K8" i="43"/>
  <c r="C9" i="43"/>
  <c r="G9" i="43"/>
  <c r="K9" i="43"/>
  <c r="C10" i="43"/>
  <c r="G10" i="43"/>
  <c r="K10" i="43"/>
  <c r="C11" i="43"/>
  <c r="G11" i="43"/>
  <c r="K11" i="43"/>
  <c r="G12" i="43"/>
  <c r="C13" i="43"/>
  <c r="G13" i="43"/>
  <c r="K13" i="43"/>
  <c r="C14" i="43"/>
  <c r="G14" i="43"/>
  <c r="K14" i="43"/>
  <c r="C15" i="43"/>
  <c r="G15" i="43"/>
  <c r="K15" i="43"/>
  <c r="C16" i="43"/>
  <c r="K16" i="43"/>
  <c r="C17" i="43"/>
  <c r="G17" i="43"/>
  <c r="K17" i="43"/>
  <c r="G129" i="40"/>
  <c r="S180" i="40"/>
  <c r="C5" i="34" s="1"/>
  <c r="W180" i="40"/>
  <c r="G5" i="34" s="1"/>
  <c r="AA180" i="40"/>
  <c r="K5" i="34" s="1"/>
  <c r="S183" i="40"/>
  <c r="S184" i="40"/>
  <c r="C9" i="34" s="1"/>
  <c r="S185" i="40"/>
  <c r="C10" i="34" s="1"/>
  <c r="S186" i="40"/>
  <c r="C11" i="34" s="1"/>
  <c r="S191" i="40"/>
  <c r="S192" i="40"/>
  <c r="C17" i="34" s="1"/>
  <c r="S164" i="40"/>
  <c r="C5" i="29" s="1"/>
  <c r="AA164" i="40"/>
  <c r="S167" i="40"/>
  <c r="C8" i="29" s="1"/>
  <c r="S168" i="40"/>
  <c r="S169" i="40"/>
  <c r="C10" i="29" s="1"/>
  <c r="S170" i="40"/>
  <c r="S171" i="40"/>
  <c r="C12" i="29" s="1"/>
  <c r="S172" i="40"/>
  <c r="S175" i="40"/>
  <c r="C16" i="29" s="1"/>
  <c r="S176" i="40"/>
  <c r="C17" i="29" s="1"/>
  <c r="S81" i="40"/>
  <c r="G23" i="43"/>
  <c r="K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AI180" i="40"/>
  <c r="C5" i="35" s="1"/>
  <c r="AQ180" i="40"/>
  <c r="AI181" i="40"/>
  <c r="C6" i="35" s="1"/>
  <c r="AI183" i="40"/>
  <c r="C8" i="35" s="1"/>
  <c r="AI186" i="40"/>
  <c r="AI187" i="40"/>
  <c r="C12" i="35" s="1"/>
  <c r="AI188" i="40"/>
  <c r="AI189" i="40"/>
  <c r="AI191" i="40"/>
  <c r="C16" i="35" s="1"/>
  <c r="AY180" i="40"/>
  <c r="BC180" i="40"/>
  <c r="G5" i="36" s="1"/>
  <c r="AY181" i="40"/>
  <c r="C6" i="36" s="1"/>
  <c r="AY182" i="40"/>
  <c r="C7" i="36" s="1"/>
  <c r="AY183" i="40"/>
  <c r="AY184" i="40"/>
  <c r="C9" i="36" s="1"/>
  <c r="AY186" i="40"/>
  <c r="C11" i="36" s="1"/>
  <c r="AY187" i="40"/>
  <c r="C12" i="36" s="1"/>
  <c r="AY189" i="40"/>
  <c r="C14" i="36" s="1"/>
  <c r="AY190" i="40"/>
  <c r="C15" i="36" s="1"/>
  <c r="AY191" i="40"/>
  <c r="C16" i="36" s="1"/>
  <c r="AY192" i="40"/>
  <c r="C17" i="36" s="1"/>
  <c r="AI164" i="40"/>
  <c r="AM164" i="40"/>
  <c r="G5" i="30" s="1"/>
  <c r="AQ164" i="40"/>
  <c r="K5" i="30" s="1"/>
  <c r="AI165" i="40"/>
  <c r="AI166" i="40"/>
  <c r="C7" i="30" s="1"/>
  <c r="AI167" i="40"/>
  <c r="AI170" i="40"/>
  <c r="C11" i="30" s="1"/>
  <c r="AI171" i="40"/>
  <c r="AI172" i="40"/>
  <c r="C13" i="30" s="1"/>
  <c r="AI173" i="40"/>
  <c r="C14" i="30" s="1"/>
  <c r="AI174" i="40"/>
  <c r="AI175" i="40"/>
  <c r="C16" i="30" s="1"/>
  <c r="AY164" i="40"/>
  <c r="C5" i="31" s="1"/>
  <c r="AY165" i="40"/>
  <c r="C6" i="31" s="1"/>
  <c r="AY166" i="40"/>
  <c r="C7" i="31" s="1"/>
  <c r="AY167" i="40"/>
  <c r="C8" i="31" s="1"/>
  <c r="AY168" i="40"/>
  <c r="AY169" i="40"/>
  <c r="AY170" i="40"/>
  <c r="C11" i="31" s="1"/>
  <c r="AY173" i="40"/>
  <c r="C14" i="31" s="1"/>
  <c r="AY174" i="40"/>
  <c r="C15" i="31" s="1"/>
  <c r="AY175" i="40"/>
  <c r="AY176" i="40"/>
  <c r="C17" i="31" s="1"/>
  <c r="AY65" i="40"/>
  <c r="C41" i="43"/>
  <c r="G41" i="43"/>
  <c r="K41" i="43"/>
  <c r="C42" i="43"/>
  <c r="C43" i="43"/>
  <c r="C44" i="43"/>
  <c r="C45" i="43"/>
  <c r="C47" i="43"/>
  <c r="C48" i="43"/>
  <c r="C49" i="43"/>
  <c r="C50" i="43"/>
  <c r="C51" i="43"/>
  <c r="C52" i="43"/>
  <c r="C53" i="43"/>
  <c r="AY113" i="40"/>
  <c r="AY214" i="40" s="1"/>
  <c r="G59" i="43"/>
  <c r="C60" i="43"/>
  <c r="C61" i="43"/>
  <c r="C62" i="43"/>
  <c r="C63" i="43"/>
  <c r="C64" i="43"/>
  <c r="C65" i="43"/>
  <c r="C66" i="43"/>
  <c r="C68" i="43"/>
  <c r="C69" i="43"/>
  <c r="C70" i="43"/>
  <c r="C71" i="43"/>
  <c r="H15" i="39"/>
  <c r="L15" i="39"/>
  <c r="D57" i="39"/>
  <c r="H57" i="39"/>
  <c r="L57" i="39"/>
  <c r="C190" i="40"/>
  <c r="C15" i="33" s="1"/>
  <c r="G192" i="40"/>
  <c r="M190" i="40"/>
  <c r="M15" i="33" s="1"/>
  <c r="H189" i="40"/>
  <c r="M186" i="40"/>
  <c r="M11" i="33" s="1"/>
  <c r="L185" i="40"/>
  <c r="L10" i="33" s="1"/>
  <c r="G164" i="40"/>
  <c r="K165" i="40"/>
  <c r="K6" i="10" s="1"/>
  <c r="C167" i="40"/>
  <c r="C8" i="10" s="1"/>
  <c r="C168" i="40"/>
  <c r="C169" i="40"/>
  <c r="C10" i="10" s="1"/>
  <c r="G171" i="40"/>
  <c r="G12" i="10" s="1"/>
  <c r="C172" i="40"/>
  <c r="C13" i="10" s="1"/>
  <c r="C173" i="40"/>
  <c r="C14" i="10" s="1"/>
  <c r="C175" i="40"/>
  <c r="K176" i="40"/>
  <c r="K17" i="10" s="1"/>
  <c r="C185" i="40"/>
  <c r="C10" i="33" s="1"/>
  <c r="J192" i="40"/>
  <c r="J17" i="33" s="1"/>
  <c r="D190" i="40"/>
  <c r="F188" i="40"/>
  <c r="F13" i="33" s="1"/>
  <c r="E187" i="40"/>
  <c r="E12" i="33" s="1"/>
  <c r="J184" i="40"/>
  <c r="J9" i="33" s="1"/>
  <c r="G181" i="40"/>
  <c r="F180" i="40"/>
  <c r="F5" i="33" s="1"/>
  <c r="D165" i="40"/>
  <c r="D6" i="10" s="1"/>
  <c r="D166" i="40"/>
  <c r="D7" i="10" s="1"/>
  <c r="D167" i="40"/>
  <c r="D8" i="10" s="1"/>
  <c r="H168" i="40"/>
  <c r="H9" i="10" s="1"/>
  <c r="H170" i="40"/>
  <c r="D172" i="40"/>
  <c r="D13" i="10" s="1"/>
  <c r="D173" i="40"/>
  <c r="D14" i="10" s="1"/>
  <c r="L173" i="40"/>
  <c r="L14" i="10" s="1"/>
  <c r="L174" i="40"/>
  <c r="L15" i="10" s="1"/>
  <c r="H175" i="40"/>
  <c r="H176" i="40"/>
  <c r="H17" i="10" s="1"/>
  <c r="L81" i="40"/>
  <c r="D5" i="43"/>
  <c r="L5" i="43"/>
  <c r="L113" i="40"/>
  <c r="L214" i="40" s="1"/>
  <c r="D6" i="43"/>
  <c r="H6" i="43"/>
  <c r="L6" i="43"/>
  <c r="D7" i="43"/>
  <c r="H7" i="43"/>
  <c r="L7" i="43"/>
  <c r="D8" i="43"/>
  <c r="H8" i="43"/>
  <c r="L8" i="43"/>
  <c r="H9" i="43"/>
  <c r="D10" i="43"/>
  <c r="H10" i="43"/>
  <c r="L10" i="43"/>
  <c r="D11" i="43"/>
  <c r="H11" i="43"/>
  <c r="L11" i="43"/>
  <c r="D12" i="43"/>
  <c r="H12" i="43"/>
  <c r="L12" i="43"/>
  <c r="D13" i="43"/>
  <c r="L13" i="43"/>
  <c r="D14" i="43"/>
  <c r="H14" i="43"/>
  <c r="L14" i="43"/>
  <c r="D15" i="43"/>
  <c r="H15" i="43"/>
  <c r="L15" i="43"/>
  <c r="D16" i="43"/>
  <c r="H16" i="43"/>
  <c r="L16" i="43"/>
  <c r="H17" i="43"/>
  <c r="D145" i="40"/>
  <c r="T180" i="40"/>
  <c r="AB180" i="40"/>
  <c r="L5" i="34" s="1"/>
  <c r="T164" i="40"/>
  <c r="AB164" i="40"/>
  <c r="L5" i="29" s="1"/>
  <c r="D23" i="43"/>
  <c r="H23" i="43"/>
  <c r="L23" i="43"/>
  <c r="AJ180" i="40"/>
  <c r="D5" i="35" s="1"/>
  <c r="AN180" i="40"/>
  <c r="AR180" i="40"/>
  <c r="L5" i="35" s="1"/>
  <c r="AZ180" i="40"/>
  <c r="D5" i="36" s="1"/>
  <c r="BH180" i="40"/>
  <c r="L5" i="36" s="1"/>
  <c r="AJ164" i="40"/>
  <c r="D5" i="30" s="1"/>
  <c r="AR164" i="40"/>
  <c r="AZ164" i="40"/>
  <c r="D5" i="31" s="1"/>
  <c r="BH164" i="40"/>
  <c r="L5" i="31" s="1"/>
  <c r="D41" i="43"/>
  <c r="AJ113" i="40"/>
  <c r="AJ214" i="40" s="1"/>
  <c r="H41" i="43"/>
  <c r="L41" i="43"/>
  <c r="D59" i="43"/>
  <c r="H59" i="43"/>
  <c r="BD113" i="40"/>
  <c r="BD214" i="40" s="1"/>
  <c r="L59" i="43"/>
  <c r="E57" i="39"/>
  <c r="I57" i="39"/>
  <c r="M57" i="39"/>
  <c r="C180" i="40"/>
  <c r="C5" i="33" s="1"/>
  <c r="I186" i="40"/>
  <c r="I11" i="33" s="1"/>
  <c r="D185" i="40"/>
  <c r="D10" i="33" s="1"/>
  <c r="J183" i="40"/>
  <c r="J8" i="33" s="1"/>
  <c r="C164" i="40"/>
  <c r="C5" i="10" s="1"/>
  <c r="C165" i="40"/>
  <c r="C6" i="10" s="1"/>
  <c r="C166" i="40"/>
  <c r="C7" i="10" s="1"/>
  <c r="G167" i="40"/>
  <c r="G8" i="10" s="1"/>
  <c r="K168" i="40"/>
  <c r="G170" i="40"/>
  <c r="G11" i="10" s="1"/>
  <c r="G173" i="40"/>
  <c r="G14" i="10" s="1"/>
  <c r="K174" i="40"/>
  <c r="K15" i="10" s="1"/>
  <c r="G176" i="40"/>
  <c r="C181" i="40"/>
  <c r="C6" i="33" s="1"/>
  <c r="M191" i="40"/>
  <c r="M16" i="33" s="1"/>
  <c r="E191" i="40"/>
  <c r="E16" i="33" s="1"/>
  <c r="G189" i="40"/>
  <c r="J188" i="40"/>
  <c r="J13" i="33" s="1"/>
  <c r="I187" i="40"/>
  <c r="I12" i="33" s="1"/>
  <c r="L186" i="40"/>
  <c r="D186" i="40"/>
  <c r="M183" i="40"/>
  <c r="M8" i="33" s="1"/>
  <c r="L182" i="40"/>
  <c r="L7" i="33" s="1"/>
  <c r="D182" i="40"/>
  <c r="D164" i="40"/>
  <c r="D5" i="10" s="1"/>
  <c r="H165" i="40"/>
  <c r="H6" i="10" s="1"/>
  <c r="H167" i="40"/>
  <c r="L169" i="40"/>
  <c r="L10" i="10" s="1"/>
  <c r="L170" i="40"/>
  <c r="L11" i="10" s="1"/>
  <c r="L171" i="40"/>
  <c r="L12" i="10" s="1"/>
  <c r="H173" i="40"/>
  <c r="D174" i="40"/>
  <c r="E192" i="40"/>
  <c r="L191" i="40"/>
  <c r="L16" i="33" s="1"/>
  <c r="H191" i="40"/>
  <c r="H16" i="33" s="1"/>
  <c r="K190" i="40"/>
  <c r="G190" i="40"/>
  <c r="G15" i="33" s="1"/>
  <c r="F189" i="40"/>
  <c r="F14" i="33" s="1"/>
  <c r="I188" i="40"/>
  <c r="I13" i="33" s="1"/>
  <c r="E188" i="40"/>
  <c r="E13" i="33" s="1"/>
  <c r="L187" i="40"/>
  <c r="H187" i="40"/>
  <c r="H12" i="33" s="1"/>
  <c r="D187" i="40"/>
  <c r="D12" i="33" s="1"/>
  <c r="G186" i="40"/>
  <c r="G11" i="33" s="1"/>
  <c r="J185" i="40"/>
  <c r="J10" i="33" s="1"/>
  <c r="F185" i="40"/>
  <c r="M184" i="40"/>
  <c r="E184" i="40"/>
  <c r="E9" i="33" s="1"/>
  <c r="L183" i="40"/>
  <c r="L8" i="33" s="1"/>
  <c r="H183" i="40"/>
  <c r="K182" i="40"/>
  <c r="K7" i="33" s="1"/>
  <c r="G182" i="40"/>
  <c r="J181" i="40"/>
  <c r="F181" i="40"/>
  <c r="F6" i="33" s="1"/>
  <c r="M180" i="40"/>
  <c r="M5" i="33" s="1"/>
  <c r="I180" i="40"/>
  <c r="I5" i="33" s="1"/>
  <c r="E17" i="40"/>
  <c r="I164" i="40"/>
  <c r="I5" i="10" s="1"/>
  <c r="M164" i="40"/>
  <c r="M5" i="10" s="1"/>
  <c r="I166" i="40"/>
  <c r="M166" i="40"/>
  <c r="M7" i="10" s="1"/>
  <c r="E167" i="40"/>
  <c r="E8" i="10" s="1"/>
  <c r="M167" i="40"/>
  <c r="E168" i="40"/>
  <c r="I168" i="40"/>
  <c r="I9" i="10" s="1"/>
  <c r="E169" i="40"/>
  <c r="E10" i="10" s="1"/>
  <c r="M169" i="40"/>
  <c r="M10" i="10" s="1"/>
  <c r="E170" i="40"/>
  <c r="E11" i="10" s="1"/>
  <c r="I170" i="40"/>
  <c r="M170" i="40"/>
  <c r="M11" i="10" s="1"/>
  <c r="E171" i="40"/>
  <c r="I171" i="40"/>
  <c r="I12" i="10" s="1"/>
  <c r="M171" i="40"/>
  <c r="I172" i="40"/>
  <c r="M172" i="40"/>
  <c r="M13" i="10" s="1"/>
  <c r="E173" i="40"/>
  <c r="E14" i="10" s="1"/>
  <c r="I173" i="40"/>
  <c r="I174" i="40"/>
  <c r="I15" i="10" s="1"/>
  <c r="M174" i="40"/>
  <c r="E175" i="40"/>
  <c r="M175" i="40"/>
  <c r="M16" i="10" s="1"/>
  <c r="E176" i="40"/>
  <c r="E17" i="10" s="1"/>
  <c r="I176" i="40"/>
  <c r="M176" i="40"/>
  <c r="M17" i="10" s="1"/>
  <c r="I81" i="40"/>
  <c r="E5" i="43"/>
  <c r="I5" i="43"/>
  <c r="M5" i="43"/>
  <c r="I6" i="43"/>
  <c r="E7" i="43"/>
  <c r="I7" i="43"/>
  <c r="M7" i="43"/>
  <c r="E8" i="43"/>
  <c r="I8" i="43"/>
  <c r="M8" i="43"/>
  <c r="E9" i="43"/>
  <c r="I9" i="43"/>
  <c r="M9" i="43"/>
  <c r="E10" i="43"/>
  <c r="M10" i="43"/>
  <c r="E11" i="43"/>
  <c r="I11" i="43"/>
  <c r="M11" i="43"/>
  <c r="E12" i="43"/>
  <c r="I12" i="43"/>
  <c r="M12" i="43"/>
  <c r="E13" i="43"/>
  <c r="I13" i="43"/>
  <c r="M13" i="43"/>
  <c r="I14" i="43"/>
  <c r="E15" i="43"/>
  <c r="I15" i="43"/>
  <c r="M15" i="43"/>
  <c r="E16" i="43"/>
  <c r="I16" i="43"/>
  <c r="M16" i="43"/>
  <c r="E17" i="43"/>
  <c r="I17" i="43"/>
  <c r="M17" i="43"/>
  <c r="E145" i="40"/>
  <c r="U180" i="40"/>
  <c r="AC180" i="40"/>
  <c r="U164" i="40"/>
  <c r="E5" i="29" s="1"/>
  <c r="AC164" i="40"/>
  <c r="M5" i="29" s="1"/>
  <c r="E23" i="43"/>
  <c r="M23" i="43"/>
  <c r="AK180" i="40"/>
  <c r="AO180" i="40"/>
  <c r="I5" i="35" s="1"/>
  <c r="AS180" i="40"/>
  <c r="BA180" i="40"/>
  <c r="BA17" i="40"/>
  <c r="BE180" i="40"/>
  <c r="BI180" i="40"/>
  <c r="AK164" i="40"/>
  <c r="AO164" i="40"/>
  <c r="AS164" i="40"/>
  <c r="M5" i="30" s="1"/>
  <c r="BA164" i="40"/>
  <c r="BE164" i="40"/>
  <c r="BI164" i="40"/>
  <c r="M5" i="31" s="1"/>
  <c r="E41" i="43"/>
  <c r="I41" i="43"/>
  <c r="M41" i="43"/>
  <c r="AS113" i="40"/>
  <c r="E59" i="43"/>
  <c r="I59" i="43"/>
  <c r="M59" i="43"/>
  <c r="J15" i="39"/>
  <c r="F57" i="39"/>
  <c r="C182" i="40"/>
  <c r="E190" i="40"/>
  <c r="E15" i="33" s="1"/>
  <c r="K188" i="40"/>
  <c r="F187" i="40"/>
  <c r="M182" i="40"/>
  <c r="M7" i="33" s="1"/>
  <c r="H181" i="40"/>
  <c r="H6" i="33" s="1"/>
  <c r="G165" i="40"/>
  <c r="G6" i="10" s="1"/>
  <c r="K166" i="40"/>
  <c r="G168" i="40"/>
  <c r="G9" i="10" s="1"/>
  <c r="K169" i="40"/>
  <c r="K172" i="40"/>
  <c r="C174" i="40"/>
  <c r="K175" i="40"/>
  <c r="C189" i="40"/>
  <c r="F192" i="40"/>
  <c r="F17" i="33" s="1"/>
  <c r="L190" i="40"/>
  <c r="L15" i="33" s="1"/>
  <c r="K189" i="40"/>
  <c r="M187" i="40"/>
  <c r="M12" i="33" s="1"/>
  <c r="H186" i="40"/>
  <c r="H11" i="33" s="1"/>
  <c r="G185" i="40"/>
  <c r="F184" i="40"/>
  <c r="E183" i="40"/>
  <c r="K181" i="40"/>
  <c r="J180" i="40"/>
  <c r="L164" i="40"/>
  <c r="L5" i="10" s="1"/>
  <c r="L165" i="40"/>
  <c r="L6" i="10" s="1"/>
  <c r="L166" i="40"/>
  <c r="D169" i="40"/>
  <c r="D170" i="40"/>
  <c r="D11" i="10" s="1"/>
  <c r="D171" i="40"/>
  <c r="L172" i="40"/>
  <c r="L13" i="10" s="1"/>
  <c r="C188" i="40"/>
  <c r="M192" i="40"/>
  <c r="C191" i="40"/>
  <c r="C16" i="33" s="1"/>
  <c r="C187" i="40"/>
  <c r="C12" i="33" s="1"/>
  <c r="C183" i="40"/>
  <c r="H192" i="40"/>
  <c r="K191" i="40"/>
  <c r="F190" i="40"/>
  <c r="F15" i="33" s="1"/>
  <c r="I189" i="40"/>
  <c r="L188" i="40"/>
  <c r="L13" i="33" s="1"/>
  <c r="D188" i="40"/>
  <c r="D13" i="33" s="1"/>
  <c r="G187" i="40"/>
  <c r="J186" i="40"/>
  <c r="J11" i="33" s="1"/>
  <c r="M185" i="40"/>
  <c r="E185" i="40"/>
  <c r="H184" i="40"/>
  <c r="K183" i="40"/>
  <c r="K8" i="33" s="1"/>
  <c r="F182" i="40"/>
  <c r="F7" i="33" s="1"/>
  <c r="L180" i="40"/>
  <c r="D180" i="40"/>
  <c r="D5" i="33" s="1"/>
  <c r="D17" i="40"/>
  <c r="F164" i="40"/>
  <c r="J164" i="40"/>
  <c r="J5" i="10" s="1"/>
  <c r="F165" i="40"/>
  <c r="F6" i="10" s="1"/>
  <c r="F166" i="40"/>
  <c r="F7" i="10" s="1"/>
  <c r="F167" i="40"/>
  <c r="J167" i="40"/>
  <c r="J8" i="10" s="1"/>
  <c r="F168" i="40"/>
  <c r="F9" i="10" s="1"/>
  <c r="J168" i="40"/>
  <c r="F169" i="40"/>
  <c r="F10" i="10" s="1"/>
  <c r="J169" i="40"/>
  <c r="J10" i="10" s="1"/>
  <c r="J170" i="40"/>
  <c r="J11" i="10" s="1"/>
  <c r="F171" i="40"/>
  <c r="J171" i="40"/>
  <c r="J12" i="10" s="1"/>
  <c r="F172" i="40"/>
  <c r="F13" i="10" s="1"/>
  <c r="J172" i="40"/>
  <c r="J13" i="10" s="1"/>
  <c r="F173" i="40"/>
  <c r="F14" i="10" s="1"/>
  <c r="F174" i="40"/>
  <c r="F15" i="10" s="1"/>
  <c r="F175" i="40"/>
  <c r="J175" i="40"/>
  <c r="J16" i="10" s="1"/>
  <c r="F176" i="40"/>
  <c r="F17" i="10" s="1"/>
  <c r="J176" i="40"/>
  <c r="F97" i="40"/>
  <c r="F5" i="43"/>
  <c r="J5" i="43"/>
  <c r="F6" i="43"/>
  <c r="J6" i="43"/>
  <c r="F7" i="43"/>
  <c r="F8" i="43"/>
  <c r="J8" i="43"/>
  <c r="F9" i="43"/>
  <c r="J9" i="43"/>
  <c r="F10" i="43"/>
  <c r="J10" i="43"/>
  <c r="F11" i="43"/>
  <c r="J11" i="43"/>
  <c r="F12" i="43"/>
  <c r="J12" i="43"/>
  <c r="F13" i="43"/>
  <c r="J13" i="43"/>
  <c r="F14" i="43"/>
  <c r="J14" i="43"/>
  <c r="F15" i="43"/>
  <c r="F16" i="43"/>
  <c r="J16" i="43"/>
  <c r="F17" i="43"/>
  <c r="J17" i="43"/>
  <c r="F145" i="40"/>
  <c r="Z180" i="40"/>
  <c r="V164" i="40"/>
  <c r="F5" i="29" s="1"/>
  <c r="Z164" i="40"/>
  <c r="Z33" i="40"/>
  <c r="F23" i="43"/>
  <c r="J23" i="43"/>
  <c r="AL180" i="40"/>
  <c r="AP17" i="40"/>
  <c r="BB180" i="40"/>
  <c r="F5" i="36" s="1"/>
  <c r="AL164" i="40"/>
  <c r="F5" i="30" s="1"/>
  <c r="BB164" i="40"/>
  <c r="BF164" i="40"/>
  <c r="F41" i="43"/>
  <c r="F59" i="43"/>
  <c r="J59" i="43"/>
  <c r="BF113" i="40"/>
  <c r="C43" i="39"/>
  <c r="C57" i="39"/>
  <c r="G57" i="39"/>
  <c r="K57" i="39"/>
  <c r="C71" i="39"/>
  <c r="C93" i="33"/>
  <c r="C93" i="43"/>
  <c r="C93" i="36"/>
  <c r="C93" i="35"/>
  <c r="C91" i="43"/>
  <c r="C93" i="34"/>
  <c r="C78" i="32"/>
  <c r="C92" i="43"/>
  <c r="C90" i="43"/>
  <c r="C59" i="43"/>
  <c r="C23" i="43"/>
  <c r="C5" i="43"/>
  <c r="B37" i="43"/>
  <c r="B55" i="43"/>
  <c r="B73" i="43"/>
  <c r="B22" i="43"/>
  <c r="B40" i="43" s="1"/>
  <c r="B58" i="43" s="1"/>
  <c r="B23" i="43"/>
  <c r="B24" i="43"/>
  <c r="B42" i="43"/>
  <c r="B60" i="43"/>
  <c r="B25" i="43"/>
  <c r="B43" i="43" s="1"/>
  <c r="B61" i="43" s="1"/>
  <c r="B26" i="43"/>
  <c r="B27" i="43"/>
  <c r="B28" i="43"/>
  <c r="B46" i="43"/>
  <c r="B64" i="43"/>
  <c r="B29" i="43"/>
  <c r="B47" i="43" s="1"/>
  <c r="B65" i="43" s="1"/>
  <c r="B30" i="43"/>
  <c r="B31" i="43"/>
  <c r="B49" i="43" s="1"/>
  <c r="B67" i="43" s="1"/>
  <c r="B32" i="43"/>
  <c r="B50" i="43"/>
  <c r="B68" i="43" s="1"/>
  <c r="B33" i="43"/>
  <c r="B51" i="43"/>
  <c r="B69" i="43" s="1"/>
  <c r="B34" i="43"/>
  <c r="B52" i="43"/>
  <c r="B70" i="43"/>
  <c r="B35" i="43"/>
  <c r="B53" i="43" s="1"/>
  <c r="B71" i="43" s="1"/>
  <c r="B36" i="43"/>
  <c r="B54" i="43" s="1"/>
  <c r="B41" i="43"/>
  <c r="B59" i="43" s="1"/>
  <c r="B44" i="43"/>
  <c r="B62" i="43"/>
  <c r="B45" i="43"/>
  <c r="B63" i="43"/>
  <c r="B48" i="43"/>
  <c r="B66" i="43" s="1"/>
  <c r="C66" i="32"/>
  <c r="AC66" i="32" s="1"/>
  <c r="C78" i="29"/>
  <c r="AC88" i="30"/>
  <c r="AC84" i="30"/>
  <c r="AC87" i="30"/>
  <c r="AC83" i="30"/>
  <c r="AC90" i="30"/>
  <c r="AC86" i="30"/>
  <c r="AC82" i="31"/>
  <c r="AC82" i="30"/>
  <c r="AC89" i="30"/>
  <c r="AC85" i="30"/>
  <c r="AC81" i="30"/>
  <c r="AC69" i="32"/>
  <c r="AA68" i="28"/>
  <c r="S68" i="28"/>
  <c r="Z68" i="28"/>
  <c r="R68" i="28"/>
  <c r="Y68" i="28"/>
  <c r="Y60" i="28" s="1"/>
  <c r="U68" i="28"/>
  <c r="Q68" i="28"/>
  <c r="Q60" i="28" s="1"/>
  <c r="B36" i="36"/>
  <c r="B54" i="36" s="1"/>
  <c r="B72" i="36" s="1"/>
  <c r="B35" i="36"/>
  <c r="B53" i="36" s="1"/>
  <c r="B71" i="36" s="1"/>
  <c r="B90" i="36" s="1"/>
  <c r="B34" i="36"/>
  <c r="B52" i="36"/>
  <c r="B70" i="36" s="1"/>
  <c r="B89" i="36" s="1"/>
  <c r="B33" i="36"/>
  <c r="B51" i="36" s="1"/>
  <c r="B69" i="36" s="1"/>
  <c r="B88" i="36" s="1"/>
  <c r="B32" i="36"/>
  <c r="B50" i="36" s="1"/>
  <c r="B68" i="36" s="1"/>
  <c r="B87" i="36" s="1"/>
  <c r="B31" i="36"/>
  <c r="B49" i="36" s="1"/>
  <c r="B67" i="36" s="1"/>
  <c r="B86" i="36" s="1"/>
  <c r="B30" i="36"/>
  <c r="B48" i="36"/>
  <c r="B29" i="36"/>
  <c r="B47" i="36" s="1"/>
  <c r="B65" i="36" s="1"/>
  <c r="B84" i="36" s="1"/>
  <c r="B28" i="36"/>
  <c r="B46" i="36" s="1"/>
  <c r="B64" i="36" s="1"/>
  <c r="B83" i="36" s="1"/>
  <c r="B27" i="36"/>
  <c r="B45" i="36" s="1"/>
  <c r="B63" i="36" s="1"/>
  <c r="B82" i="36" s="1"/>
  <c r="B26" i="36"/>
  <c r="B44" i="36"/>
  <c r="B62" i="36" s="1"/>
  <c r="B81" i="36" s="1"/>
  <c r="B25" i="36"/>
  <c r="B43" i="36" s="1"/>
  <c r="B61" i="36" s="1"/>
  <c r="B80" i="36" s="1"/>
  <c r="B24" i="36"/>
  <c r="B42" i="36" s="1"/>
  <c r="B60" i="36" s="1"/>
  <c r="B79" i="36" s="1"/>
  <c r="B23" i="36"/>
  <c r="B41" i="36" s="1"/>
  <c r="B59" i="36" s="1"/>
  <c r="B78" i="36" s="1"/>
  <c r="B22" i="36"/>
  <c r="B40" i="36"/>
  <c r="B19" i="36"/>
  <c r="B37" i="36" s="1"/>
  <c r="B55" i="36" s="1"/>
  <c r="B36" i="35"/>
  <c r="B54" i="35" s="1"/>
  <c r="B72" i="35" s="1"/>
  <c r="B35" i="35"/>
  <c r="B53" i="35" s="1"/>
  <c r="B71" i="35" s="1"/>
  <c r="B90" i="35" s="1"/>
  <c r="B105" i="35" s="1"/>
  <c r="B34" i="35"/>
  <c r="B52" i="35" s="1"/>
  <c r="B70" i="35" s="1"/>
  <c r="B89" i="35" s="1"/>
  <c r="B104" i="35" s="1"/>
  <c r="B33" i="35"/>
  <c r="B51" i="35"/>
  <c r="B32" i="35"/>
  <c r="B50" i="35" s="1"/>
  <c r="B68" i="35" s="1"/>
  <c r="B87" i="35" s="1"/>
  <c r="B102" i="35" s="1"/>
  <c r="B31" i="35"/>
  <c r="B49" i="35" s="1"/>
  <c r="B67" i="35" s="1"/>
  <c r="B86" i="35" s="1"/>
  <c r="B101" i="35" s="1"/>
  <c r="B30" i="35"/>
  <c r="B48" i="35" s="1"/>
  <c r="B66" i="35" s="1"/>
  <c r="B85" i="35" s="1"/>
  <c r="B100" i="35" s="1"/>
  <c r="B29" i="35"/>
  <c r="B47" i="35"/>
  <c r="B28" i="35"/>
  <c r="B46" i="35" s="1"/>
  <c r="B64" i="35" s="1"/>
  <c r="B83" i="35" s="1"/>
  <c r="B98" i="35" s="1"/>
  <c r="B27" i="35"/>
  <c r="B45" i="35" s="1"/>
  <c r="B63" i="35" s="1"/>
  <c r="B82" i="35" s="1"/>
  <c r="B97" i="35" s="1"/>
  <c r="B26" i="35"/>
  <c r="B44" i="35" s="1"/>
  <c r="B62" i="35" s="1"/>
  <c r="B81" i="35" s="1"/>
  <c r="B96" i="35" s="1"/>
  <c r="B25" i="35"/>
  <c r="B43" i="35"/>
  <c r="B24" i="35"/>
  <c r="B42" i="35" s="1"/>
  <c r="B60" i="35" s="1"/>
  <c r="B79" i="35" s="1"/>
  <c r="B94" i="35" s="1"/>
  <c r="B23" i="35"/>
  <c r="B41" i="35" s="1"/>
  <c r="B59" i="35" s="1"/>
  <c r="B78" i="35" s="1"/>
  <c r="B93" i="35" s="1"/>
  <c r="B22" i="35"/>
  <c r="B40" i="35" s="1"/>
  <c r="B19" i="35"/>
  <c r="B37" i="35" s="1"/>
  <c r="B55" i="35" s="1"/>
  <c r="B36" i="34"/>
  <c r="B54" i="34" s="1"/>
  <c r="B72" i="34" s="1"/>
  <c r="B35" i="34"/>
  <c r="B53" i="34"/>
  <c r="B34" i="34"/>
  <c r="B52" i="34" s="1"/>
  <c r="B70" i="34" s="1"/>
  <c r="B89" i="34" s="1"/>
  <c r="B33" i="34"/>
  <c r="B51" i="34"/>
  <c r="B32" i="34"/>
  <c r="B50" i="34"/>
  <c r="B31" i="34"/>
  <c r="B49" i="34"/>
  <c r="B30" i="34"/>
  <c r="B48" i="34" s="1"/>
  <c r="B66" i="34" s="1"/>
  <c r="B85" i="34" s="1"/>
  <c r="B29" i="34"/>
  <c r="B47" i="34"/>
  <c r="B28" i="34"/>
  <c r="B46" i="34"/>
  <c r="B64" i="34" s="1"/>
  <c r="B83" i="34" s="1"/>
  <c r="B27" i="34"/>
  <c r="B45" i="34"/>
  <c r="B26" i="34"/>
  <c r="B44" i="34" s="1"/>
  <c r="B62" i="34" s="1"/>
  <c r="B81" i="34" s="1"/>
  <c r="B25" i="34"/>
  <c r="B43" i="34"/>
  <c r="B24" i="34"/>
  <c r="B42" i="34"/>
  <c r="B60" i="34" s="1"/>
  <c r="B79" i="34" s="1"/>
  <c r="B23" i="34"/>
  <c r="B41" i="34"/>
  <c r="B59" i="34" s="1"/>
  <c r="B78" i="34" s="1"/>
  <c r="B19" i="34"/>
  <c r="B37" i="34" s="1"/>
  <c r="B55" i="34" s="1"/>
  <c r="B36" i="33"/>
  <c r="B54" i="33"/>
  <c r="B72" i="33" s="1"/>
  <c r="B35" i="33"/>
  <c r="B53" i="33" s="1"/>
  <c r="B71" i="33" s="1"/>
  <c r="B90" i="33" s="1"/>
  <c r="B34" i="33"/>
  <c r="B52" i="33" s="1"/>
  <c r="B70" i="33" s="1"/>
  <c r="B89" i="33" s="1"/>
  <c r="B33" i="33"/>
  <c r="B51" i="33"/>
  <c r="B32" i="33"/>
  <c r="B50" i="33" s="1"/>
  <c r="B68" i="33" s="1"/>
  <c r="B87" i="33" s="1"/>
  <c r="B31" i="33"/>
  <c r="B49" i="33" s="1"/>
  <c r="B67" i="33" s="1"/>
  <c r="B86" i="33" s="1"/>
  <c r="B30" i="33"/>
  <c r="B48" i="33" s="1"/>
  <c r="B66" i="33" s="1"/>
  <c r="B85" i="33" s="1"/>
  <c r="B29" i="33"/>
  <c r="B47" i="33"/>
  <c r="B28" i="33"/>
  <c r="B46" i="33" s="1"/>
  <c r="B64" i="33" s="1"/>
  <c r="B83" i="33" s="1"/>
  <c r="B27" i="33"/>
  <c r="B45" i="33" s="1"/>
  <c r="B63" i="33" s="1"/>
  <c r="B82" i="33" s="1"/>
  <c r="B26" i="33"/>
  <c r="B44" i="33" s="1"/>
  <c r="B62" i="33" s="1"/>
  <c r="B81" i="33" s="1"/>
  <c r="B25" i="33"/>
  <c r="B43" i="33"/>
  <c r="B24" i="33"/>
  <c r="B42" i="33" s="1"/>
  <c r="B60" i="33" s="1"/>
  <c r="B79" i="33" s="1"/>
  <c r="B23" i="33"/>
  <c r="B41" i="33" s="1"/>
  <c r="B59" i="33" s="1"/>
  <c r="B78" i="33" s="1"/>
  <c r="B22" i="33"/>
  <c r="B40" i="33"/>
  <c r="B58" i="33" s="1"/>
  <c r="AA77" i="28"/>
  <c r="Z77" i="28"/>
  <c r="Z61" i="28" s="1"/>
  <c r="Y77" i="28"/>
  <c r="X77" i="28"/>
  <c r="W77" i="28"/>
  <c r="V77" i="28"/>
  <c r="U77" i="28"/>
  <c r="T77" i="28"/>
  <c r="S77" i="28"/>
  <c r="R77" i="28"/>
  <c r="R61" i="28" s="1"/>
  <c r="Q77" i="28"/>
  <c r="P77" i="28"/>
  <c r="O77" i="28"/>
  <c r="B19" i="33"/>
  <c r="B37" i="33" s="1"/>
  <c r="B55" i="33" s="1"/>
  <c r="B31" i="32"/>
  <c r="B46" i="32"/>
  <c r="B30" i="32"/>
  <c r="B45" i="32" s="1"/>
  <c r="B60" i="32" s="1"/>
  <c r="B29" i="32"/>
  <c r="B44" i="32" s="1"/>
  <c r="B59" i="32" s="1"/>
  <c r="B28" i="32"/>
  <c r="B43" i="32"/>
  <c r="B58" i="32" s="1"/>
  <c r="B27" i="32"/>
  <c r="B42" i="32" s="1"/>
  <c r="B57" i="32" s="1"/>
  <c r="B26" i="32"/>
  <c r="B41" i="32" s="1"/>
  <c r="B56" i="32" s="1"/>
  <c r="B25" i="32"/>
  <c r="B40" i="32" s="1"/>
  <c r="B55" i="32" s="1"/>
  <c r="B24" i="32"/>
  <c r="B39" i="32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/>
  <c r="B50" i="32"/>
  <c r="B36" i="31"/>
  <c r="B54" i="31" s="1"/>
  <c r="B72" i="31" s="1"/>
  <c r="B35" i="31"/>
  <c r="B53" i="31" s="1"/>
  <c r="B71" i="31" s="1"/>
  <c r="B90" i="31" s="1"/>
  <c r="B34" i="31"/>
  <c r="B52" i="31" s="1"/>
  <c r="B70" i="31" s="1"/>
  <c r="B89" i="31" s="1"/>
  <c r="B33" i="31"/>
  <c r="B51" i="31" s="1"/>
  <c r="B69" i="31" s="1"/>
  <c r="B88" i="31" s="1"/>
  <c r="B32" i="31"/>
  <c r="B50" i="31" s="1"/>
  <c r="B68" i="31" s="1"/>
  <c r="B87" i="31" s="1"/>
  <c r="B31" i="31"/>
  <c r="B49" i="31" s="1"/>
  <c r="B67" i="31" s="1"/>
  <c r="B86" i="31" s="1"/>
  <c r="B30" i="31"/>
  <c r="B48" i="31" s="1"/>
  <c r="B66" i="31" s="1"/>
  <c r="B85" i="31" s="1"/>
  <c r="B29" i="31"/>
  <c r="B47" i="31" s="1"/>
  <c r="B65" i="31" s="1"/>
  <c r="B84" i="31" s="1"/>
  <c r="B28" i="31"/>
  <c r="B46" i="31" s="1"/>
  <c r="B64" i="31" s="1"/>
  <c r="B83" i="31" s="1"/>
  <c r="B27" i="31"/>
  <c r="B45" i="31" s="1"/>
  <c r="B63" i="31" s="1"/>
  <c r="B82" i="31" s="1"/>
  <c r="B26" i="31"/>
  <c r="B44" i="31" s="1"/>
  <c r="B62" i="31" s="1"/>
  <c r="B81" i="31" s="1"/>
  <c r="B25" i="31"/>
  <c r="B43" i="31" s="1"/>
  <c r="B61" i="31" s="1"/>
  <c r="B80" i="31" s="1"/>
  <c r="B24" i="31"/>
  <c r="B42" i="31" s="1"/>
  <c r="B60" i="31" s="1"/>
  <c r="B79" i="31" s="1"/>
  <c r="B23" i="31"/>
  <c r="B41" i="31"/>
  <c r="B59" i="31" s="1"/>
  <c r="B78" i="31" s="1"/>
  <c r="B19" i="31"/>
  <c r="B37" i="31" s="1"/>
  <c r="B55" i="31" s="1"/>
  <c r="B36" i="30"/>
  <c r="B54" i="30" s="1"/>
  <c r="B72" i="30" s="1"/>
  <c r="B35" i="30"/>
  <c r="B53" i="30" s="1"/>
  <c r="B71" i="30" s="1"/>
  <c r="B90" i="30" s="1"/>
  <c r="B105" i="30" s="1"/>
  <c r="B34" i="30"/>
  <c r="B52" i="30" s="1"/>
  <c r="B70" i="30" s="1"/>
  <c r="B89" i="30" s="1"/>
  <c r="B104" i="30" s="1"/>
  <c r="B33" i="30"/>
  <c r="B51" i="30" s="1"/>
  <c r="B69" i="30" s="1"/>
  <c r="B88" i="30" s="1"/>
  <c r="B103" i="30" s="1"/>
  <c r="B32" i="30"/>
  <c r="B50" i="30" s="1"/>
  <c r="B68" i="30" s="1"/>
  <c r="B87" i="30" s="1"/>
  <c r="B102" i="30" s="1"/>
  <c r="B31" i="30"/>
  <c r="B49" i="30" s="1"/>
  <c r="B67" i="30" s="1"/>
  <c r="B86" i="30" s="1"/>
  <c r="B101" i="30" s="1"/>
  <c r="B30" i="30"/>
  <c r="B48" i="30" s="1"/>
  <c r="B66" i="30" s="1"/>
  <c r="B85" i="30" s="1"/>
  <c r="B100" i="30" s="1"/>
  <c r="B29" i="30"/>
  <c r="B47" i="30"/>
  <c r="B28" i="30"/>
  <c r="B46" i="30" s="1"/>
  <c r="B64" i="30" s="1"/>
  <c r="B83" i="30" s="1"/>
  <c r="B98" i="30" s="1"/>
  <c r="B27" i="30"/>
  <c r="B45" i="30" s="1"/>
  <c r="B63" i="30" s="1"/>
  <c r="B82" i="30" s="1"/>
  <c r="B97" i="30" s="1"/>
  <c r="B26" i="30"/>
  <c r="B44" i="30" s="1"/>
  <c r="B62" i="30" s="1"/>
  <c r="B81" i="30" s="1"/>
  <c r="B96" i="30" s="1"/>
  <c r="B25" i="30"/>
  <c r="B43" i="30"/>
  <c r="B61" i="30" s="1"/>
  <c r="B80" i="30" s="1"/>
  <c r="B95" i="30" s="1"/>
  <c r="B24" i="30"/>
  <c r="B42" i="30" s="1"/>
  <c r="B60" i="30" s="1"/>
  <c r="B79" i="30" s="1"/>
  <c r="B94" i="30" s="1"/>
  <c r="B23" i="30"/>
  <c r="B41" i="30" s="1"/>
  <c r="B59" i="30" s="1"/>
  <c r="B78" i="30" s="1"/>
  <c r="B93" i="30" s="1"/>
  <c r="B19" i="30"/>
  <c r="B37" i="30" s="1"/>
  <c r="B55" i="30" s="1"/>
  <c r="B36" i="29"/>
  <c r="B54" i="29" s="1"/>
  <c r="B72" i="29" s="1"/>
  <c r="B35" i="29"/>
  <c r="B53" i="29" s="1"/>
  <c r="B71" i="29" s="1"/>
  <c r="B90" i="29" s="1"/>
  <c r="B34" i="29"/>
  <c r="B52" i="29" s="1"/>
  <c r="B70" i="29" s="1"/>
  <c r="B89" i="29" s="1"/>
  <c r="B33" i="29"/>
  <c r="B51" i="29" s="1"/>
  <c r="B69" i="29" s="1"/>
  <c r="B88" i="29" s="1"/>
  <c r="B32" i="29"/>
  <c r="B50" i="29" s="1"/>
  <c r="B68" i="29" s="1"/>
  <c r="B87" i="29" s="1"/>
  <c r="B31" i="29"/>
  <c r="B49" i="29" s="1"/>
  <c r="B67" i="29" s="1"/>
  <c r="B86" i="29" s="1"/>
  <c r="B30" i="29"/>
  <c r="B48" i="29" s="1"/>
  <c r="B66" i="29" s="1"/>
  <c r="B85" i="29" s="1"/>
  <c r="B29" i="29"/>
  <c r="B47" i="29" s="1"/>
  <c r="B65" i="29" s="1"/>
  <c r="B84" i="29" s="1"/>
  <c r="B28" i="29"/>
  <c r="B46" i="29" s="1"/>
  <c r="B64" i="29" s="1"/>
  <c r="B83" i="29" s="1"/>
  <c r="B27" i="29"/>
  <c r="B45" i="29" s="1"/>
  <c r="B63" i="29" s="1"/>
  <c r="B82" i="29" s="1"/>
  <c r="B26" i="29"/>
  <c r="B44" i="29" s="1"/>
  <c r="B62" i="29" s="1"/>
  <c r="B81" i="29" s="1"/>
  <c r="B25" i="29"/>
  <c r="B43" i="29" s="1"/>
  <c r="B61" i="29" s="1"/>
  <c r="B80" i="29" s="1"/>
  <c r="B24" i="29"/>
  <c r="B42" i="29" s="1"/>
  <c r="B60" i="29" s="1"/>
  <c r="B79" i="29" s="1"/>
  <c r="B23" i="29"/>
  <c r="B41" i="29" s="1"/>
  <c r="B59" i="29" s="1"/>
  <c r="B78" i="29" s="1"/>
  <c r="B19" i="29"/>
  <c r="B37" i="29" s="1"/>
  <c r="B55" i="29" s="1"/>
  <c r="B65" i="33"/>
  <c r="B84" i="33" s="1"/>
  <c r="B80" i="33"/>
  <c r="B61" i="33"/>
  <c r="B69" i="33"/>
  <c r="B88" i="33" s="1"/>
  <c r="B66" i="36"/>
  <c r="B85" i="36"/>
  <c r="B65" i="30"/>
  <c r="B84" i="30" s="1"/>
  <c r="B99" i="30" s="1"/>
  <c r="B61" i="35"/>
  <c r="B80" i="35"/>
  <c r="B95" i="35" s="1"/>
  <c r="B65" i="35"/>
  <c r="B84" i="35" s="1"/>
  <c r="B99" i="35" s="1"/>
  <c r="B69" i="35"/>
  <c r="B88" i="35" s="1"/>
  <c r="B103" i="35" s="1"/>
  <c r="O61" i="28"/>
  <c r="S61" i="28"/>
  <c r="Y61" i="28"/>
  <c r="B67" i="34"/>
  <c r="B86" i="34" s="1"/>
  <c r="B68" i="34"/>
  <c r="B87" i="34"/>
  <c r="B63" i="34"/>
  <c r="B82" i="34" s="1"/>
  <c r="B61" i="34"/>
  <c r="B80" i="34" s="1"/>
  <c r="B65" i="34"/>
  <c r="B84" i="34" s="1"/>
  <c r="B69" i="34"/>
  <c r="B88" i="34"/>
  <c r="B71" i="34"/>
  <c r="B90" i="34" s="1"/>
  <c r="C21" i="28"/>
  <c r="B19" i="10"/>
  <c r="B37" i="10" s="1"/>
  <c r="B55" i="10" s="1"/>
  <c r="B33" i="10"/>
  <c r="B51" i="10" s="1"/>
  <c r="B69" i="10" s="1"/>
  <c r="B88" i="10" s="1"/>
  <c r="B34" i="10"/>
  <c r="B52" i="10" s="1"/>
  <c r="B70" i="10" s="1"/>
  <c r="B89" i="10" s="1"/>
  <c r="B35" i="10"/>
  <c r="B53" i="10" s="1"/>
  <c r="B71" i="10" s="1"/>
  <c r="B90" i="10" s="1"/>
  <c r="B36" i="10"/>
  <c r="B54" i="10" s="1"/>
  <c r="B72" i="10" s="1"/>
  <c r="B32" i="10"/>
  <c r="B50" i="10" s="1"/>
  <c r="B68" i="10" s="1"/>
  <c r="B87" i="10" s="1"/>
  <c r="B31" i="10"/>
  <c r="B49" i="10" s="1"/>
  <c r="B67" i="10" s="1"/>
  <c r="B86" i="10" s="1"/>
  <c r="B30" i="10"/>
  <c r="B48" i="10"/>
  <c r="B29" i="10"/>
  <c r="B47" i="10" s="1"/>
  <c r="B65" i="10" s="1"/>
  <c r="B84" i="10" s="1"/>
  <c r="B28" i="10"/>
  <c r="B46" i="10" s="1"/>
  <c r="B64" i="10" s="1"/>
  <c r="B83" i="10" s="1"/>
  <c r="B27" i="10"/>
  <c r="B45" i="10" s="1"/>
  <c r="B63" i="10" s="1"/>
  <c r="B82" i="10" s="1"/>
  <c r="B26" i="10"/>
  <c r="B44" i="10"/>
  <c r="B25" i="10"/>
  <c r="B43" i="10" s="1"/>
  <c r="B61" i="10" s="1"/>
  <c r="B80" i="10" s="1"/>
  <c r="B24" i="10"/>
  <c r="B42" i="10" s="1"/>
  <c r="B60" i="10" s="1"/>
  <c r="B79" i="10" s="1"/>
  <c r="B23" i="10"/>
  <c r="B41" i="10" s="1"/>
  <c r="B59" i="10" s="1"/>
  <c r="B78" i="10" s="1"/>
  <c r="B66" i="10"/>
  <c r="B85" i="10"/>
  <c r="B62" i="10"/>
  <c r="B81" i="10" s="1"/>
  <c r="B30" i="2"/>
  <c r="B45" i="2" s="1"/>
  <c r="B60" i="2" s="1"/>
  <c r="B31" i="2"/>
  <c r="B46" i="2" s="1"/>
  <c r="C34" i="28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D34" i="28"/>
  <c r="D59" i="28" s="1"/>
  <c r="E127" i="39"/>
  <c r="C127" i="39"/>
  <c r="J141" i="39"/>
  <c r="O47" i="39"/>
  <c r="J127" i="39"/>
  <c r="N135" i="39"/>
  <c r="O66" i="39"/>
  <c r="O40" i="39"/>
  <c r="L127" i="39"/>
  <c r="K164" i="39"/>
  <c r="K11" i="32" s="1"/>
  <c r="K160" i="39"/>
  <c r="K7" i="32" s="1"/>
  <c r="O124" i="39"/>
  <c r="I127" i="39"/>
  <c r="J144" i="39"/>
  <c r="J5" i="2" s="1"/>
  <c r="L154" i="39"/>
  <c r="L15" i="2" s="1"/>
  <c r="O51" i="39"/>
  <c r="O119" i="39"/>
  <c r="L164" i="39"/>
  <c r="L11" i="32" s="1"/>
  <c r="I164" i="39"/>
  <c r="I11" i="32" s="1"/>
  <c r="I162" i="39"/>
  <c r="I9" i="32" s="1"/>
  <c r="E162" i="39"/>
  <c r="E9" i="32" s="1"/>
  <c r="J148" i="39"/>
  <c r="J9" i="2" s="1"/>
  <c r="H149" i="39"/>
  <c r="I144" i="39"/>
  <c r="I5" i="2" s="1"/>
  <c r="L160" i="39"/>
  <c r="L7" i="32" s="1"/>
  <c r="I160" i="39"/>
  <c r="H160" i="39"/>
  <c r="H7" i="32" s="1"/>
  <c r="E158" i="39"/>
  <c r="E5" i="32" s="1"/>
  <c r="D164" i="39"/>
  <c r="D160" i="39"/>
  <c r="D7" i="32" s="1"/>
  <c r="D43" i="39"/>
  <c r="C166" i="39"/>
  <c r="C13" i="32" s="1"/>
  <c r="N131" i="39"/>
  <c r="L147" i="39"/>
  <c r="L8" i="2" s="1"/>
  <c r="J151" i="39"/>
  <c r="E150" i="39"/>
  <c r="H152" i="39"/>
  <c r="H13" i="2" s="1"/>
  <c r="D146" i="39"/>
  <c r="D7" i="2" s="1"/>
  <c r="M168" i="39"/>
  <c r="I168" i="39"/>
  <c r="E168" i="39"/>
  <c r="O123" i="39"/>
  <c r="K162" i="39"/>
  <c r="K9" i="32" s="1"/>
  <c r="H162" i="39"/>
  <c r="H9" i="32" s="1"/>
  <c r="L153" i="39"/>
  <c r="L14" i="2" s="1"/>
  <c r="D153" i="39"/>
  <c r="D14" i="2" s="1"/>
  <c r="J146" i="39"/>
  <c r="H147" i="39"/>
  <c r="K168" i="39"/>
  <c r="C168" i="39"/>
  <c r="K158" i="39"/>
  <c r="K5" i="32" s="1"/>
  <c r="J166" i="39"/>
  <c r="J13" i="32" s="1"/>
  <c r="H158" i="39"/>
  <c r="H5" i="32" s="1"/>
  <c r="H148" i="39"/>
  <c r="H9" i="2" s="1"/>
  <c r="K150" i="39"/>
  <c r="K11" i="2" s="1"/>
  <c r="F152" i="39"/>
  <c r="F13" i="2" s="1"/>
  <c r="L145" i="39"/>
  <c r="L6" i="2" s="1"/>
  <c r="D145" i="39"/>
  <c r="D6" i="2" s="1"/>
  <c r="O11" i="39"/>
  <c r="J149" i="39"/>
  <c r="J10" i="2" s="1"/>
  <c r="O122" i="39"/>
  <c r="M166" i="39"/>
  <c r="M13" i="32" s="1"/>
  <c r="L166" i="39"/>
  <c r="L13" i="32" s="1"/>
  <c r="D161" i="39"/>
  <c r="D8" i="32" s="1"/>
  <c r="J150" i="39"/>
  <c r="J11" i="2" s="1"/>
  <c r="H151" i="39"/>
  <c r="H12" i="2" s="1"/>
  <c r="L148" i="39"/>
  <c r="L9" i="2" s="1"/>
  <c r="D148" i="39"/>
  <c r="D9" i="2" s="1"/>
  <c r="O53" i="39"/>
  <c r="O121" i="39"/>
  <c r="M162" i="39"/>
  <c r="M9" i="32" s="1"/>
  <c r="M160" i="39"/>
  <c r="M7" i="32" s="1"/>
  <c r="G160" i="39"/>
  <c r="G7" i="32" s="1"/>
  <c r="F164" i="39"/>
  <c r="F11" i="32" s="1"/>
  <c r="F160" i="39"/>
  <c r="F7" i="32" s="1"/>
  <c r="J153" i="39"/>
  <c r="J14" i="2" s="1"/>
  <c r="H154" i="39"/>
  <c r="H15" i="2" s="1"/>
  <c r="C145" i="39"/>
  <c r="L151" i="39"/>
  <c r="L12" i="2" s="1"/>
  <c r="M158" i="39"/>
  <c r="M5" i="32" s="1"/>
  <c r="L158" i="39"/>
  <c r="L5" i="32" s="1"/>
  <c r="J161" i="39"/>
  <c r="J8" i="32" s="1"/>
  <c r="I166" i="39"/>
  <c r="I13" i="32" s="1"/>
  <c r="F166" i="39"/>
  <c r="F13" i="32" s="1"/>
  <c r="F158" i="39"/>
  <c r="F5" i="32" s="1"/>
  <c r="E166" i="39"/>
  <c r="E13" i="32" s="1"/>
  <c r="E164" i="39"/>
  <c r="E11" i="32" s="1"/>
  <c r="J145" i="39"/>
  <c r="J6" i="2" s="1"/>
  <c r="H146" i="39"/>
  <c r="H7" i="2" s="1"/>
  <c r="I152" i="39"/>
  <c r="I13" i="2" s="1"/>
  <c r="D149" i="39"/>
  <c r="D10" i="2" s="1"/>
  <c r="D152" i="39"/>
  <c r="D13" i="2" s="1"/>
  <c r="D15" i="39"/>
  <c r="D162" i="39"/>
  <c r="D158" i="39"/>
  <c r="D5" i="32" s="1"/>
  <c r="D151" i="39"/>
  <c r="D154" i="39"/>
  <c r="D15" i="2" s="1"/>
  <c r="D147" i="39"/>
  <c r="F141" i="39"/>
  <c r="L150" i="39"/>
  <c r="L11" i="2" s="1"/>
  <c r="L85" i="39"/>
  <c r="D150" i="39"/>
  <c r="D11" i="2" s="1"/>
  <c r="D85" i="39"/>
  <c r="G152" i="39"/>
  <c r="G13" i="2" s="1"/>
  <c r="J154" i="39"/>
  <c r="J29" i="39"/>
  <c r="M29" i="39"/>
  <c r="N139" i="39"/>
  <c r="I153" i="39"/>
  <c r="I14" i="2" s="1"/>
  <c r="L144" i="39"/>
  <c r="L5" i="2" s="1"/>
  <c r="L141" i="39"/>
  <c r="D144" i="39"/>
  <c r="D141" i="39"/>
  <c r="O13" i="39"/>
  <c r="D166" i="39"/>
  <c r="D127" i="39"/>
  <c r="O117" i="39"/>
  <c r="H164" i="39"/>
  <c r="H11" i="32" s="1"/>
  <c r="H127" i="39"/>
  <c r="F127" i="39"/>
  <c r="O49" i="39"/>
  <c r="I158" i="39"/>
  <c r="I5" i="32" s="1"/>
  <c r="F162" i="39"/>
  <c r="F9" i="32" s="1"/>
  <c r="C158" i="39"/>
  <c r="C5" i="32" s="1"/>
  <c r="O67" i="39"/>
  <c r="E160" i="39"/>
  <c r="E7" i="32" s="1"/>
  <c r="M164" i="39"/>
  <c r="M11" i="32" s="1"/>
  <c r="O126" i="39"/>
  <c r="O35" i="39"/>
  <c r="O109" i="39"/>
  <c r="O116" i="39"/>
  <c r="O125" i="39"/>
  <c r="O118" i="39"/>
  <c r="O76" i="39"/>
  <c r="O55" i="39"/>
  <c r="C35" i="28" l="1"/>
  <c r="M35" i="28"/>
  <c r="K46" i="28"/>
  <c r="AQ54" i="28"/>
  <c r="AR54" i="28"/>
  <c r="H40" i="28"/>
  <c r="N44" i="28"/>
  <c r="T81" i="28"/>
  <c r="D40" i="10"/>
  <c r="F48" i="28"/>
  <c r="U61" i="28"/>
  <c r="S64" i="28"/>
  <c r="X81" i="28"/>
  <c r="D40" i="34"/>
  <c r="I44" i="28"/>
  <c r="I46" i="28" s="1"/>
  <c r="W61" i="28"/>
  <c r="X63" i="28"/>
  <c r="Y81" i="28"/>
  <c r="D181" i="34"/>
  <c r="C51" i="28"/>
  <c r="X61" i="28"/>
  <c r="Y64" i="28"/>
  <c r="C52" i="28"/>
  <c r="E35" i="28"/>
  <c r="Z62" i="28"/>
  <c r="S60" i="28"/>
  <c r="Q81" i="28"/>
  <c r="E40" i="28"/>
  <c r="B72" i="43"/>
  <c r="B81" i="43"/>
  <c r="T64" i="28"/>
  <c r="V64" i="28"/>
  <c r="D58" i="36"/>
  <c r="Q64" i="28"/>
  <c r="D77" i="36"/>
  <c r="D161" i="36"/>
  <c r="D181" i="36"/>
  <c r="D92" i="36"/>
  <c r="D109" i="36"/>
  <c r="D188" i="36"/>
  <c r="D22" i="36"/>
  <c r="D40" i="36"/>
  <c r="P63" i="28"/>
  <c r="U81" i="28"/>
  <c r="R63" i="28"/>
  <c r="Z63" i="28"/>
  <c r="V81" i="28"/>
  <c r="O81" i="28"/>
  <c r="W81" i="28"/>
  <c r="T63" i="28"/>
  <c r="V63" i="28"/>
  <c r="P62" i="28"/>
  <c r="Q62" i="28"/>
  <c r="Y62" i="28"/>
  <c r="R62" i="28"/>
  <c r="O62" i="28"/>
  <c r="S62" i="28"/>
  <c r="S65" i="28" s="1"/>
  <c r="W62" i="28"/>
  <c r="V62" i="28"/>
  <c r="X62" i="28"/>
  <c r="U62" i="28"/>
  <c r="AA81" i="28"/>
  <c r="V61" i="28"/>
  <c r="R81" i="28"/>
  <c r="P61" i="28"/>
  <c r="AA61" i="28"/>
  <c r="T61" i="28"/>
  <c r="Z60" i="28"/>
  <c r="Z81" i="28"/>
  <c r="I35" i="32"/>
  <c r="H46" i="32"/>
  <c r="AA60" i="28"/>
  <c r="G46" i="32"/>
  <c r="R60" i="28"/>
  <c r="C77" i="32"/>
  <c r="V60" i="28"/>
  <c r="C19" i="32"/>
  <c r="O60" i="28"/>
  <c r="S81" i="28"/>
  <c r="C49" i="32"/>
  <c r="D142" i="29"/>
  <c r="D58" i="10"/>
  <c r="D77" i="10"/>
  <c r="D92" i="10"/>
  <c r="C40" i="31"/>
  <c r="C181" i="31"/>
  <c r="C188" i="31"/>
  <c r="C188" i="34"/>
  <c r="C142" i="35"/>
  <c r="X60" i="28"/>
  <c r="X73" i="28"/>
  <c r="C22" i="31"/>
  <c r="C161" i="31"/>
  <c r="D22" i="34"/>
  <c r="D161" i="34"/>
  <c r="C58" i="35"/>
  <c r="C126" i="35"/>
  <c r="C188" i="35"/>
  <c r="D46" i="2"/>
  <c r="C77" i="31"/>
  <c r="D77" i="34"/>
  <c r="D188" i="34"/>
  <c r="C92" i="31"/>
  <c r="D92" i="34"/>
  <c r="C22" i="35"/>
  <c r="C92" i="35"/>
  <c r="C161" i="35"/>
  <c r="C109" i="31"/>
  <c r="D109" i="34"/>
  <c r="C126" i="31"/>
  <c r="D126" i="34"/>
  <c r="C40" i="35"/>
  <c r="C109" i="35"/>
  <c r="D58" i="34"/>
  <c r="AA62" i="28"/>
  <c r="AA65" i="28" s="1"/>
  <c r="AA73" i="28"/>
  <c r="W73" i="28"/>
  <c r="C142" i="29"/>
  <c r="C40" i="29"/>
  <c r="C161" i="29"/>
  <c r="Y73" i="28"/>
  <c r="C77" i="29"/>
  <c r="C188" i="29"/>
  <c r="P73" i="28"/>
  <c r="D161" i="30"/>
  <c r="D77" i="31"/>
  <c r="D142" i="31"/>
  <c r="D22" i="31"/>
  <c r="D92" i="31"/>
  <c r="D161" i="31"/>
  <c r="D40" i="31"/>
  <c r="D109" i="31"/>
  <c r="D181" i="31"/>
  <c r="D58" i="31"/>
  <c r="D126" i="31"/>
  <c r="D142" i="30"/>
  <c r="D40" i="30"/>
  <c r="D181" i="30"/>
  <c r="V73" i="28"/>
  <c r="D58" i="30"/>
  <c r="D188" i="30"/>
  <c r="Z65" i="28"/>
  <c r="O73" i="28"/>
  <c r="D77" i="30"/>
  <c r="D22" i="30"/>
  <c r="D92" i="30"/>
  <c r="D109" i="30"/>
  <c r="X65" i="28"/>
  <c r="Q65" i="28"/>
  <c r="Y65" i="28"/>
  <c r="F35" i="2"/>
  <c r="E46" i="2"/>
  <c r="T60" i="28"/>
  <c r="T73" i="28"/>
  <c r="Q73" i="28"/>
  <c r="U73" i="28"/>
  <c r="C77" i="30"/>
  <c r="C22" i="34"/>
  <c r="R65" i="28"/>
  <c r="C181" i="30"/>
  <c r="C126" i="34"/>
  <c r="Z73" i="28"/>
  <c r="C109" i="30"/>
  <c r="C58" i="34"/>
  <c r="O65" i="28"/>
  <c r="S73" i="28"/>
  <c r="C161" i="34"/>
  <c r="C40" i="30"/>
  <c r="C142" i="30"/>
  <c r="C92" i="34"/>
  <c r="AI115" i="40"/>
  <c r="W19" i="40"/>
  <c r="AP115" i="40"/>
  <c r="AP67" i="40"/>
  <c r="AI35" i="40"/>
  <c r="BA99" i="40"/>
  <c r="BI163" i="40"/>
  <c r="AJ19" i="40"/>
  <c r="AQ19" i="40"/>
  <c r="W163" i="40"/>
  <c r="AP179" i="40"/>
  <c r="AP83" i="40"/>
  <c r="BI35" i="40"/>
  <c r="AI147" i="40"/>
  <c r="W67" i="40"/>
  <c r="W99" i="40"/>
  <c r="W131" i="40"/>
  <c r="AI99" i="40"/>
  <c r="BI179" i="40"/>
  <c r="AI179" i="40"/>
  <c r="W35" i="40"/>
  <c r="AI163" i="40"/>
  <c r="AP131" i="40"/>
  <c r="AI67" i="40"/>
  <c r="AP35" i="40"/>
  <c r="BA51" i="40"/>
  <c r="BI67" i="40"/>
  <c r="BI99" i="40"/>
  <c r="BI131" i="40"/>
  <c r="W147" i="40"/>
  <c r="AP147" i="40"/>
  <c r="BI19" i="40"/>
  <c r="W115" i="40"/>
  <c r="AP99" i="40"/>
  <c r="BI147" i="40"/>
  <c r="AI51" i="40"/>
  <c r="W83" i="40"/>
  <c r="AP163" i="40"/>
  <c r="AI131" i="40"/>
  <c r="BI51" i="40"/>
  <c r="BI83" i="40"/>
  <c r="U179" i="40"/>
  <c r="BB179" i="40"/>
  <c r="U35" i="40"/>
  <c r="U131" i="40"/>
  <c r="AN67" i="40"/>
  <c r="AY147" i="40"/>
  <c r="AY67" i="40"/>
  <c r="AY99" i="40"/>
  <c r="K40" i="28"/>
  <c r="K42" i="28" s="1"/>
  <c r="AK54" i="28"/>
  <c r="K52" i="28" s="1"/>
  <c r="J48" i="28"/>
  <c r="H43" i="28"/>
  <c r="H46" i="28" s="1"/>
  <c r="H35" i="28"/>
  <c r="AE54" i="28"/>
  <c r="U5" i="47" s="1"/>
  <c r="D47" i="28"/>
  <c r="C59" i="10"/>
  <c r="D92" i="29"/>
  <c r="D40" i="33"/>
  <c r="D22" i="29"/>
  <c r="D89" i="43"/>
  <c r="D77" i="29"/>
  <c r="D161" i="29"/>
  <c r="D22" i="43"/>
  <c r="AO54" i="28"/>
  <c r="I35" i="28"/>
  <c r="L38" i="28"/>
  <c r="I47" i="28"/>
  <c r="J39" i="28"/>
  <c r="J42" i="28" s="1"/>
  <c r="AC81" i="31"/>
  <c r="AC83" i="31"/>
  <c r="AC84" i="31"/>
  <c r="AC85" i="31"/>
  <c r="AC86" i="31"/>
  <c r="AC87" i="31"/>
  <c r="AC88" i="31"/>
  <c r="AC89" i="31"/>
  <c r="AC90" i="31"/>
  <c r="AC82" i="34"/>
  <c r="AC83" i="34"/>
  <c r="AC84" i="34"/>
  <c r="AC85" i="34"/>
  <c r="AC86" i="34"/>
  <c r="AC87" i="34"/>
  <c r="AC88" i="34"/>
  <c r="AC90" i="34"/>
  <c r="AC81" i="35"/>
  <c r="AC82" i="35"/>
  <c r="AC83" i="35"/>
  <c r="AC84" i="35"/>
  <c r="AC85" i="35"/>
  <c r="AC86" i="35"/>
  <c r="AC88" i="35"/>
  <c r="AC89" i="35"/>
  <c r="AC90" i="35"/>
  <c r="AC81" i="36"/>
  <c r="AC82" i="36"/>
  <c r="AC83" i="36"/>
  <c r="AC84" i="36"/>
  <c r="AC86" i="36"/>
  <c r="AC87" i="36"/>
  <c r="AC88" i="36"/>
  <c r="AC89" i="36"/>
  <c r="AC90" i="36"/>
  <c r="P60" i="28"/>
  <c r="P65" i="28" s="1"/>
  <c r="R73" i="28"/>
  <c r="W60" i="28"/>
  <c r="P2" i="43"/>
  <c r="O79" i="43"/>
  <c r="O80" i="43"/>
  <c r="O77" i="43"/>
  <c r="O78" i="43"/>
  <c r="C22" i="10"/>
  <c r="C92" i="10"/>
  <c r="C40" i="10"/>
  <c r="D58" i="33"/>
  <c r="D40" i="43"/>
  <c r="C58" i="10"/>
  <c r="D40" i="29"/>
  <c r="D109" i="29"/>
  <c r="D181" i="29"/>
  <c r="D77" i="33"/>
  <c r="D58" i="43"/>
  <c r="D58" i="29"/>
  <c r="D126" i="29"/>
  <c r="D22" i="33"/>
  <c r="E59" i="28"/>
  <c r="F5" i="28"/>
  <c r="E4" i="2"/>
  <c r="BF163" i="40"/>
  <c r="BF115" i="40"/>
  <c r="BF147" i="40"/>
  <c r="U60" i="28"/>
  <c r="U65" i="28" s="1"/>
  <c r="N40" i="28"/>
  <c r="N48" i="28"/>
  <c r="N35" i="28"/>
  <c r="N43" i="28"/>
  <c r="AN54" i="28"/>
  <c r="AD5" i="47" s="1"/>
  <c r="L47" i="28"/>
  <c r="K48" i="28"/>
  <c r="BE197" i="40"/>
  <c r="J43" i="28"/>
  <c r="AI54" i="28"/>
  <c r="BB205" i="40"/>
  <c r="I5" i="31"/>
  <c r="BC202" i="40"/>
  <c r="F13" i="31"/>
  <c r="F16" i="36"/>
  <c r="G43" i="28"/>
  <c r="G46" i="28" s="1"/>
  <c r="AF54" i="28"/>
  <c r="F52" i="28" s="1"/>
  <c r="C191" i="41"/>
  <c r="AW51" i="28"/>
  <c r="BI209" i="40"/>
  <c r="BI201" i="40"/>
  <c r="G55" i="31"/>
  <c r="M55" i="31"/>
  <c r="O55" i="31"/>
  <c r="M17" i="36"/>
  <c r="AR202" i="40"/>
  <c r="I204" i="40"/>
  <c r="AB199" i="40"/>
  <c r="L10" i="30"/>
  <c r="Y201" i="40"/>
  <c r="BF203" i="40"/>
  <c r="BA200" i="40"/>
  <c r="Z204" i="40"/>
  <c r="AR201" i="40"/>
  <c r="D35" i="28"/>
  <c r="AD54" i="28"/>
  <c r="D52" i="28" s="1"/>
  <c r="AY209" i="40"/>
  <c r="BH203" i="40"/>
  <c r="BG206" i="40"/>
  <c r="AZ208" i="40"/>
  <c r="BF201" i="40"/>
  <c r="BG209" i="40"/>
  <c r="AK200" i="40"/>
  <c r="BF204" i="40"/>
  <c r="BG207" i="40"/>
  <c r="C63" i="36"/>
  <c r="C22" i="30"/>
  <c r="C58" i="30"/>
  <c r="C92" i="30"/>
  <c r="C126" i="30"/>
  <c r="C161" i="30"/>
  <c r="C34" i="32"/>
  <c r="C40" i="34"/>
  <c r="C77" i="34"/>
  <c r="C109" i="34"/>
  <c r="C142" i="34"/>
  <c r="C40" i="36"/>
  <c r="C77" i="36"/>
  <c r="C109" i="36"/>
  <c r="C142" i="36"/>
  <c r="AN204" i="40"/>
  <c r="E8" i="36"/>
  <c r="AI205" i="40"/>
  <c r="F206" i="40"/>
  <c r="BE204" i="40"/>
  <c r="AK207" i="40"/>
  <c r="AK83" i="40"/>
  <c r="BD19" i="40"/>
  <c r="X131" i="40"/>
  <c r="BJ19" i="40"/>
  <c r="BD67" i="40"/>
  <c r="BJ83" i="40"/>
  <c r="BJ99" i="40"/>
  <c r="BJ147" i="40"/>
  <c r="X147" i="40"/>
  <c r="BJ131" i="40"/>
  <c r="X115" i="40"/>
  <c r="BJ51" i="40"/>
  <c r="BJ67" i="40"/>
  <c r="BB99" i="40"/>
  <c r="X83" i="40"/>
  <c r="X35" i="40"/>
  <c r="X67" i="40"/>
  <c r="AK51" i="40"/>
  <c r="BJ115" i="40"/>
  <c r="BJ163" i="40"/>
  <c r="X51" i="40"/>
  <c r="X99" i="40"/>
  <c r="BJ35" i="40"/>
  <c r="AY115" i="40"/>
  <c r="AY51" i="40"/>
  <c r="D67" i="28"/>
  <c r="D75" i="28" s="1"/>
  <c r="D87" i="28"/>
  <c r="D95" i="28" s="1"/>
  <c r="D103" i="28" s="1"/>
  <c r="AD34" i="28"/>
  <c r="C87" i="28"/>
  <c r="C95" i="28" s="1"/>
  <c r="C103" i="28" s="1"/>
  <c r="C67" i="28"/>
  <c r="C75" i="28" s="1"/>
  <c r="AC34" i="28"/>
  <c r="D50" i="28"/>
  <c r="E51" i="28"/>
  <c r="C47" i="28"/>
  <c r="C50" i="28" s="1"/>
  <c r="F36" i="28"/>
  <c r="D38" i="28"/>
  <c r="M40" i="28"/>
  <c r="M42" i="28" s="1"/>
  <c r="D40" i="28"/>
  <c r="D42" i="28" s="1"/>
  <c r="M44" i="28"/>
  <c r="D51" i="28"/>
  <c r="F39" i="28"/>
  <c r="F42" i="28" s="1"/>
  <c r="F44" i="28"/>
  <c r="C38" i="28"/>
  <c r="K50" i="28"/>
  <c r="M38" i="28"/>
  <c r="C42" i="28"/>
  <c r="E38" i="28"/>
  <c r="N39" i="28"/>
  <c r="D46" i="28"/>
  <c r="AY83" i="40"/>
  <c r="AY179" i="40"/>
  <c r="BD163" i="40"/>
  <c r="AR51" i="40"/>
  <c r="AR163" i="40"/>
  <c r="AR131" i="40"/>
  <c r="AK99" i="40"/>
  <c r="BD35" i="40"/>
  <c r="AR83" i="40"/>
  <c r="AK147" i="40"/>
  <c r="AR35" i="40"/>
  <c r="BD147" i="40"/>
  <c r="AR115" i="40"/>
  <c r="Z147" i="40"/>
  <c r="AK131" i="40"/>
  <c r="AK115" i="40"/>
  <c r="BD131" i="40"/>
  <c r="BD115" i="40"/>
  <c r="AR147" i="40"/>
  <c r="AK163" i="40"/>
  <c r="AK19" i="40"/>
  <c r="BD83" i="40"/>
  <c r="AR179" i="40"/>
  <c r="Z19" i="40"/>
  <c r="Z99" i="40"/>
  <c r="AR99" i="40"/>
  <c r="AR67" i="40"/>
  <c r="BD51" i="40"/>
  <c r="AK179" i="40"/>
  <c r="AK67" i="40"/>
  <c r="BD99" i="40"/>
  <c r="V19" i="40"/>
  <c r="V35" i="40"/>
  <c r="V51" i="40"/>
  <c r="V83" i="40"/>
  <c r="V115" i="40"/>
  <c r="V131" i="40"/>
  <c r="V147" i="40"/>
  <c r="V163" i="40"/>
  <c r="V179" i="40"/>
  <c r="AN179" i="40"/>
  <c r="AN83" i="40"/>
  <c r="AA51" i="40"/>
  <c r="AA67" i="40"/>
  <c r="AA83" i="40"/>
  <c r="AA115" i="40"/>
  <c r="AA179" i="40"/>
  <c r="AN163" i="40"/>
  <c r="AS131" i="40"/>
  <c r="AS115" i="40"/>
  <c r="AS35" i="40"/>
  <c r="AS19" i="40"/>
  <c r="AA19" i="40"/>
  <c r="AA35" i="40"/>
  <c r="AC51" i="40"/>
  <c r="AC67" i="40"/>
  <c r="AC83" i="40"/>
  <c r="AA99" i="40"/>
  <c r="AC115" i="40"/>
  <c r="AA131" i="40"/>
  <c r="AA147" i="40"/>
  <c r="AC179" i="40"/>
  <c r="AS179" i="40"/>
  <c r="AS99" i="40"/>
  <c r="AS83" i="40"/>
  <c r="AL35" i="40"/>
  <c r="AN131" i="40"/>
  <c r="AL115" i="40"/>
  <c r="AN51" i="40"/>
  <c r="AL19" i="40"/>
  <c r="BE179" i="40"/>
  <c r="AC19" i="40"/>
  <c r="AC35" i="40"/>
  <c r="AC99" i="40"/>
  <c r="AC131" i="40"/>
  <c r="AC147" i="40"/>
  <c r="AS163" i="40"/>
  <c r="AS147" i="40"/>
  <c r="AL99" i="40"/>
  <c r="AN35" i="40"/>
  <c r="BE19" i="40"/>
  <c r="BE35" i="40"/>
  <c r="BE51" i="40"/>
  <c r="BE67" i="40"/>
  <c r="BE83" i="40"/>
  <c r="BE115" i="40"/>
  <c r="BE147" i="40"/>
  <c r="BE163" i="40"/>
  <c r="V67" i="40"/>
  <c r="T83" i="40"/>
  <c r="T131" i="40"/>
  <c r="AL179" i="40"/>
  <c r="AN115" i="40"/>
  <c r="AL83" i="40"/>
  <c r="AN19" i="40"/>
  <c r="AS67" i="40"/>
  <c r="BG67" i="40"/>
  <c r="BE99" i="40"/>
  <c r="BG115" i="40"/>
  <c r="H38" i="28"/>
  <c r="C44" i="28"/>
  <c r="C46" i="28" s="1"/>
  <c r="I38" i="28"/>
  <c r="M48" i="28"/>
  <c r="M47" i="28"/>
  <c r="H42" i="28"/>
  <c r="N36" i="28"/>
  <c r="J38" i="28"/>
  <c r="G40" i="28"/>
  <c r="G42" i="28" s="1"/>
  <c r="N42" i="28"/>
  <c r="AL54" i="28"/>
  <c r="L51" i="28" s="1"/>
  <c r="L50" i="28"/>
  <c r="N130" i="39"/>
  <c r="O130" i="39" s="1"/>
  <c r="I41" i="35"/>
  <c r="J41" i="35" s="1"/>
  <c r="K41" i="35" s="1"/>
  <c r="L41" i="35" s="1"/>
  <c r="M41" i="35" s="1"/>
  <c r="N41" i="35" s="1"/>
  <c r="O41" i="35" s="1"/>
  <c r="P41" i="35" s="1"/>
  <c r="H55" i="35"/>
  <c r="AC182" i="40"/>
  <c r="M7" i="34" s="1"/>
  <c r="Z183" i="40"/>
  <c r="J8" i="34" s="1"/>
  <c r="W184" i="40"/>
  <c r="T185" i="40"/>
  <c r="D10" i="34" s="1"/>
  <c r="Y186" i="40"/>
  <c r="I11" i="34" s="1"/>
  <c r="V187" i="40"/>
  <c r="F12" i="34" s="1"/>
  <c r="AA188" i="40"/>
  <c r="X189" i="40"/>
  <c r="H14" i="34" s="1"/>
  <c r="U190" i="40"/>
  <c r="E15" i="34" s="1"/>
  <c r="AC190" i="40"/>
  <c r="M15" i="34" s="1"/>
  <c r="W192" i="40"/>
  <c r="AQ183" i="40"/>
  <c r="K8" i="35" s="1"/>
  <c r="AJ188" i="40"/>
  <c r="D13" i="35" s="1"/>
  <c r="AO189" i="40"/>
  <c r="I14" i="35" s="1"/>
  <c r="AL190" i="40"/>
  <c r="AQ191" i="40"/>
  <c r="K16" i="35" s="1"/>
  <c r="AN192" i="40"/>
  <c r="AN209" i="40" s="1"/>
  <c r="BF181" i="40"/>
  <c r="J6" i="36" s="1"/>
  <c r="AZ183" i="40"/>
  <c r="D8" i="36" s="1"/>
  <c r="BH183" i="40"/>
  <c r="BH200" i="40" s="1"/>
  <c r="BE184" i="40"/>
  <c r="I9" i="36" s="1"/>
  <c r="BB185" i="40"/>
  <c r="BB202" i="40" s="1"/>
  <c r="BG186" i="40"/>
  <c r="K11" i="36" s="1"/>
  <c r="BA188" i="40"/>
  <c r="E13" i="36" s="1"/>
  <c r="BI188" i="40"/>
  <c r="M13" i="36" s="1"/>
  <c r="BF189" i="40"/>
  <c r="J14" i="36" s="1"/>
  <c r="BH191" i="40"/>
  <c r="BE192" i="40"/>
  <c r="I17" i="36" s="1"/>
  <c r="U166" i="40"/>
  <c r="E7" i="29" s="1"/>
  <c r="AC166" i="40"/>
  <c r="M7" i="29" s="1"/>
  <c r="Z167" i="40"/>
  <c r="T169" i="40"/>
  <c r="D10" i="29" s="1"/>
  <c r="Y170" i="40"/>
  <c r="I11" i="29" s="1"/>
  <c r="V171" i="40"/>
  <c r="F12" i="29" s="1"/>
  <c r="AA172" i="40"/>
  <c r="K13" i="29" s="1"/>
  <c r="AC174" i="40"/>
  <c r="M15" i="29" s="1"/>
  <c r="Z175" i="40"/>
  <c r="Z208" i="40" s="1"/>
  <c r="W176" i="40"/>
  <c r="G17" i="29" s="1"/>
  <c r="AO165" i="40"/>
  <c r="I6" i="30" s="1"/>
  <c r="AL166" i="40"/>
  <c r="F7" i="30" s="1"/>
  <c r="AQ167" i="40"/>
  <c r="K8" i="30" s="1"/>
  <c r="AN168" i="40"/>
  <c r="H9" i="30" s="1"/>
  <c r="AK169" i="40"/>
  <c r="E10" i="30" s="1"/>
  <c r="AS169" i="40"/>
  <c r="M10" i="30" s="1"/>
  <c r="AJ172" i="40"/>
  <c r="D13" i="30" s="1"/>
  <c r="AO173" i="40"/>
  <c r="I14" i="30" s="1"/>
  <c r="AQ175" i="40"/>
  <c r="K16" i="30" s="1"/>
  <c r="BF165" i="40"/>
  <c r="J6" i="31" s="1"/>
  <c r="BC166" i="40"/>
  <c r="BC199" i="40" s="1"/>
  <c r="BE168" i="40"/>
  <c r="I9" i="31" s="1"/>
  <c r="BG170" i="40"/>
  <c r="BI172" i="40"/>
  <c r="M13" i="31" s="1"/>
  <c r="BF173" i="40"/>
  <c r="J14" i="31" s="1"/>
  <c r="BH175" i="40"/>
  <c r="L16" i="31" s="1"/>
  <c r="BE176" i="40"/>
  <c r="J60" i="41"/>
  <c r="E25" i="43"/>
  <c r="M25" i="43"/>
  <c r="J26" i="43"/>
  <c r="G27" i="43"/>
  <c r="D28" i="43"/>
  <c r="L28" i="43"/>
  <c r="I29" i="43"/>
  <c r="K31" i="43"/>
  <c r="H32" i="43"/>
  <c r="E33" i="43"/>
  <c r="J34" i="43"/>
  <c r="G35" i="43"/>
  <c r="L100" i="41"/>
  <c r="I42" i="43"/>
  <c r="F102" i="41"/>
  <c r="F43" i="43"/>
  <c r="K44" i="43"/>
  <c r="H45" i="43"/>
  <c r="E46" i="43"/>
  <c r="M46" i="43"/>
  <c r="M105" i="41"/>
  <c r="J47" i="43"/>
  <c r="D49" i="43"/>
  <c r="D108" i="41"/>
  <c r="L49" i="43"/>
  <c r="I50" i="43"/>
  <c r="F110" i="41"/>
  <c r="F51" i="43"/>
  <c r="K52" i="43"/>
  <c r="H53" i="43"/>
  <c r="H112" i="41"/>
  <c r="J60" i="43"/>
  <c r="D62" i="43"/>
  <c r="L62" i="43"/>
  <c r="I63" i="43"/>
  <c r="F64" i="43"/>
  <c r="K65" i="43"/>
  <c r="H66" i="43"/>
  <c r="E67" i="43"/>
  <c r="J68" i="43"/>
  <c r="G69" i="43"/>
  <c r="D70" i="43"/>
  <c r="L70" i="43"/>
  <c r="I71" i="43"/>
  <c r="C59" i="33"/>
  <c r="C202" i="40"/>
  <c r="AB185" i="40"/>
  <c r="AB202" i="40" s="1"/>
  <c r="K185" i="40"/>
  <c r="K10" i="33" s="1"/>
  <c r="AI197" i="40"/>
  <c r="S188" i="40"/>
  <c r="C13" i="34" s="1"/>
  <c r="C31" i="34" s="1"/>
  <c r="J122" i="41"/>
  <c r="K159" i="41"/>
  <c r="I149" i="41"/>
  <c r="L156" i="41"/>
  <c r="AK33" i="40"/>
  <c r="BI33" i="40"/>
  <c r="AI65" i="40"/>
  <c r="F64" i="41"/>
  <c r="M62" i="41"/>
  <c r="C75" i="41"/>
  <c r="J68" i="41"/>
  <c r="C68" i="41"/>
  <c r="H69" i="41"/>
  <c r="C91" i="41"/>
  <c r="U113" i="40"/>
  <c r="U214" i="40" s="1"/>
  <c r="Z113" i="40"/>
  <c r="Z214" i="40" s="1"/>
  <c r="T113" i="40"/>
  <c r="T214" i="40" s="1"/>
  <c r="AM113" i="40"/>
  <c r="AM214" i="40" s="1"/>
  <c r="AO113" i="40"/>
  <c r="AO214" i="40" s="1"/>
  <c r="AI113" i="40"/>
  <c r="AI214" i="40" s="1"/>
  <c r="AZ113" i="40"/>
  <c r="AZ214" i="40" s="1"/>
  <c r="BB113" i="40"/>
  <c r="BB214" i="40" s="1"/>
  <c r="C129" i="40"/>
  <c r="S129" i="40"/>
  <c r="G125" i="41"/>
  <c r="C134" i="41"/>
  <c r="T145" i="40"/>
  <c r="C142" i="41"/>
  <c r="AY145" i="40"/>
  <c r="AB161" i="40"/>
  <c r="AY161" i="40"/>
  <c r="BH161" i="40"/>
  <c r="J168" i="39"/>
  <c r="J183" i="39" s="1"/>
  <c r="H168" i="39"/>
  <c r="H183" i="39" s="1"/>
  <c r="F168" i="39"/>
  <c r="D168" i="39"/>
  <c r="D183" i="39" s="1"/>
  <c r="H152" i="41"/>
  <c r="L124" i="41"/>
  <c r="M167" i="39"/>
  <c r="M14" i="32" s="1"/>
  <c r="M161" i="39"/>
  <c r="M8" i="32" s="1"/>
  <c r="L167" i="39"/>
  <c r="L14" i="32" s="1"/>
  <c r="L165" i="39"/>
  <c r="L12" i="32" s="1"/>
  <c r="L163" i="39"/>
  <c r="L10" i="32" s="1"/>
  <c r="L161" i="39"/>
  <c r="L8" i="32" s="1"/>
  <c r="L159" i="39"/>
  <c r="L6" i="32" s="1"/>
  <c r="K167" i="39"/>
  <c r="K14" i="32" s="1"/>
  <c r="K165" i="39"/>
  <c r="K12" i="32" s="1"/>
  <c r="K163" i="39"/>
  <c r="K10" i="32" s="1"/>
  <c r="K161" i="39"/>
  <c r="K8" i="32" s="1"/>
  <c r="K159" i="39"/>
  <c r="K6" i="32" s="1"/>
  <c r="J167" i="39"/>
  <c r="J163" i="39"/>
  <c r="J10" i="32" s="1"/>
  <c r="I165" i="39"/>
  <c r="I12" i="32" s="1"/>
  <c r="I161" i="39"/>
  <c r="I8" i="32" s="1"/>
  <c r="H167" i="39"/>
  <c r="H14" i="32" s="1"/>
  <c r="H165" i="39"/>
  <c r="H12" i="32" s="1"/>
  <c r="H163" i="39"/>
  <c r="H10" i="32" s="1"/>
  <c r="H161" i="39"/>
  <c r="H8" i="32" s="1"/>
  <c r="G167" i="39"/>
  <c r="G14" i="32" s="1"/>
  <c r="G165" i="39"/>
  <c r="G12" i="32" s="1"/>
  <c r="G163" i="39"/>
  <c r="G10" i="32" s="1"/>
  <c r="G161" i="39"/>
  <c r="G8" i="32" s="1"/>
  <c r="F167" i="39"/>
  <c r="F14" i="32" s="1"/>
  <c r="F165" i="39"/>
  <c r="F12" i="32" s="1"/>
  <c r="F163" i="39"/>
  <c r="F10" i="32" s="1"/>
  <c r="F161" i="39"/>
  <c r="F8" i="32" s="1"/>
  <c r="F159" i="39"/>
  <c r="F6" i="32" s="1"/>
  <c r="E159" i="39"/>
  <c r="E6" i="32" s="1"/>
  <c r="D167" i="39"/>
  <c r="D14" i="32" s="1"/>
  <c r="D165" i="39"/>
  <c r="D180" i="39" s="1"/>
  <c r="D163" i="39"/>
  <c r="D10" i="32" s="1"/>
  <c r="D159" i="39"/>
  <c r="D174" i="39" s="1"/>
  <c r="C167" i="39"/>
  <c r="C14" i="32" s="1"/>
  <c r="C29" i="32" s="1"/>
  <c r="C165" i="39"/>
  <c r="C12" i="32" s="1"/>
  <c r="C27" i="32" s="1"/>
  <c r="C163" i="39"/>
  <c r="C10" i="32" s="1"/>
  <c r="C25" i="32" s="1"/>
  <c r="C161" i="39"/>
  <c r="C8" i="32" s="1"/>
  <c r="C23" i="32" s="1"/>
  <c r="D53" i="32" s="1"/>
  <c r="N140" i="39"/>
  <c r="O140" i="39" s="1"/>
  <c r="O138" i="39"/>
  <c r="N137" i="39"/>
  <c r="O137" i="39" s="1"/>
  <c r="N136" i="39"/>
  <c r="O136" i="39" s="1"/>
  <c r="O134" i="39"/>
  <c r="N133" i="39"/>
  <c r="O133" i="39" s="1"/>
  <c r="N132" i="39"/>
  <c r="O132" i="39" s="1"/>
  <c r="O112" i="39"/>
  <c r="O111" i="39"/>
  <c r="O108" i="39"/>
  <c r="O107" i="39"/>
  <c r="O105" i="39"/>
  <c r="O104" i="39"/>
  <c r="O103" i="39"/>
  <c r="O84" i="39"/>
  <c r="G154" i="39"/>
  <c r="G15" i="2" s="1"/>
  <c r="O82" i="39"/>
  <c r="G150" i="39"/>
  <c r="G11" i="2" s="1"/>
  <c r="O79" i="39"/>
  <c r="I149" i="39"/>
  <c r="I10" i="2" s="1"/>
  <c r="K148" i="39"/>
  <c r="K9" i="2" s="1"/>
  <c r="C148" i="39"/>
  <c r="C9" i="2" s="1"/>
  <c r="E147" i="39"/>
  <c r="E8" i="2" s="1"/>
  <c r="G146" i="39"/>
  <c r="G7" i="2" s="1"/>
  <c r="M159" i="39"/>
  <c r="M6" i="32" s="1"/>
  <c r="M147" i="39"/>
  <c r="M8" i="2" s="1"/>
  <c r="O75" i="39"/>
  <c r="O69" i="39"/>
  <c r="O68" i="39"/>
  <c r="K151" i="39"/>
  <c r="K12" i="2" s="1"/>
  <c r="C151" i="39"/>
  <c r="C12" i="2" s="1"/>
  <c r="C27" i="2" s="1"/>
  <c r="M150" i="39"/>
  <c r="M11" i="2" s="1"/>
  <c r="I148" i="39"/>
  <c r="I9" i="2" s="1"/>
  <c r="K147" i="39"/>
  <c r="K8" i="2" s="1"/>
  <c r="C147" i="39"/>
  <c r="C8" i="2" s="1"/>
  <c r="C23" i="2" s="1"/>
  <c r="O97" i="39"/>
  <c r="O94" i="39"/>
  <c r="O90" i="39"/>
  <c r="C99" i="39"/>
  <c r="I141" i="39"/>
  <c r="M141" i="39"/>
  <c r="E141" i="39"/>
  <c r="G141" i="39"/>
  <c r="I113" i="39"/>
  <c r="C113" i="39"/>
  <c r="C85" i="39"/>
  <c r="O65" i="39"/>
  <c r="O61" i="39"/>
  <c r="G71" i="39"/>
  <c r="K154" i="39"/>
  <c r="K15" i="2" s="1"/>
  <c r="C154" i="39"/>
  <c r="C183" i="39" s="1"/>
  <c r="M153" i="39"/>
  <c r="M14" i="2" s="1"/>
  <c r="E153" i="39"/>
  <c r="E14" i="2" s="1"/>
  <c r="O26" i="39"/>
  <c r="O25" i="39"/>
  <c r="I151" i="39"/>
  <c r="I12" i="2" s="1"/>
  <c r="O24" i="39"/>
  <c r="C150" i="39"/>
  <c r="C11" i="2" s="1"/>
  <c r="M149" i="39"/>
  <c r="M10" i="2" s="1"/>
  <c r="E149" i="39"/>
  <c r="E10" i="2" s="1"/>
  <c r="O21" i="39"/>
  <c r="O20" i="39"/>
  <c r="C29" i="39"/>
  <c r="M145" i="39"/>
  <c r="M6" i="2" s="1"/>
  <c r="E29" i="39"/>
  <c r="O18" i="39"/>
  <c r="I154" i="39"/>
  <c r="I15" i="2" s="1"/>
  <c r="K153" i="39"/>
  <c r="K14" i="2" s="1"/>
  <c r="C153" i="39"/>
  <c r="C14" i="2" s="1"/>
  <c r="C29" i="2" s="1"/>
  <c r="D59" i="2" s="1"/>
  <c r="M152" i="39"/>
  <c r="M13" i="2" s="1"/>
  <c r="O10" i="39"/>
  <c r="O9" i="39"/>
  <c r="M148" i="39"/>
  <c r="M9" i="2" s="1"/>
  <c r="G147" i="39"/>
  <c r="O6" i="39"/>
  <c r="I15" i="39"/>
  <c r="O5" i="39"/>
  <c r="K15" i="39"/>
  <c r="C15" i="39"/>
  <c r="N47" i="28"/>
  <c r="AM54" i="28"/>
  <c r="M51" i="28" s="1"/>
  <c r="M46" i="28"/>
  <c r="AS33" i="40"/>
  <c r="AC171" i="40"/>
  <c r="M168" i="40"/>
  <c r="M9" i="10" s="1"/>
  <c r="M67" i="43"/>
  <c r="C24" i="33"/>
  <c r="C60" i="33"/>
  <c r="C29" i="30"/>
  <c r="C168" i="30" s="1"/>
  <c r="C65" i="30"/>
  <c r="C30" i="36"/>
  <c r="C169" i="36" s="1"/>
  <c r="C66" i="36"/>
  <c r="AC192" i="40"/>
  <c r="M17" i="34" s="1"/>
  <c r="AO183" i="40"/>
  <c r="I8" i="35" s="1"/>
  <c r="AN186" i="40"/>
  <c r="H11" i="35" s="1"/>
  <c r="AJ190" i="40"/>
  <c r="D15" i="35" s="1"/>
  <c r="BA182" i="40"/>
  <c r="E7" i="36" s="1"/>
  <c r="BE186" i="40"/>
  <c r="Y172" i="40"/>
  <c r="U176" i="40"/>
  <c r="E17" i="29" s="1"/>
  <c r="AR166" i="40"/>
  <c r="AM173" i="40"/>
  <c r="G14" i="30" s="1"/>
  <c r="C28" i="41"/>
  <c r="BF175" i="40"/>
  <c r="F48" i="41"/>
  <c r="L41" i="41"/>
  <c r="I55" i="41"/>
  <c r="I63" i="41"/>
  <c r="G56" i="41"/>
  <c r="L70" i="41"/>
  <c r="C73" i="41"/>
  <c r="K73" i="41"/>
  <c r="J76" i="41"/>
  <c r="D78" i="41"/>
  <c r="E70" i="41"/>
  <c r="T97" i="40"/>
  <c r="G93" i="41"/>
  <c r="K92" i="41"/>
  <c r="J95" i="41"/>
  <c r="K25" i="43"/>
  <c r="L30" i="43"/>
  <c r="K46" i="43"/>
  <c r="D51" i="43"/>
  <c r="D110" i="41"/>
  <c r="E61" i="43"/>
  <c r="L105" i="41"/>
  <c r="L64" i="43"/>
  <c r="J70" i="43"/>
  <c r="J111" i="41"/>
  <c r="J116" i="41"/>
  <c r="F128" i="41"/>
  <c r="E118" i="41"/>
  <c r="D121" i="41"/>
  <c r="H125" i="41"/>
  <c r="AA145" i="40"/>
  <c r="Z145" i="40"/>
  <c r="AQ145" i="40"/>
  <c r="G141" i="41"/>
  <c r="H133" i="41"/>
  <c r="I138" i="41"/>
  <c r="V161" i="40"/>
  <c r="W161" i="40"/>
  <c r="G154" i="41"/>
  <c r="AO161" i="40"/>
  <c r="I151" i="41"/>
  <c r="M155" i="41"/>
  <c r="F160" i="41"/>
  <c r="BC161" i="40"/>
  <c r="G152" i="41"/>
  <c r="K156" i="41"/>
  <c r="G99" i="39"/>
  <c r="K145" i="39"/>
  <c r="K6" i="2" s="1"/>
  <c r="O93" i="39"/>
  <c r="O135" i="39"/>
  <c r="C28" i="10"/>
  <c r="C64" i="10"/>
  <c r="C25" i="36"/>
  <c r="C164" i="36" s="1"/>
  <c r="C61" i="36"/>
  <c r="AP180" i="40"/>
  <c r="J129" i="40"/>
  <c r="J81" i="40"/>
  <c r="J166" i="40"/>
  <c r="J7" i="10" s="1"/>
  <c r="D184" i="40"/>
  <c r="D9" i="33" s="1"/>
  <c r="J190" i="40"/>
  <c r="J15" i="33" s="1"/>
  <c r="C34" i="33"/>
  <c r="C70" i="33"/>
  <c r="D168" i="40"/>
  <c r="D9" i="10" s="1"/>
  <c r="C65" i="40"/>
  <c r="M129" i="40"/>
  <c r="I10" i="43"/>
  <c r="I19" i="43" s="1"/>
  <c r="I77" i="43" s="1"/>
  <c r="I113" i="40"/>
  <c r="I214" i="40" s="1"/>
  <c r="E81" i="40"/>
  <c r="L65" i="40"/>
  <c r="C25" i="10"/>
  <c r="D61" i="10" s="1"/>
  <c r="C61" i="10"/>
  <c r="AB113" i="40"/>
  <c r="AB214" i="40" s="1"/>
  <c r="L129" i="40"/>
  <c r="H13" i="43"/>
  <c r="D81" i="40"/>
  <c r="C31" i="10"/>
  <c r="D67" i="10" s="1"/>
  <c r="C67" i="10"/>
  <c r="AY97" i="40"/>
  <c r="C29" i="36"/>
  <c r="D65" i="36" s="1"/>
  <c r="C65" i="36"/>
  <c r="C34" i="35"/>
  <c r="C154" i="35" s="1"/>
  <c r="C70" i="35"/>
  <c r="C35" i="29"/>
  <c r="C174" i="29" s="1"/>
  <c r="C71" i="29"/>
  <c r="C26" i="29"/>
  <c r="C62" i="29"/>
  <c r="C29" i="34"/>
  <c r="C65" i="34"/>
  <c r="K161" i="40"/>
  <c r="K12" i="43"/>
  <c r="K19" i="43" s="1"/>
  <c r="K77" i="43" s="1"/>
  <c r="C132" i="41"/>
  <c r="C76" i="41"/>
  <c r="C92" i="41"/>
  <c r="T81" i="40"/>
  <c r="K99" i="39"/>
  <c r="K137" i="41"/>
  <c r="G85" i="41"/>
  <c r="C32" i="10"/>
  <c r="D68" i="10" s="1"/>
  <c r="C68" i="10"/>
  <c r="C29" i="31"/>
  <c r="C168" i="31" s="1"/>
  <c r="C65" i="31"/>
  <c r="V181" i="40"/>
  <c r="F6" i="34" s="1"/>
  <c r="Z185" i="40"/>
  <c r="J10" i="34" s="1"/>
  <c r="V189" i="40"/>
  <c r="F14" i="34" s="1"/>
  <c r="AM181" i="40"/>
  <c r="G6" i="35" s="1"/>
  <c r="AQ185" i="40"/>
  <c r="K10" i="35" s="1"/>
  <c r="V165" i="40"/>
  <c r="F6" i="29" s="1"/>
  <c r="AC168" i="40"/>
  <c r="M9" i="29" s="1"/>
  <c r="C30" i="41"/>
  <c r="J20" i="41"/>
  <c r="AL168" i="40"/>
  <c r="F9" i="30" s="1"/>
  <c r="AP172" i="40"/>
  <c r="J13" i="30" s="1"/>
  <c r="AO175" i="40"/>
  <c r="AO208" i="40" s="1"/>
  <c r="BF167" i="40"/>
  <c r="J8" i="31" s="1"/>
  <c r="BC176" i="40"/>
  <c r="H45" i="41"/>
  <c r="C62" i="41"/>
  <c r="H53" i="41"/>
  <c r="I58" i="41"/>
  <c r="L78" i="41"/>
  <c r="M70" i="41"/>
  <c r="Z97" i="40"/>
  <c r="AK97" i="40"/>
  <c r="G29" i="43"/>
  <c r="H34" i="43"/>
  <c r="L102" i="41"/>
  <c r="L43" i="43"/>
  <c r="E107" i="41"/>
  <c r="E48" i="43"/>
  <c r="F53" i="43"/>
  <c r="M69" i="43"/>
  <c r="E123" i="41"/>
  <c r="AK129" i="40"/>
  <c r="C116" i="41"/>
  <c r="I122" i="41"/>
  <c r="G128" i="41"/>
  <c r="C139" i="41"/>
  <c r="V145" i="40"/>
  <c r="AC145" i="40"/>
  <c r="D134" i="41"/>
  <c r="AJ145" i="40"/>
  <c r="E134" i="41"/>
  <c r="F139" i="41"/>
  <c r="Y161" i="40"/>
  <c r="Z161" i="40"/>
  <c r="F152" i="41"/>
  <c r="G157" i="41"/>
  <c r="H149" i="41"/>
  <c r="D153" i="41"/>
  <c r="E99" i="39"/>
  <c r="M71" i="39"/>
  <c r="K29" i="39"/>
  <c r="O63" i="39"/>
  <c r="O83" i="39"/>
  <c r="O96" i="39"/>
  <c r="O92" i="39"/>
  <c r="O81" i="39"/>
  <c r="O102" i="39"/>
  <c r="O98" i="39"/>
  <c r="C33" i="36"/>
  <c r="D69" i="36" s="1"/>
  <c r="C69" i="36"/>
  <c r="V33" i="40"/>
  <c r="F129" i="40"/>
  <c r="F215" i="40" s="1"/>
  <c r="F81" i="40"/>
  <c r="J174" i="40"/>
  <c r="J15" i="10" s="1"/>
  <c r="F170" i="40"/>
  <c r="F11" i="10" s="1"/>
  <c r="K187" i="40"/>
  <c r="K12" i="33" s="1"/>
  <c r="G191" i="40"/>
  <c r="G16" i="33" s="1"/>
  <c r="BI113" i="40"/>
  <c r="BI214" i="40" s="1"/>
  <c r="I23" i="43"/>
  <c r="Y180" i="40"/>
  <c r="I5" i="34" s="1"/>
  <c r="E129" i="40"/>
  <c r="E215" i="40" s="1"/>
  <c r="M65" i="40"/>
  <c r="I169" i="40"/>
  <c r="I10" i="10" s="1"/>
  <c r="D65" i="40"/>
  <c r="L168" i="40"/>
  <c r="L9" i="10" s="1"/>
  <c r="G175" i="40"/>
  <c r="G16" i="10" s="1"/>
  <c r="C24" i="10"/>
  <c r="D60" i="10" s="1"/>
  <c r="C60" i="10"/>
  <c r="H129" i="40"/>
  <c r="H113" i="40"/>
  <c r="H214" i="40" s="1"/>
  <c r="AI129" i="40"/>
  <c r="C46" i="43"/>
  <c r="C55" i="43" s="1"/>
  <c r="C33" i="31"/>
  <c r="C153" i="31" s="1"/>
  <c r="C69" i="31"/>
  <c r="C34" i="30"/>
  <c r="C154" i="30" s="1"/>
  <c r="C70" i="30"/>
  <c r="AI169" i="40"/>
  <c r="C10" i="30" s="1"/>
  <c r="AA113" i="40"/>
  <c r="AA214" i="40" s="1"/>
  <c r="C34" i="29"/>
  <c r="D70" i="29" s="1"/>
  <c r="C70" i="29"/>
  <c r="C28" i="34"/>
  <c r="C167" i="34" s="1"/>
  <c r="C64" i="34"/>
  <c r="G161" i="40"/>
  <c r="C113" i="40"/>
  <c r="C214" i="40" s="1"/>
  <c r="C86" i="41"/>
  <c r="V129" i="40"/>
  <c r="AM189" i="40"/>
  <c r="G14" i="35" s="1"/>
  <c r="BA174" i="40"/>
  <c r="E15" i="31" s="1"/>
  <c r="L142" i="41"/>
  <c r="M150" i="41"/>
  <c r="E59" i="41"/>
  <c r="C20" i="32"/>
  <c r="D50" i="32" s="1"/>
  <c r="C50" i="32"/>
  <c r="X191" i="40"/>
  <c r="H16" i="34" s="1"/>
  <c r="BD181" i="40"/>
  <c r="H6" i="36" s="1"/>
  <c r="BH185" i="40"/>
  <c r="L10" i="36" s="1"/>
  <c r="BI190" i="40"/>
  <c r="M15" i="36" s="1"/>
  <c r="M14" i="41"/>
  <c r="AA166" i="40"/>
  <c r="K7" i="29" s="1"/>
  <c r="V173" i="40"/>
  <c r="F14" i="29" s="1"/>
  <c r="AM165" i="40"/>
  <c r="G6" i="30" s="1"/>
  <c r="AS171" i="40"/>
  <c r="M12" i="30" s="1"/>
  <c r="BH169" i="40"/>
  <c r="L10" i="31" s="1"/>
  <c r="BI174" i="40"/>
  <c r="F40" i="41"/>
  <c r="K44" i="41"/>
  <c r="G53" i="41"/>
  <c r="C60" i="41"/>
  <c r="Y81" i="40"/>
  <c r="W81" i="40"/>
  <c r="I74" i="41"/>
  <c r="J79" i="41"/>
  <c r="Y97" i="40"/>
  <c r="C89" i="41"/>
  <c r="L94" i="41"/>
  <c r="J87" i="41"/>
  <c r="BF97" i="40"/>
  <c r="H26" i="43"/>
  <c r="F32" i="43"/>
  <c r="G42" i="43"/>
  <c r="G55" i="43" s="1"/>
  <c r="G79" i="43" s="1"/>
  <c r="M48" i="43"/>
  <c r="K100" i="41"/>
  <c r="C108" i="41"/>
  <c r="X129" i="40"/>
  <c r="D118" i="41"/>
  <c r="M118" i="41"/>
  <c r="K124" i="41"/>
  <c r="L134" i="41"/>
  <c r="E139" i="41"/>
  <c r="K132" i="41"/>
  <c r="K150" i="41"/>
  <c r="AA161" i="40"/>
  <c r="T161" i="40"/>
  <c r="M160" i="41"/>
  <c r="J156" i="41"/>
  <c r="O60" i="39"/>
  <c r="O139" i="39"/>
  <c r="E145" i="39"/>
  <c r="E6" i="2" s="1"/>
  <c r="C26" i="10"/>
  <c r="D62" i="10" s="1"/>
  <c r="C62" i="10"/>
  <c r="C35" i="36"/>
  <c r="C155" i="36" s="1"/>
  <c r="C71" i="36"/>
  <c r="C35" i="34"/>
  <c r="C155" i="34" s="1"/>
  <c r="C71" i="34"/>
  <c r="BF33" i="40"/>
  <c r="AP33" i="40"/>
  <c r="J113" i="40"/>
  <c r="J214" i="40" s="1"/>
  <c r="J65" i="40"/>
  <c r="L184" i="40"/>
  <c r="U197" i="40"/>
  <c r="E113" i="40"/>
  <c r="E214" i="40" s="1"/>
  <c r="I65" i="40"/>
  <c r="M165" i="40"/>
  <c r="M6" i="10" s="1"/>
  <c r="L176" i="40"/>
  <c r="L17" i="10" s="1"/>
  <c r="X113" i="40"/>
  <c r="X214" i="40" s="1"/>
  <c r="L161" i="40"/>
  <c r="D129" i="40"/>
  <c r="D215" i="40" s="1"/>
  <c r="H5" i="43"/>
  <c r="S161" i="40"/>
  <c r="S174" i="40"/>
  <c r="C15" i="29" s="1"/>
  <c r="C161" i="40"/>
  <c r="C12" i="43"/>
  <c r="C19" i="43" s="1"/>
  <c r="C77" i="43" s="1"/>
  <c r="C82" i="43" s="1"/>
  <c r="G97" i="40"/>
  <c r="C121" i="41"/>
  <c r="C59" i="41"/>
  <c r="C12" i="41"/>
  <c r="AB171" i="40"/>
  <c r="L12" i="29" s="1"/>
  <c r="V97" i="40"/>
  <c r="L121" i="41"/>
  <c r="F136" i="41"/>
  <c r="D38" i="41"/>
  <c r="C35" i="31"/>
  <c r="C174" i="31" s="1"/>
  <c r="C71" i="31"/>
  <c r="X183" i="40"/>
  <c r="H8" i="34" s="1"/>
  <c r="AB187" i="40"/>
  <c r="L12" i="34" s="1"/>
  <c r="AL184" i="40"/>
  <c r="F9" i="35" s="1"/>
  <c r="AP188" i="40"/>
  <c r="J13" i="35" s="1"/>
  <c r="AZ185" i="40"/>
  <c r="AZ202" i="40" s="1"/>
  <c r="BF191" i="40"/>
  <c r="J16" i="36" s="1"/>
  <c r="Z169" i="40"/>
  <c r="J10" i="29" s="1"/>
  <c r="J36" i="41"/>
  <c r="I39" i="41"/>
  <c r="C41" i="41"/>
  <c r="M43" i="41"/>
  <c r="L46" i="41"/>
  <c r="C36" i="41"/>
  <c r="J39" i="41"/>
  <c r="F43" i="41"/>
  <c r="G48" i="41"/>
  <c r="K57" i="41"/>
  <c r="C52" i="41"/>
  <c r="D57" i="41"/>
  <c r="D73" i="41"/>
  <c r="E78" i="41"/>
  <c r="AB97" i="40"/>
  <c r="AZ97" i="40"/>
  <c r="G96" i="41"/>
  <c r="M27" i="43"/>
  <c r="C110" i="41"/>
  <c r="D102" i="41"/>
  <c r="D43" i="43"/>
  <c r="H106" i="41"/>
  <c r="H47" i="43"/>
  <c r="L51" i="43"/>
  <c r="L110" i="41"/>
  <c r="F107" i="41"/>
  <c r="F66" i="43"/>
  <c r="G112" i="41"/>
  <c r="G71" i="43"/>
  <c r="U129" i="40"/>
  <c r="W129" i="40"/>
  <c r="AB129" i="40"/>
  <c r="C126" i="41"/>
  <c r="G117" i="41"/>
  <c r="F120" i="41"/>
  <c r="M123" i="41"/>
  <c r="H117" i="41"/>
  <c r="X145" i="40"/>
  <c r="AB145" i="40"/>
  <c r="J132" i="41"/>
  <c r="C137" i="41"/>
  <c r="M139" i="41"/>
  <c r="D137" i="41"/>
  <c r="J143" i="41"/>
  <c r="AC161" i="40"/>
  <c r="C158" i="41"/>
  <c r="D150" i="41"/>
  <c r="H154" i="41"/>
  <c r="I159" i="41"/>
  <c r="J159" i="41"/>
  <c r="H99" i="39"/>
  <c r="C159" i="39"/>
  <c r="C6" i="32" s="1"/>
  <c r="O78" i="39"/>
  <c r="D176" i="39"/>
  <c r="I146" i="39"/>
  <c r="I7" i="2" s="1"/>
  <c r="O131" i="39"/>
  <c r="C28" i="33"/>
  <c r="D64" i="33" s="1"/>
  <c r="C64" i="33"/>
  <c r="C28" i="29"/>
  <c r="C64" i="29"/>
  <c r="AP113" i="40"/>
  <c r="AP214" i="40" s="1"/>
  <c r="AP164" i="40"/>
  <c r="J5" i="30" s="1"/>
  <c r="F65" i="40"/>
  <c r="J33" i="40"/>
  <c r="D192" i="40"/>
  <c r="D17" i="33" s="1"/>
  <c r="H65" i="40"/>
  <c r="L33" i="40"/>
  <c r="BE113" i="40"/>
  <c r="BE214" i="40" s="1"/>
  <c r="AK113" i="40"/>
  <c r="AK214" i="40" s="1"/>
  <c r="M161" i="40"/>
  <c r="M14" i="43"/>
  <c r="M6" i="43"/>
  <c r="E65" i="40"/>
  <c r="E165" i="40"/>
  <c r="E6" i="10" s="1"/>
  <c r="D176" i="40"/>
  <c r="D17" i="10" s="1"/>
  <c r="M15" i="39"/>
  <c r="AR113" i="40"/>
  <c r="AR214" i="40" s="1"/>
  <c r="H161" i="40"/>
  <c r="L17" i="43"/>
  <c r="L9" i="43"/>
  <c r="D113" i="40"/>
  <c r="D214" i="40" s="1"/>
  <c r="C67" i="43"/>
  <c r="C73" i="43" s="1"/>
  <c r="C80" i="43" s="1"/>
  <c r="C85" i="43" s="1"/>
  <c r="BG113" i="40"/>
  <c r="BG214" i="40" s="1"/>
  <c r="C26" i="31"/>
  <c r="D62" i="31" s="1"/>
  <c r="C62" i="31"/>
  <c r="C34" i="36"/>
  <c r="C173" i="36" s="1"/>
  <c r="C70" i="36"/>
  <c r="C30" i="35"/>
  <c r="C150" i="35" s="1"/>
  <c r="C66" i="35"/>
  <c r="S145" i="40"/>
  <c r="W113" i="40"/>
  <c r="W214" i="40" s="1"/>
  <c r="C23" i="29"/>
  <c r="C162" i="29" s="1"/>
  <c r="C59" i="29"/>
  <c r="K145" i="40"/>
  <c r="C97" i="40"/>
  <c r="C78" i="41"/>
  <c r="C107" i="41"/>
  <c r="C156" i="41"/>
  <c r="C20" i="41"/>
  <c r="AC184" i="40"/>
  <c r="M9" i="34" s="1"/>
  <c r="X161" i="40"/>
  <c r="BB171" i="40"/>
  <c r="M107" i="41"/>
  <c r="M126" i="41"/>
  <c r="K116" i="41"/>
  <c r="K36" i="41"/>
  <c r="C35" i="10"/>
  <c r="C71" i="10"/>
  <c r="C27" i="34"/>
  <c r="C147" i="34" s="1"/>
  <c r="C63" i="34"/>
  <c r="C23" i="31"/>
  <c r="C162" i="31" s="1"/>
  <c r="C59" i="31"/>
  <c r="T187" i="40"/>
  <c r="D12" i="34" s="1"/>
  <c r="U192" i="40"/>
  <c r="E17" i="34" s="1"/>
  <c r="AK187" i="40"/>
  <c r="E12" i="35" s="1"/>
  <c r="AR190" i="40"/>
  <c r="L15" i="35" s="1"/>
  <c r="BB187" i="40"/>
  <c r="F12" i="36" s="1"/>
  <c r="BA190" i="40"/>
  <c r="E15" i="36" s="1"/>
  <c r="C22" i="41"/>
  <c r="W170" i="40"/>
  <c r="G11" i="29" s="1"/>
  <c r="AA174" i="40"/>
  <c r="K15" i="29" s="1"/>
  <c r="AJ166" i="40"/>
  <c r="D7" i="30" s="1"/>
  <c r="AN170" i="40"/>
  <c r="H11" i="30" s="1"/>
  <c r="AR174" i="40"/>
  <c r="L15" i="30" s="1"/>
  <c r="BA166" i="40"/>
  <c r="BC168" i="40"/>
  <c r="BC201" i="40" s="1"/>
  <c r="BG172" i="40"/>
  <c r="C38" i="41"/>
  <c r="I47" i="41"/>
  <c r="AA65" i="40"/>
  <c r="C57" i="41"/>
  <c r="C70" i="41"/>
  <c r="F72" i="41"/>
  <c r="J71" i="41"/>
  <c r="F75" i="41"/>
  <c r="M78" i="41"/>
  <c r="C94" i="41"/>
  <c r="H90" i="41"/>
  <c r="D94" i="41"/>
  <c r="G88" i="41"/>
  <c r="F24" i="43"/>
  <c r="J28" i="43"/>
  <c r="K33" i="43"/>
  <c r="I103" i="41"/>
  <c r="H101" i="41"/>
  <c r="H60" i="43"/>
  <c r="G63" i="43"/>
  <c r="G104" i="41"/>
  <c r="K108" i="41"/>
  <c r="K67" i="43"/>
  <c r="Y129" i="40"/>
  <c r="AC129" i="40"/>
  <c r="AQ129" i="40"/>
  <c r="K121" i="41"/>
  <c r="G120" i="41"/>
  <c r="F123" i="41"/>
  <c r="Y145" i="40"/>
  <c r="M134" i="41"/>
  <c r="H141" i="41"/>
  <c r="C153" i="41"/>
  <c r="D158" i="41"/>
  <c r="K148" i="41"/>
  <c r="E150" i="41"/>
  <c r="F155" i="41"/>
  <c r="G160" i="41"/>
  <c r="J99" i="39"/>
  <c r="F99" i="39"/>
  <c r="D99" i="39"/>
  <c r="G113" i="39"/>
  <c r="O28" i="39"/>
  <c r="O62" i="39"/>
  <c r="O70" i="39"/>
  <c r="C30" i="29"/>
  <c r="C169" i="29" s="1"/>
  <c r="C66" i="29"/>
  <c r="J41" i="43"/>
  <c r="BB33" i="40"/>
  <c r="AL33" i="40"/>
  <c r="V113" i="40"/>
  <c r="V214" i="40" s="1"/>
  <c r="J161" i="40"/>
  <c r="F113" i="40"/>
  <c r="F214" i="40" s="1"/>
  <c r="F49" i="40"/>
  <c r="I185" i="40"/>
  <c r="C171" i="40"/>
  <c r="C12" i="10" s="1"/>
  <c r="BI17" i="40"/>
  <c r="AC113" i="40"/>
  <c r="AC214" i="40" s="1"/>
  <c r="I161" i="40"/>
  <c r="M97" i="40"/>
  <c r="I49" i="40"/>
  <c r="M33" i="40"/>
  <c r="K171" i="40"/>
  <c r="D161" i="40"/>
  <c r="C33" i="33"/>
  <c r="C69" i="33"/>
  <c r="AI161" i="40"/>
  <c r="K59" i="43"/>
  <c r="AI97" i="40"/>
  <c r="C32" i="31"/>
  <c r="C171" i="31" s="1"/>
  <c r="C68" i="31"/>
  <c r="C25" i="31"/>
  <c r="C61" i="31"/>
  <c r="C24" i="36"/>
  <c r="C144" i="36" s="1"/>
  <c r="C60" i="36"/>
  <c r="S182" i="40"/>
  <c r="C7" i="34" s="1"/>
  <c r="G145" i="40"/>
  <c r="G215" i="40" s="1"/>
  <c r="K81" i="40"/>
  <c r="BB145" i="40"/>
  <c r="C100" i="41"/>
  <c r="C84" i="41"/>
  <c r="Y49" i="40"/>
  <c r="BI182" i="40"/>
  <c r="M7" i="36" s="1"/>
  <c r="F112" i="41"/>
  <c r="K84" i="41"/>
  <c r="J148" i="41"/>
  <c r="C24" i="35"/>
  <c r="C60" i="35"/>
  <c r="C23" i="34"/>
  <c r="C162" i="34" s="1"/>
  <c r="C59" i="34"/>
  <c r="U184" i="40"/>
  <c r="E9" i="34" s="1"/>
  <c r="Y188" i="40"/>
  <c r="I13" i="34" s="1"/>
  <c r="AJ182" i="40"/>
  <c r="D7" i="35" s="1"/>
  <c r="K12" i="41"/>
  <c r="BG188" i="40"/>
  <c r="K13" i="36" s="1"/>
  <c r="BC192" i="40"/>
  <c r="G17" i="36" s="1"/>
  <c r="T171" i="40"/>
  <c r="D12" i="29" s="1"/>
  <c r="AK171" i="40"/>
  <c r="E12" i="30" s="1"/>
  <c r="AJ174" i="40"/>
  <c r="D30" i="41"/>
  <c r="BI166" i="40"/>
  <c r="M7" i="31" s="1"/>
  <c r="L38" i="41"/>
  <c r="M59" i="41"/>
  <c r="AS65" i="40"/>
  <c r="L57" i="41"/>
  <c r="K60" i="41"/>
  <c r="G69" i="41"/>
  <c r="L73" i="41"/>
  <c r="AC97" i="40"/>
  <c r="M94" i="41"/>
  <c r="C102" i="41"/>
  <c r="D30" i="43"/>
  <c r="E35" i="43"/>
  <c r="F45" i="43"/>
  <c r="F104" i="41"/>
  <c r="J108" i="41"/>
  <c r="J49" i="43"/>
  <c r="I111" i="41"/>
  <c r="I52" i="43"/>
  <c r="J62" i="43"/>
  <c r="H109" i="41"/>
  <c r="C123" i="41"/>
  <c r="AA129" i="40"/>
  <c r="T129" i="40"/>
  <c r="L126" i="41"/>
  <c r="J127" i="41"/>
  <c r="U145" i="40"/>
  <c r="G133" i="41"/>
  <c r="H138" i="41"/>
  <c r="D142" i="41"/>
  <c r="J135" i="41"/>
  <c r="E142" i="41"/>
  <c r="U161" i="40"/>
  <c r="G149" i="41"/>
  <c r="K153" i="41"/>
  <c r="L158" i="41"/>
  <c r="I154" i="41"/>
  <c r="M158" i="41"/>
  <c r="M99" i="39"/>
  <c r="I99" i="39"/>
  <c r="E71" i="39"/>
  <c r="O64" i="39"/>
  <c r="S197" i="40"/>
  <c r="O88" i="39"/>
  <c r="O89" i="39"/>
  <c r="C28" i="32"/>
  <c r="C58" i="32"/>
  <c r="C23" i="35"/>
  <c r="D59" i="35" s="1"/>
  <c r="C59" i="35"/>
  <c r="AL113" i="40"/>
  <c r="AL214" i="40" s="1"/>
  <c r="F161" i="40"/>
  <c r="F33" i="40"/>
  <c r="J182" i="40"/>
  <c r="J7" i="33" s="1"/>
  <c r="L192" i="40"/>
  <c r="L17" i="33" s="1"/>
  <c r="BA113" i="40"/>
  <c r="BA214" i="40" s="1"/>
  <c r="Y33" i="40"/>
  <c r="E161" i="40"/>
  <c r="E14" i="43"/>
  <c r="E6" i="43"/>
  <c r="I97" i="40"/>
  <c r="E49" i="40"/>
  <c r="M173" i="40"/>
  <c r="M206" i="40" s="1"/>
  <c r="BH113" i="40"/>
  <c r="BH214" i="40" s="1"/>
  <c r="AN113" i="40"/>
  <c r="AN214" i="40" s="1"/>
  <c r="L145" i="40"/>
  <c r="D17" i="43"/>
  <c r="D9" i="43"/>
  <c r="L97" i="40"/>
  <c r="AI145" i="40"/>
  <c r="BC113" i="40"/>
  <c r="BC214" i="40" s="1"/>
  <c r="AY81" i="40"/>
  <c r="AY172" i="40"/>
  <c r="C13" i="31" s="1"/>
  <c r="C24" i="31"/>
  <c r="D60" i="31" s="1"/>
  <c r="C60" i="31"/>
  <c r="C32" i="30"/>
  <c r="C152" i="30" s="1"/>
  <c r="C68" i="30"/>
  <c r="C25" i="30"/>
  <c r="C145" i="30" s="1"/>
  <c r="C61" i="30"/>
  <c r="C32" i="36"/>
  <c r="C68" i="36"/>
  <c r="BG180" i="40"/>
  <c r="K5" i="36" s="1"/>
  <c r="AI185" i="40"/>
  <c r="C10" i="35" s="1"/>
  <c r="S113" i="40"/>
  <c r="S214" i="40" s="1"/>
  <c r="C145" i="40"/>
  <c r="G16" i="43"/>
  <c r="G8" i="43"/>
  <c r="K113" i="40"/>
  <c r="K214" i="40" s="1"/>
  <c r="G81" i="40"/>
  <c r="C150" i="41"/>
  <c r="C25" i="41"/>
  <c r="C124" i="41"/>
  <c r="W145" i="40"/>
  <c r="D86" i="41"/>
  <c r="G61" i="41"/>
  <c r="C30" i="33"/>
  <c r="D66" i="33" s="1"/>
  <c r="C66" i="33"/>
  <c r="W186" i="40"/>
  <c r="G11" i="34" s="1"/>
  <c r="AR182" i="40"/>
  <c r="L7" i="35" s="1"/>
  <c r="BF183" i="40"/>
  <c r="J8" i="36" s="1"/>
  <c r="J7" i="41"/>
  <c r="BD189" i="40"/>
  <c r="H14" i="36" s="1"/>
  <c r="AC176" i="40"/>
  <c r="M17" i="29" s="1"/>
  <c r="AQ169" i="40"/>
  <c r="K10" i="30" s="1"/>
  <c r="AL176" i="40"/>
  <c r="F17" i="30" s="1"/>
  <c r="C43" i="41"/>
  <c r="D46" i="41"/>
  <c r="D41" i="41"/>
  <c r="AZ49" i="40"/>
  <c r="C44" i="41"/>
  <c r="C54" i="41"/>
  <c r="E62" i="41"/>
  <c r="AC81" i="40"/>
  <c r="H77" i="41"/>
  <c r="K94" i="41"/>
  <c r="J84" i="41"/>
  <c r="K89" i="41"/>
  <c r="M91" i="41"/>
  <c r="AS97" i="40"/>
  <c r="I95" i="41"/>
  <c r="M86" i="41"/>
  <c r="F91" i="41"/>
  <c r="E27" i="43"/>
  <c r="I31" i="43"/>
  <c r="M35" i="43"/>
  <c r="C105" i="41"/>
  <c r="D105" i="41"/>
  <c r="D64" i="43"/>
  <c r="E69" i="43"/>
  <c r="C118" i="41"/>
  <c r="C182" i="41" s="1"/>
  <c r="Z129" i="40"/>
  <c r="J124" i="41"/>
  <c r="E126" i="41"/>
  <c r="J140" i="41"/>
  <c r="F144" i="41"/>
  <c r="L137" i="41"/>
  <c r="BH145" i="40"/>
  <c r="M142" i="41"/>
  <c r="L150" i="41"/>
  <c r="AK161" i="40"/>
  <c r="C148" i="41"/>
  <c r="J151" i="41"/>
  <c r="E158" i="41"/>
  <c r="L99" i="39"/>
  <c r="O4" i="39"/>
  <c r="O106" i="39"/>
  <c r="C31" i="30"/>
  <c r="C151" i="30" s="1"/>
  <c r="C67" i="30"/>
  <c r="H159" i="39"/>
  <c r="H6" i="32" s="1"/>
  <c r="J145" i="40"/>
  <c r="J15" i="43"/>
  <c r="J7" i="43"/>
  <c r="J97" i="40"/>
  <c r="G183" i="40"/>
  <c r="F186" i="40"/>
  <c r="F11" i="33" s="1"/>
  <c r="Y113" i="40"/>
  <c r="Y214" i="40" s="1"/>
  <c r="Y164" i="40"/>
  <c r="M145" i="40"/>
  <c r="M113" i="40"/>
  <c r="M214" i="40" s="1"/>
  <c r="M81" i="40"/>
  <c r="C4" i="41"/>
  <c r="H145" i="40"/>
  <c r="D97" i="40"/>
  <c r="AY129" i="40"/>
  <c r="AQ113" i="40"/>
  <c r="AQ214" i="40" s="1"/>
  <c r="AI81" i="40"/>
  <c r="BG164" i="40"/>
  <c r="K5" i="31" s="1"/>
  <c r="AY188" i="40"/>
  <c r="C13" i="36" s="1"/>
  <c r="C26" i="35"/>
  <c r="D62" i="35" s="1"/>
  <c r="C62" i="35"/>
  <c r="S97" i="40"/>
  <c r="S190" i="40"/>
  <c r="C15" i="34" s="1"/>
  <c r="K129" i="40"/>
  <c r="C81" i="40"/>
  <c r="C140" i="41"/>
  <c r="U168" i="40"/>
  <c r="AL192" i="40"/>
  <c r="F17" i="35" s="1"/>
  <c r="I44" i="43"/>
  <c r="I65" i="43"/>
  <c r="BC129" i="40"/>
  <c r="F56" i="41"/>
  <c r="J103" i="41"/>
  <c r="J44" i="41"/>
  <c r="C35" i="33"/>
  <c r="C71" i="33"/>
  <c r="AY207" i="40"/>
  <c r="AI208" i="40"/>
  <c r="AJ197" i="40"/>
  <c r="D8" i="2"/>
  <c r="M8" i="36"/>
  <c r="BB200" i="40"/>
  <c r="BC206" i="40"/>
  <c r="F198" i="40"/>
  <c r="C5" i="30"/>
  <c r="L46" i="28"/>
  <c r="L42" i="28"/>
  <c r="D202" i="40"/>
  <c r="AM199" i="40"/>
  <c r="E8" i="35"/>
  <c r="M207" i="40"/>
  <c r="S209" i="40"/>
  <c r="I41" i="33"/>
  <c r="H55" i="33"/>
  <c r="AB197" i="40"/>
  <c r="F205" i="40"/>
  <c r="AS205" i="40"/>
  <c r="G55" i="33"/>
  <c r="AQ198" i="40"/>
  <c r="Y200" i="40"/>
  <c r="AB206" i="40"/>
  <c r="I71" i="41"/>
  <c r="F96" i="41"/>
  <c r="M102" i="41"/>
  <c r="L118" i="41"/>
  <c r="H122" i="41"/>
  <c r="D126" i="41"/>
  <c r="J119" i="41"/>
  <c r="G136" i="41"/>
  <c r="K140" i="41"/>
  <c r="G144" i="41"/>
  <c r="L155" i="41"/>
  <c r="L153" i="41"/>
  <c r="H157" i="41"/>
  <c r="V199" i="40"/>
  <c r="K52" i="41"/>
  <c r="M30" i="41"/>
  <c r="E43" i="41"/>
  <c r="H74" i="41"/>
  <c r="M54" i="41"/>
  <c r="H37" i="41"/>
  <c r="G64" i="41"/>
  <c r="D62" i="41"/>
  <c r="J47" i="41"/>
  <c r="M22" i="41"/>
  <c r="G40" i="41"/>
  <c r="E54" i="41"/>
  <c r="M27" i="41"/>
  <c r="H42" i="41"/>
  <c r="AQ49" i="40"/>
  <c r="BH49" i="40"/>
  <c r="AK65" i="40"/>
  <c r="BB65" i="40"/>
  <c r="AN81" i="40"/>
  <c r="BE81" i="40"/>
  <c r="AP97" i="40"/>
  <c r="AJ97" i="40"/>
  <c r="AR97" i="40"/>
  <c r="AL97" i="40"/>
  <c r="AQ97" i="40"/>
  <c r="BE97" i="40"/>
  <c r="BB97" i="40"/>
  <c r="BI97" i="40"/>
  <c r="BH97" i="40"/>
  <c r="AN129" i="40"/>
  <c r="AS129" i="40"/>
  <c r="AM129" i="40"/>
  <c r="AJ129" i="40"/>
  <c r="AR129" i="40"/>
  <c r="AO129" i="40"/>
  <c r="AL129" i="40"/>
  <c r="BB129" i="40"/>
  <c r="BG129" i="40"/>
  <c r="BD129" i="40"/>
  <c r="BA129" i="40"/>
  <c r="BI129" i="40"/>
  <c r="AN145" i="40"/>
  <c r="AM145" i="40"/>
  <c r="AR145" i="40"/>
  <c r="AO145" i="40"/>
  <c r="AL145" i="40"/>
  <c r="BG145" i="40"/>
  <c r="BF145" i="40"/>
  <c r="BC145" i="40"/>
  <c r="AS161" i="40"/>
  <c r="AP161" i="40"/>
  <c r="AM161" i="40"/>
  <c r="AJ161" i="40"/>
  <c r="AR161" i="40"/>
  <c r="I156" i="41"/>
  <c r="K158" i="41"/>
  <c r="G10" i="36"/>
  <c r="M41" i="30"/>
  <c r="L55" i="30"/>
  <c r="E136" i="41"/>
  <c r="BA145" i="40"/>
  <c r="H148" i="41"/>
  <c r="AN161" i="40"/>
  <c r="BG161" i="40"/>
  <c r="H151" i="41"/>
  <c r="BD161" i="40"/>
  <c r="BA161" i="40"/>
  <c r="E152" i="41"/>
  <c r="BI161" i="40"/>
  <c r="M152" i="41"/>
  <c r="J153" i="41"/>
  <c r="AZ161" i="40"/>
  <c r="D155" i="41"/>
  <c r="F157" i="41"/>
  <c r="H159" i="41"/>
  <c r="E160" i="41"/>
  <c r="M43" i="39"/>
  <c r="L43" i="39"/>
  <c r="J43" i="39"/>
  <c r="I43" i="39"/>
  <c r="H43" i="39"/>
  <c r="F43" i="39"/>
  <c r="K113" i="39"/>
  <c r="M113" i="39"/>
  <c r="E113" i="39"/>
  <c r="G85" i="39"/>
  <c r="I85" i="39"/>
  <c r="K85" i="39"/>
  <c r="E85" i="39"/>
  <c r="I71" i="39"/>
  <c r="K71" i="39"/>
  <c r="I29" i="39"/>
  <c r="F9" i="31"/>
  <c r="AM209" i="40"/>
  <c r="AP200" i="40"/>
  <c r="BA209" i="40"/>
  <c r="L173" i="39"/>
  <c r="M15" i="10"/>
  <c r="AL204" i="40"/>
  <c r="E206" i="40"/>
  <c r="L14" i="29"/>
  <c r="U205" i="40"/>
  <c r="Y207" i="40"/>
  <c r="AY206" i="40"/>
  <c r="L202" i="40"/>
  <c r="U203" i="40"/>
  <c r="K6" i="30"/>
  <c r="I173" i="39"/>
  <c r="J12" i="36"/>
  <c r="AY203" i="40"/>
  <c r="BI200" i="40"/>
  <c r="Y198" i="40"/>
  <c r="C183" i="41"/>
  <c r="Y208" i="40"/>
  <c r="F94" i="41"/>
  <c r="E105" i="41"/>
  <c r="J106" i="41"/>
  <c r="I109" i="41"/>
  <c r="H136" i="41"/>
  <c r="AY49" i="40"/>
  <c r="C53" i="41"/>
  <c r="C61" i="41"/>
  <c r="K97" i="40"/>
  <c r="AO17" i="40"/>
  <c r="BG97" i="40"/>
  <c r="K51" i="28"/>
  <c r="K54" i="28" s="1"/>
  <c r="AA5" i="47"/>
  <c r="K35" i="28"/>
  <c r="AA173" i="40"/>
  <c r="K14" i="29" s="1"/>
  <c r="AA97" i="40"/>
  <c r="AA171" i="40"/>
  <c r="AA204" i="40" s="1"/>
  <c r="AA200" i="40"/>
  <c r="D173" i="39"/>
  <c r="L5" i="30"/>
  <c r="AR197" i="40"/>
  <c r="T199" i="40"/>
  <c r="K197" i="40"/>
  <c r="K5" i="33"/>
  <c r="AM201" i="40"/>
  <c r="G9" i="35"/>
  <c r="G180" i="40"/>
  <c r="G197" i="40" s="1"/>
  <c r="G17" i="40"/>
  <c r="D181" i="40"/>
  <c r="D6" i="33" s="1"/>
  <c r="L181" i="40"/>
  <c r="L6" i="33" s="1"/>
  <c r="I182" i="40"/>
  <c r="I199" i="40" s="1"/>
  <c r="F183" i="40"/>
  <c r="F8" i="33" s="1"/>
  <c r="C17" i="40"/>
  <c r="C184" i="40"/>
  <c r="C9" i="33" s="1"/>
  <c r="K184" i="40"/>
  <c r="K201" i="40" s="1"/>
  <c r="E186" i="40"/>
  <c r="M17" i="40"/>
  <c r="J187" i="40"/>
  <c r="J17" i="40"/>
  <c r="G188" i="40"/>
  <c r="D189" i="40"/>
  <c r="D14" i="33" s="1"/>
  <c r="L189" i="40"/>
  <c r="L14" i="33" s="1"/>
  <c r="I190" i="40"/>
  <c r="I15" i="33" s="1"/>
  <c r="K192" i="40"/>
  <c r="U17" i="40"/>
  <c r="U181" i="40"/>
  <c r="E6" i="34" s="1"/>
  <c r="AC181" i="40"/>
  <c r="AC17" i="40"/>
  <c r="Z182" i="40"/>
  <c r="J7" i="34" s="1"/>
  <c r="W183" i="40"/>
  <c r="G8" i="34" s="1"/>
  <c r="T184" i="40"/>
  <c r="AB184" i="40"/>
  <c r="V17" i="40"/>
  <c r="V186" i="40"/>
  <c r="F11" i="34" s="1"/>
  <c r="C11" i="41"/>
  <c r="S187" i="40"/>
  <c r="U189" i="40"/>
  <c r="E14" i="34" s="1"/>
  <c r="Z190" i="40"/>
  <c r="W191" i="40"/>
  <c r="G16" i="34" s="1"/>
  <c r="T192" i="40"/>
  <c r="T209" i="40" s="1"/>
  <c r="AB192" i="40"/>
  <c r="L17" i="34" s="1"/>
  <c r="AL181" i="40"/>
  <c r="AL17" i="40"/>
  <c r="AI182" i="40"/>
  <c r="C7" i="35" s="1"/>
  <c r="AN183" i="40"/>
  <c r="H8" i="35" s="1"/>
  <c r="AK184" i="40"/>
  <c r="E9" i="35" s="1"/>
  <c r="AS184" i="40"/>
  <c r="M9" i="35" s="1"/>
  <c r="AS17" i="40"/>
  <c r="AP185" i="40"/>
  <c r="AM186" i="40"/>
  <c r="G11" i="35" s="1"/>
  <c r="AJ187" i="40"/>
  <c r="D12" i="35" s="1"/>
  <c r="AR187" i="40"/>
  <c r="AL189" i="40"/>
  <c r="AL206" i="40" s="1"/>
  <c r="AI190" i="40"/>
  <c r="C15" i="35" s="1"/>
  <c r="C14" i="41"/>
  <c r="AQ190" i="40"/>
  <c r="AQ207" i="40" s="1"/>
  <c r="AN191" i="40"/>
  <c r="H16" i="35" s="1"/>
  <c r="AK192" i="40"/>
  <c r="E17" i="35" s="1"/>
  <c r="BF17" i="40"/>
  <c r="BF180" i="40"/>
  <c r="BF197" i="40" s="1"/>
  <c r="BC181" i="40"/>
  <c r="G6" i="36" s="1"/>
  <c r="D7" i="36"/>
  <c r="BH182" i="40"/>
  <c r="BH199" i="40" s="1"/>
  <c r="BE183" i="40"/>
  <c r="I8" i="36" s="1"/>
  <c r="BB184" i="40"/>
  <c r="F9" i="36" s="1"/>
  <c r="C9" i="41"/>
  <c r="AY185" i="40"/>
  <c r="C10" i="36" s="1"/>
  <c r="K9" i="41"/>
  <c r="BG185" i="40"/>
  <c r="C167" i="41"/>
  <c r="AA197" i="40"/>
  <c r="K5" i="29"/>
  <c r="M14" i="29"/>
  <c r="AC206" i="40"/>
  <c r="W198" i="40"/>
  <c r="BG199" i="40"/>
  <c r="K7" i="31"/>
  <c r="D11" i="31"/>
  <c r="AZ203" i="40"/>
  <c r="L14" i="31"/>
  <c r="BH206" i="40"/>
  <c r="I15" i="31"/>
  <c r="BB208" i="40"/>
  <c r="F16" i="31"/>
  <c r="G203" i="40"/>
  <c r="C9" i="10"/>
  <c r="E10" i="35"/>
  <c r="AY17" i="40"/>
  <c r="C206" i="40"/>
  <c r="K4" i="41"/>
  <c r="K25" i="41"/>
  <c r="G24" i="41"/>
  <c r="G45" i="41"/>
  <c r="M46" i="41"/>
  <c r="D54" i="41"/>
  <c r="L54" i="41"/>
  <c r="F202" i="40"/>
  <c r="S202" i="40"/>
  <c r="E75" i="41"/>
  <c r="M75" i="41"/>
  <c r="F88" i="41"/>
  <c r="G101" i="41"/>
  <c r="K105" i="41"/>
  <c r="G109" i="41"/>
  <c r="M110" i="41"/>
  <c r="I135" i="41"/>
  <c r="BF190" i="40"/>
  <c r="J15" i="36" s="1"/>
  <c r="O128" i="40"/>
  <c r="BF129" i="40"/>
  <c r="AP129" i="40"/>
  <c r="J57" i="39"/>
  <c r="J164" i="39"/>
  <c r="J162" i="39"/>
  <c r="J9" i="32" s="1"/>
  <c r="J160" i="39"/>
  <c r="J7" i="32" s="1"/>
  <c r="O50" i="39"/>
  <c r="J158" i="39"/>
  <c r="J5" i="32" s="1"/>
  <c r="O46" i="39"/>
  <c r="O54" i="39"/>
  <c r="E180" i="40"/>
  <c r="D183" i="40"/>
  <c r="D8" i="33" s="1"/>
  <c r="L17" i="40"/>
  <c r="I17" i="40"/>
  <c r="I184" i="40"/>
  <c r="I201" i="40" s="1"/>
  <c r="F17" i="40"/>
  <c r="C10" i="41"/>
  <c r="C186" i="41" s="1"/>
  <c r="C186" i="40"/>
  <c r="C11" i="33" s="1"/>
  <c r="K186" i="40"/>
  <c r="K11" i="33" s="1"/>
  <c r="K17" i="40"/>
  <c r="M188" i="40"/>
  <c r="M193" i="40" s="1"/>
  <c r="J189" i="40"/>
  <c r="D191" i="40"/>
  <c r="I192" i="40"/>
  <c r="I17" i="33" s="1"/>
  <c r="V180" i="40"/>
  <c r="S17" i="40"/>
  <c r="C5" i="41"/>
  <c r="S181" i="40"/>
  <c r="AA181" i="40"/>
  <c r="K6" i="34" s="1"/>
  <c r="AA17" i="40"/>
  <c r="X182" i="40"/>
  <c r="H7" i="34" s="1"/>
  <c r="U183" i="40"/>
  <c r="AC183" i="40"/>
  <c r="M8" i="34" s="1"/>
  <c r="Z17" i="40"/>
  <c r="Z184" i="40"/>
  <c r="J9" i="34" s="1"/>
  <c r="W17" i="40"/>
  <c r="W185" i="40"/>
  <c r="G10" i="34" s="1"/>
  <c r="T17" i="40"/>
  <c r="T186" i="40"/>
  <c r="D11" i="34" s="1"/>
  <c r="AB186" i="40"/>
  <c r="L11" i="34" s="1"/>
  <c r="AB17" i="40"/>
  <c r="Y187" i="40"/>
  <c r="I12" i="34" s="1"/>
  <c r="Y17" i="40"/>
  <c r="V188" i="40"/>
  <c r="F13" i="34" s="1"/>
  <c r="C13" i="41"/>
  <c r="C189" i="41" s="1"/>
  <c r="S189" i="40"/>
  <c r="C14" i="34" s="1"/>
  <c r="AA189" i="40"/>
  <c r="K14" i="34" s="1"/>
  <c r="X190" i="40"/>
  <c r="H15" i="34" s="1"/>
  <c r="U191" i="40"/>
  <c r="E16" i="34" s="1"/>
  <c r="AC191" i="40"/>
  <c r="M16" i="34" s="1"/>
  <c r="Z192" i="40"/>
  <c r="J17" i="34" s="1"/>
  <c r="AM180" i="40"/>
  <c r="AM17" i="40"/>
  <c r="AJ181" i="40"/>
  <c r="AJ17" i="40"/>
  <c r="AR17" i="40"/>
  <c r="AR181" i="40"/>
  <c r="L6" i="35" s="1"/>
  <c r="AO182" i="40"/>
  <c r="I7" i="35" s="1"/>
  <c r="AL183" i="40"/>
  <c r="AI17" i="40"/>
  <c r="AI184" i="40"/>
  <c r="C8" i="41"/>
  <c r="C184" i="41" s="1"/>
  <c r="AQ184" i="40"/>
  <c r="K9" i="35" s="1"/>
  <c r="AQ17" i="40"/>
  <c r="AN185" i="40"/>
  <c r="H10" i="35" s="1"/>
  <c r="AN17" i="40"/>
  <c r="AK186" i="40"/>
  <c r="E11" i="35" s="1"/>
  <c r="AK17" i="40"/>
  <c r="AS186" i="40"/>
  <c r="M11" i="35" s="1"/>
  <c r="AP187" i="40"/>
  <c r="J12" i="35" s="1"/>
  <c r="AM188" i="40"/>
  <c r="G13" i="35" s="1"/>
  <c r="AJ189" i="40"/>
  <c r="D14" i="35" s="1"/>
  <c r="AR189" i="40"/>
  <c r="L14" i="35" s="1"/>
  <c r="AO190" i="40"/>
  <c r="I15" i="35" s="1"/>
  <c r="AL191" i="40"/>
  <c r="F16" i="35" s="1"/>
  <c r="C16" i="41"/>
  <c r="C192" i="41" s="1"/>
  <c r="AI192" i="40"/>
  <c r="C17" i="35" s="1"/>
  <c r="AQ192" i="40"/>
  <c r="K17" i="35" s="1"/>
  <c r="BD180" i="40"/>
  <c r="BD17" i="40"/>
  <c r="BC17" i="40"/>
  <c r="AZ17" i="40"/>
  <c r="BH17" i="40"/>
  <c r="BE17" i="40"/>
  <c r="BB17" i="40"/>
  <c r="BG17" i="40"/>
  <c r="J165" i="40"/>
  <c r="J6" i="10" s="1"/>
  <c r="G33" i="40"/>
  <c r="G166" i="40"/>
  <c r="D33" i="40"/>
  <c r="L167" i="40"/>
  <c r="I33" i="40"/>
  <c r="C33" i="40"/>
  <c r="C170" i="40"/>
  <c r="C11" i="10" s="1"/>
  <c r="C26" i="41"/>
  <c r="K170" i="40"/>
  <c r="K33" i="40"/>
  <c r="H171" i="40"/>
  <c r="H12" i="10" s="1"/>
  <c r="J173" i="40"/>
  <c r="G174" i="40"/>
  <c r="G15" i="10" s="1"/>
  <c r="D175" i="40"/>
  <c r="D16" i="10" s="1"/>
  <c r="L175" i="40"/>
  <c r="L16" i="10" s="1"/>
  <c r="S33" i="40"/>
  <c r="C21" i="41"/>
  <c r="S165" i="40"/>
  <c r="AA165" i="40"/>
  <c r="K6" i="29" s="1"/>
  <c r="AA33" i="40"/>
  <c r="X166" i="40"/>
  <c r="H7" i="29" s="1"/>
  <c r="U33" i="40"/>
  <c r="U167" i="40"/>
  <c r="E8" i="29" s="1"/>
  <c r="AC167" i="40"/>
  <c r="M8" i="29" s="1"/>
  <c r="AC33" i="40"/>
  <c r="Z168" i="40"/>
  <c r="J9" i="29" s="1"/>
  <c r="W169" i="40"/>
  <c r="G10" i="29" s="1"/>
  <c r="T33" i="40"/>
  <c r="T170" i="40"/>
  <c r="D11" i="29" s="1"/>
  <c r="AB33" i="40"/>
  <c r="AB170" i="40"/>
  <c r="Y171" i="40"/>
  <c r="I12" i="29" s="1"/>
  <c r="V172" i="40"/>
  <c r="C29" i="41"/>
  <c r="S173" i="40"/>
  <c r="C14" i="29" s="1"/>
  <c r="X174" i="40"/>
  <c r="H15" i="29" s="1"/>
  <c r="U175" i="40"/>
  <c r="E16" i="29" s="1"/>
  <c r="AC175" i="40"/>
  <c r="Z176" i="40"/>
  <c r="J17" i="29" s="1"/>
  <c r="AM33" i="40"/>
  <c r="AJ33" i="40"/>
  <c r="AJ165" i="40"/>
  <c r="D6" i="30" s="1"/>
  <c r="AR33" i="40"/>
  <c r="AR165" i="40"/>
  <c r="AO166" i="40"/>
  <c r="AI33" i="40"/>
  <c r="AI168" i="40"/>
  <c r="AQ168" i="40"/>
  <c r="K9" i="30" s="1"/>
  <c r="AQ33" i="40"/>
  <c r="AN169" i="40"/>
  <c r="H10" i="30" s="1"/>
  <c r="AK170" i="40"/>
  <c r="E11" i="30" s="1"/>
  <c r="AS170" i="40"/>
  <c r="M11" i="30" s="1"/>
  <c r="AP171" i="40"/>
  <c r="J12" i="30" s="1"/>
  <c r="AM172" i="40"/>
  <c r="G13" i="30" s="1"/>
  <c r="AJ173" i="40"/>
  <c r="D14" i="30" s="1"/>
  <c r="AR173" i="40"/>
  <c r="L14" i="30" s="1"/>
  <c r="AO174" i="40"/>
  <c r="I15" i="30" s="1"/>
  <c r="AL175" i="40"/>
  <c r="F16" i="30" s="1"/>
  <c r="AI176" i="40"/>
  <c r="C32" i="41"/>
  <c r="AQ176" i="40"/>
  <c r="K17" i="30" s="1"/>
  <c r="BD164" i="40"/>
  <c r="H5" i="31" s="1"/>
  <c r="BD33" i="40"/>
  <c r="BA165" i="40"/>
  <c r="E6" i="31" s="1"/>
  <c r="BA33" i="40"/>
  <c r="BI165" i="40"/>
  <c r="BF166" i="40"/>
  <c r="BC33" i="40"/>
  <c r="AZ168" i="40"/>
  <c r="AZ201" i="40" s="1"/>
  <c r="AZ33" i="40"/>
  <c r="BH33" i="40"/>
  <c r="BH168" i="40"/>
  <c r="L9" i="31" s="1"/>
  <c r="BE169" i="40"/>
  <c r="BB170" i="40"/>
  <c r="AY171" i="40"/>
  <c r="AY33" i="40"/>
  <c r="C27" i="41"/>
  <c r="BG33" i="40"/>
  <c r="BG171" i="40"/>
  <c r="BG204" i="40" s="1"/>
  <c r="BD172" i="40"/>
  <c r="H13" i="31" s="1"/>
  <c r="BA173" i="40"/>
  <c r="AZ176" i="40"/>
  <c r="BH176" i="40"/>
  <c r="M49" i="40"/>
  <c r="J49" i="40"/>
  <c r="G49" i="40"/>
  <c r="D49" i="40"/>
  <c r="L49" i="40"/>
  <c r="C49" i="40"/>
  <c r="C42" i="41"/>
  <c r="K49" i="40"/>
  <c r="H49" i="40"/>
  <c r="G46" i="41"/>
  <c r="V49" i="40"/>
  <c r="C37" i="41"/>
  <c r="S49" i="40"/>
  <c r="AA49" i="40"/>
  <c r="X49" i="40"/>
  <c r="U49" i="40"/>
  <c r="AC49" i="40"/>
  <c r="Z49" i="40"/>
  <c r="W49" i="40"/>
  <c r="T49" i="40"/>
  <c r="AB49" i="40"/>
  <c r="C45" i="41"/>
  <c r="AM49" i="40"/>
  <c r="AJ49" i="40"/>
  <c r="AR49" i="40"/>
  <c r="AO49" i="40"/>
  <c r="AL49" i="40"/>
  <c r="C40" i="41"/>
  <c r="AI49" i="40"/>
  <c r="AN49" i="40"/>
  <c r="AK49" i="40"/>
  <c r="AS49" i="40"/>
  <c r="AP49" i="40"/>
  <c r="C48" i="41"/>
  <c r="BD49" i="40"/>
  <c r="BA49" i="40"/>
  <c r="BI49" i="40"/>
  <c r="BF49" i="40"/>
  <c r="BC49" i="40"/>
  <c r="BE49" i="40"/>
  <c r="BB49" i="40"/>
  <c r="BG49" i="40"/>
  <c r="BH197" i="40"/>
  <c r="L17" i="29"/>
  <c r="L7" i="31"/>
  <c r="C14" i="33"/>
  <c r="AC205" i="40"/>
  <c r="D7" i="31"/>
  <c r="AZ199" i="40"/>
  <c r="D14" i="31"/>
  <c r="AZ206" i="40"/>
  <c r="T208" i="40"/>
  <c r="D16" i="34"/>
  <c r="F9" i="29"/>
  <c r="V201" i="40"/>
  <c r="I6" i="35"/>
  <c r="M84" i="41"/>
  <c r="K90" i="41"/>
  <c r="M85" i="41"/>
  <c r="G62" i="43"/>
  <c r="D63" i="43"/>
  <c r="L63" i="43"/>
  <c r="I64" i="43"/>
  <c r="F65" i="43"/>
  <c r="K66" i="43"/>
  <c r="H67" i="43"/>
  <c r="E68" i="43"/>
  <c r="M68" i="43"/>
  <c r="J69" i="43"/>
  <c r="G70" i="43"/>
  <c r="D71" i="43"/>
  <c r="L71" i="43"/>
  <c r="K122" i="41"/>
  <c r="E124" i="41"/>
  <c r="AZ129" i="40"/>
  <c r="BH129" i="40"/>
  <c r="BE129" i="40"/>
  <c r="J126" i="41"/>
  <c r="M132" i="41"/>
  <c r="I136" i="41"/>
  <c r="K138" i="41"/>
  <c r="H139" i="41"/>
  <c r="J141" i="41"/>
  <c r="L143" i="41"/>
  <c r="AK145" i="40"/>
  <c r="AS145" i="40"/>
  <c r="AP145" i="40"/>
  <c r="I142" i="41"/>
  <c r="BD145" i="40"/>
  <c r="BI145" i="40"/>
  <c r="AZ145" i="40"/>
  <c r="BE145" i="40"/>
  <c r="E148" i="41"/>
  <c r="AL161" i="40"/>
  <c r="AQ161" i="40"/>
  <c r="BF161" i="40"/>
  <c r="BE161" i="40"/>
  <c r="BB161" i="40"/>
  <c r="E157" i="41"/>
  <c r="J113" i="39"/>
  <c r="D113" i="39"/>
  <c r="J85" i="39"/>
  <c r="J71" i="39"/>
  <c r="L29" i="39"/>
  <c r="D29" i="39"/>
  <c r="K65" i="40"/>
  <c r="AB65" i="40"/>
  <c r="U81" i="40"/>
  <c r="AR208" i="40"/>
  <c r="BH204" i="40"/>
  <c r="AL65" i="40"/>
  <c r="BC65" i="40"/>
  <c r="AO81" i="40"/>
  <c r="BF81" i="40"/>
  <c r="I203" i="40"/>
  <c r="C56" i="41"/>
  <c r="T65" i="40"/>
  <c r="AC65" i="40"/>
  <c r="V81" i="40"/>
  <c r="AM65" i="40"/>
  <c r="BE65" i="40"/>
  <c r="AP81" i="40"/>
  <c r="BG81" i="40"/>
  <c r="U65" i="40"/>
  <c r="AN65" i="40"/>
  <c r="BF65" i="40"/>
  <c r="AQ81" i="40"/>
  <c r="AZ81" i="40"/>
  <c r="BH81" i="40"/>
  <c r="V65" i="40"/>
  <c r="AO65" i="40"/>
  <c r="BG65" i="40"/>
  <c r="AJ81" i="40"/>
  <c r="AR81" i="40"/>
  <c r="BA81" i="40"/>
  <c r="BI81" i="40"/>
  <c r="S65" i="40"/>
  <c r="W65" i="40"/>
  <c r="Z81" i="40"/>
  <c r="AP65" i="40"/>
  <c r="BH65" i="40"/>
  <c r="AK81" i="40"/>
  <c r="AS81" i="40"/>
  <c r="BB81" i="40"/>
  <c r="G65" i="40"/>
  <c r="Y65" i="40"/>
  <c r="AA81" i="40"/>
  <c r="AQ65" i="40"/>
  <c r="AZ65" i="40"/>
  <c r="BI65" i="40"/>
  <c r="AL81" i="40"/>
  <c r="BC81" i="40"/>
  <c r="Z65" i="40"/>
  <c r="AB81" i="40"/>
  <c r="AJ65" i="40"/>
  <c r="AR65" i="40"/>
  <c r="BA65" i="40"/>
  <c r="AM81" i="40"/>
  <c r="BD81" i="40"/>
  <c r="D44" i="41"/>
  <c r="I40" i="41"/>
  <c r="O40" i="40"/>
  <c r="O46" i="40"/>
  <c r="G75" i="41"/>
  <c r="K79" i="41"/>
  <c r="M76" i="41"/>
  <c r="J101" i="41"/>
  <c r="D111" i="41"/>
  <c r="E116" i="41"/>
  <c r="E132" i="41"/>
  <c r="J50" i="28"/>
  <c r="AJ54" i="28"/>
  <c r="Z5" i="47" s="1"/>
  <c r="J46" i="28"/>
  <c r="L179" i="39"/>
  <c r="C8" i="34"/>
  <c r="S200" i="40"/>
  <c r="K179" i="39"/>
  <c r="J209" i="40"/>
  <c r="J17" i="10"/>
  <c r="C13" i="33"/>
  <c r="C205" i="40"/>
  <c r="F201" i="40"/>
  <c r="F9" i="33"/>
  <c r="K10" i="10"/>
  <c r="BE206" i="40"/>
  <c r="E9" i="10"/>
  <c r="E201" i="40"/>
  <c r="D6" i="34"/>
  <c r="T198" i="40"/>
  <c r="J6" i="29"/>
  <c r="Z198" i="40"/>
  <c r="I10" i="29"/>
  <c r="Y202" i="40"/>
  <c r="F11" i="29"/>
  <c r="M6" i="35"/>
  <c r="AS198" i="40"/>
  <c r="G8" i="35"/>
  <c r="AM200" i="40"/>
  <c r="D9" i="35"/>
  <c r="AJ201" i="40"/>
  <c r="F11" i="35"/>
  <c r="AL203" i="40"/>
  <c r="K8" i="36"/>
  <c r="BD201" i="40"/>
  <c r="H9" i="36"/>
  <c r="E10" i="36"/>
  <c r="BA202" i="40"/>
  <c r="BI202" i="40"/>
  <c r="M10" i="36"/>
  <c r="AZ205" i="40"/>
  <c r="D13" i="36"/>
  <c r="L13" i="36"/>
  <c r="AK206" i="40"/>
  <c r="E14" i="30"/>
  <c r="E8" i="31"/>
  <c r="BB207" i="40"/>
  <c r="J17" i="31"/>
  <c r="BF209" i="40"/>
  <c r="AS206" i="40"/>
  <c r="I181" i="39"/>
  <c r="L9" i="35"/>
  <c r="J11" i="36"/>
  <c r="I175" i="40"/>
  <c r="I16" i="10" s="1"/>
  <c r="I45" i="41"/>
  <c r="I165" i="40"/>
  <c r="I6" i="10" s="1"/>
  <c r="K42" i="41"/>
  <c r="BI197" i="40"/>
  <c r="D203" i="40"/>
  <c r="I143" i="41"/>
  <c r="I167" i="40"/>
  <c r="I8" i="10" s="1"/>
  <c r="I145" i="40"/>
  <c r="I129" i="40"/>
  <c r="I191" i="40"/>
  <c r="I16" i="33" s="1"/>
  <c r="I183" i="40"/>
  <c r="I8" i="33" s="1"/>
  <c r="I119" i="41"/>
  <c r="I117" i="41"/>
  <c r="I181" i="40"/>
  <c r="I6" i="33" s="1"/>
  <c r="I127" i="41"/>
  <c r="M5" i="36"/>
  <c r="C10" i="31"/>
  <c r="C8" i="36"/>
  <c r="AY200" i="40"/>
  <c r="K41" i="10"/>
  <c r="J55" i="10"/>
  <c r="M8" i="30"/>
  <c r="AS200" i="40"/>
  <c r="J9" i="30"/>
  <c r="AP201" i="40"/>
  <c r="BE199" i="40"/>
  <c r="F8" i="31"/>
  <c r="BA201" i="40"/>
  <c r="E9" i="31"/>
  <c r="G11" i="31"/>
  <c r="BC203" i="40"/>
  <c r="L13" i="31"/>
  <c r="BH205" i="40"/>
  <c r="K17" i="31"/>
  <c r="I7" i="31"/>
  <c r="H175" i="39"/>
  <c r="H8" i="10"/>
  <c r="C200" i="40"/>
  <c r="C8" i="33"/>
  <c r="F199" i="40"/>
  <c r="K71" i="41"/>
  <c r="L71" i="41"/>
  <c r="I104" i="41"/>
  <c r="I21" i="41"/>
  <c r="K23" i="41"/>
  <c r="K31" i="41"/>
  <c r="J21" i="41"/>
  <c r="I24" i="41"/>
  <c r="J29" i="41"/>
  <c r="I32" i="41"/>
  <c r="L36" i="41"/>
  <c r="I37" i="41"/>
  <c r="F38" i="41"/>
  <c r="H40" i="41"/>
  <c r="E41" i="41"/>
  <c r="M41" i="41"/>
  <c r="F46" i="41"/>
  <c r="H48" i="41"/>
  <c r="G38" i="41"/>
  <c r="D39" i="41"/>
  <c r="L39" i="41"/>
  <c r="F41" i="41"/>
  <c r="H43" i="41"/>
  <c r="J45" i="41"/>
  <c r="D47" i="41"/>
  <c r="L47" i="41"/>
  <c r="E47" i="41"/>
  <c r="L52" i="41"/>
  <c r="I53" i="41"/>
  <c r="F54" i="41"/>
  <c r="E57" i="41"/>
  <c r="M57" i="41"/>
  <c r="J58" i="41"/>
  <c r="G59" i="41"/>
  <c r="D60" i="41"/>
  <c r="F62" i="41"/>
  <c r="H64" i="41"/>
  <c r="E52" i="41"/>
  <c r="M52" i="41"/>
  <c r="G54" i="41"/>
  <c r="D55" i="41"/>
  <c r="L55" i="41"/>
  <c r="I56" i="41"/>
  <c r="F57" i="41"/>
  <c r="K58" i="41"/>
  <c r="E60" i="41"/>
  <c r="M60" i="41"/>
  <c r="J61" i="41"/>
  <c r="D63" i="41"/>
  <c r="L63" i="41"/>
  <c r="I64" i="41"/>
  <c r="D68" i="41"/>
  <c r="L68" i="41"/>
  <c r="F70" i="41"/>
  <c r="M73" i="41"/>
  <c r="J74" i="41"/>
  <c r="D76" i="41"/>
  <c r="L76" i="41"/>
  <c r="F78" i="41"/>
  <c r="H80" i="41"/>
  <c r="E68" i="41"/>
  <c r="M68" i="41"/>
  <c r="J69" i="41"/>
  <c r="D71" i="41"/>
  <c r="I72" i="41"/>
  <c r="F73" i="41"/>
  <c r="H75" i="41"/>
  <c r="E76" i="41"/>
  <c r="J77" i="41"/>
  <c r="D79" i="41"/>
  <c r="D84" i="41"/>
  <c r="L84" i="41"/>
  <c r="I85" i="41"/>
  <c r="K87" i="41"/>
  <c r="H88" i="41"/>
  <c r="M89" i="41"/>
  <c r="D92" i="41"/>
  <c r="L92" i="41"/>
  <c r="I93" i="41"/>
  <c r="K95" i="41"/>
  <c r="H96" i="41"/>
  <c r="E84" i="41"/>
  <c r="J85" i="41"/>
  <c r="D87" i="41"/>
  <c r="I88" i="41"/>
  <c r="F89" i="41"/>
  <c r="H91" i="41"/>
  <c r="E92" i="41"/>
  <c r="L95" i="41"/>
  <c r="I96" i="41"/>
  <c r="D100" i="41"/>
  <c r="I101" i="41"/>
  <c r="H104" i="41"/>
  <c r="L108" i="41"/>
  <c r="E100" i="41"/>
  <c r="G102" i="41"/>
  <c r="D103" i="41"/>
  <c r="L103" i="41"/>
  <c r="F105" i="41"/>
  <c r="K106" i="41"/>
  <c r="H107" i="41"/>
  <c r="M108" i="41"/>
  <c r="J109" i="41"/>
  <c r="G110" i="41"/>
  <c r="L111" i="41"/>
  <c r="F103" i="41"/>
  <c r="D116" i="41"/>
  <c r="L116" i="41"/>
  <c r="F118" i="41"/>
  <c r="K119" i="41"/>
  <c r="H120" i="41"/>
  <c r="E121" i="41"/>
  <c r="M121" i="41"/>
  <c r="G123" i="41"/>
  <c r="D124" i="41"/>
  <c r="I125" i="41"/>
  <c r="F126" i="41"/>
  <c r="K127" i="41"/>
  <c r="H128" i="41"/>
  <c r="M116" i="41"/>
  <c r="J117" i="41"/>
  <c r="G118" i="41"/>
  <c r="D119" i="41"/>
  <c r="L119" i="41"/>
  <c r="I120" i="41"/>
  <c r="F121" i="41"/>
  <c r="H123" i="41"/>
  <c r="M124" i="41"/>
  <c r="J125" i="41"/>
  <c r="G126" i="41"/>
  <c r="D127" i="41"/>
  <c r="L127" i="41"/>
  <c r="I128" i="41"/>
  <c r="D132" i="41"/>
  <c r="I133" i="41"/>
  <c r="F134" i="41"/>
  <c r="K135" i="41"/>
  <c r="E137" i="41"/>
  <c r="M137" i="41"/>
  <c r="J138" i="41"/>
  <c r="G139" i="41"/>
  <c r="D140" i="41"/>
  <c r="L140" i="41"/>
  <c r="I141" i="41"/>
  <c r="F142" i="41"/>
  <c r="H144" i="41"/>
  <c r="J133" i="41"/>
  <c r="G134" i="41"/>
  <c r="D135" i="41"/>
  <c r="L135" i="41"/>
  <c r="F137" i="41"/>
  <c r="E140" i="41"/>
  <c r="M140" i="41"/>
  <c r="G142" i="41"/>
  <c r="D143" i="41"/>
  <c r="I144" i="41"/>
  <c r="L141" i="41"/>
  <c r="D148" i="41"/>
  <c r="L148" i="41"/>
  <c r="F150" i="41"/>
  <c r="K151" i="41"/>
  <c r="E153" i="41"/>
  <c r="M153" i="41"/>
  <c r="G155" i="41"/>
  <c r="D156" i="41"/>
  <c r="I157" i="41"/>
  <c r="F158" i="41"/>
  <c r="H160" i="41"/>
  <c r="M148" i="41"/>
  <c r="J149" i="41"/>
  <c r="E156" i="41"/>
  <c r="I160" i="41"/>
  <c r="K152" i="41"/>
  <c r="J155" i="41"/>
  <c r="I80" i="41"/>
  <c r="L79" i="41"/>
  <c r="J37" i="41"/>
  <c r="J42" i="41"/>
  <c r="BA197" i="40"/>
  <c r="BH198" i="40"/>
  <c r="I61" i="41"/>
  <c r="D36" i="41"/>
  <c r="K55" i="41"/>
  <c r="F95" i="41"/>
  <c r="H59" i="41"/>
  <c r="M92" i="41"/>
  <c r="G91" i="41"/>
  <c r="L44" i="41"/>
  <c r="K63" i="41"/>
  <c r="L15" i="41"/>
  <c r="BD209" i="40"/>
  <c r="J93" i="41"/>
  <c r="G78" i="41"/>
  <c r="D7" i="41"/>
  <c r="F9" i="41"/>
  <c r="L31" i="41"/>
  <c r="K47" i="41"/>
  <c r="G107" i="41"/>
  <c r="AE156" i="40"/>
  <c r="I50" i="28"/>
  <c r="Y5" i="47"/>
  <c r="I51" i="28"/>
  <c r="I52" i="28"/>
  <c r="I40" i="28"/>
  <c r="I42" i="28" s="1"/>
  <c r="BE33" i="40"/>
  <c r="BE170" i="40"/>
  <c r="I8" i="31"/>
  <c r="AO97" i="40"/>
  <c r="AO170" i="40"/>
  <c r="I90" i="41"/>
  <c r="I87" i="41"/>
  <c r="AO167" i="40"/>
  <c r="AO33" i="40"/>
  <c r="H177" i="39"/>
  <c r="L16" i="29"/>
  <c r="AB208" i="40"/>
  <c r="AO205" i="40"/>
  <c r="AS209" i="40"/>
  <c r="M17" i="35"/>
  <c r="H12" i="36"/>
  <c r="BD204" i="40"/>
  <c r="BC207" i="40"/>
  <c r="G15" i="36"/>
  <c r="M7" i="30"/>
  <c r="AS199" i="40"/>
  <c r="L8" i="30"/>
  <c r="AJ203" i="40"/>
  <c r="D11" i="30"/>
  <c r="AR203" i="40"/>
  <c r="L11" i="30"/>
  <c r="I12" i="30"/>
  <c r="AO204" i="40"/>
  <c r="BG201" i="40"/>
  <c r="BA203" i="40"/>
  <c r="E11" i="31"/>
  <c r="BI203" i="40"/>
  <c r="M11" i="31"/>
  <c r="K16" i="31"/>
  <c r="BG208" i="40"/>
  <c r="AL205" i="40"/>
  <c r="F13" i="30"/>
  <c r="E10" i="33"/>
  <c r="K9" i="31"/>
  <c r="E202" i="40"/>
  <c r="H17" i="31"/>
  <c r="J31" i="41"/>
  <c r="L22" i="41"/>
  <c r="E12" i="41"/>
  <c r="E4" i="41"/>
  <c r="I29" i="41"/>
  <c r="I23" i="41"/>
  <c r="K15" i="41"/>
  <c r="F11" i="41"/>
  <c r="F24" i="41"/>
  <c r="I13" i="41"/>
  <c r="G55" i="35"/>
  <c r="L30" i="41"/>
  <c r="D22" i="41"/>
  <c r="I10" i="41"/>
  <c r="K28" i="41"/>
  <c r="G22" i="41"/>
  <c r="H10" i="41"/>
  <c r="F16" i="41"/>
  <c r="J4" i="41"/>
  <c r="D6" i="41"/>
  <c r="F8" i="41"/>
  <c r="E11" i="41"/>
  <c r="J12" i="41"/>
  <c r="H5" i="41"/>
  <c r="J15" i="41"/>
  <c r="D4" i="41"/>
  <c r="I5" i="41"/>
  <c r="F6" i="41"/>
  <c r="H8" i="41"/>
  <c r="E9" i="41"/>
  <c r="M9" i="41"/>
  <c r="J10" i="41"/>
  <c r="G11" i="41"/>
  <c r="L12" i="41"/>
  <c r="G6" i="41"/>
  <c r="H11" i="41"/>
  <c r="G14" i="41"/>
  <c r="D15" i="41"/>
  <c r="G21" i="41"/>
  <c r="H26" i="41"/>
  <c r="J28" i="41"/>
  <c r="H21" i="41"/>
  <c r="L25" i="41"/>
  <c r="H29" i="41"/>
  <c r="J26" i="41"/>
  <c r="G27" i="41"/>
  <c r="L28" i="41"/>
  <c r="M20" i="41"/>
  <c r="D23" i="41"/>
  <c r="L23" i="41"/>
  <c r="F25" i="41"/>
  <c r="H27" i="41"/>
  <c r="D31" i="41"/>
  <c r="G37" i="41"/>
  <c r="K41" i="41"/>
  <c r="E38" i="41"/>
  <c r="I42" i="41"/>
  <c r="E46" i="41"/>
  <c r="K39" i="41"/>
  <c r="G43" i="41"/>
  <c r="M36" i="41"/>
  <c r="E44" i="41"/>
  <c r="M44" i="41"/>
  <c r="I48" i="41"/>
  <c r="J52" i="41"/>
  <c r="H58" i="41"/>
  <c r="L62" i="41"/>
  <c r="J55" i="41"/>
  <c r="F59" i="41"/>
  <c r="H61" i="41"/>
  <c r="J63" i="41"/>
  <c r="D52" i="41"/>
  <c r="H56" i="41"/>
  <c r="L60" i="41"/>
  <c r="J53" i="41"/>
  <c r="G62" i="41"/>
  <c r="D70" i="41"/>
  <c r="G77" i="41"/>
  <c r="I79" i="41"/>
  <c r="F80" i="41"/>
  <c r="K68" i="41"/>
  <c r="G72" i="41"/>
  <c r="K76" i="41"/>
  <c r="G80" i="41"/>
  <c r="I69" i="41"/>
  <c r="H72" i="41"/>
  <c r="E73" i="41"/>
  <c r="I77" i="41"/>
  <c r="G70" i="41"/>
  <c r="K74" i="41"/>
  <c r="L86" i="41"/>
  <c r="J92" i="41"/>
  <c r="D89" i="41"/>
  <c r="L89" i="41"/>
  <c r="AY201" i="40"/>
  <c r="E30" i="41"/>
  <c r="E22" i="41"/>
  <c r="D20" i="41"/>
  <c r="I8" i="41"/>
  <c r="E27" i="41"/>
  <c r="K20" i="41"/>
  <c r="H16" i="41"/>
  <c r="L6" i="41"/>
  <c r="F14" i="41"/>
  <c r="G5" i="41"/>
  <c r="G29" i="41"/>
  <c r="D28" i="41"/>
  <c r="I16" i="41"/>
  <c r="K7" i="41"/>
  <c r="K26" i="41"/>
  <c r="O14" i="40"/>
  <c r="L14" i="41"/>
  <c r="J5" i="41"/>
  <c r="H13" i="41"/>
  <c r="M28" i="41"/>
  <c r="F27" i="41"/>
  <c r="E14" i="41"/>
  <c r="M6" i="41"/>
  <c r="G32" i="41"/>
  <c r="M25" i="41"/>
  <c r="D14" i="41"/>
  <c r="L4" i="41"/>
  <c r="L9" i="41"/>
  <c r="E36" i="41"/>
  <c r="F30" i="41"/>
  <c r="K10" i="41"/>
  <c r="I26" i="41"/>
  <c r="H24" i="41"/>
  <c r="G13" i="41"/>
  <c r="E6" i="41"/>
  <c r="I31" i="41"/>
  <c r="E25" i="41"/>
  <c r="J13" i="41"/>
  <c r="D9" i="41"/>
  <c r="F32" i="41"/>
  <c r="F22" i="41"/>
  <c r="H32" i="41"/>
  <c r="J23" i="41"/>
  <c r="M12" i="41"/>
  <c r="M4" i="41"/>
  <c r="G30" i="41"/>
  <c r="L20" i="41"/>
  <c r="D12" i="41"/>
  <c r="L7" i="41"/>
  <c r="M38" i="41"/>
  <c r="K111" i="41"/>
  <c r="E102" i="41"/>
  <c r="J90" i="41"/>
  <c r="F86" i="41"/>
  <c r="I106" i="41"/>
  <c r="K103" i="41"/>
  <c r="O88" i="40"/>
  <c r="D95" i="41"/>
  <c r="L87" i="41"/>
  <c r="I112" i="41"/>
  <c r="E108" i="41"/>
  <c r="E110" i="41"/>
  <c r="M100" i="41"/>
  <c r="AQ51" i="40"/>
  <c r="AQ179" i="40"/>
  <c r="S51" i="40"/>
  <c r="Y67" i="40"/>
  <c r="S99" i="40"/>
  <c r="Y115" i="40"/>
  <c r="S179" i="40"/>
  <c r="BA19" i="40"/>
  <c r="BG35" i="40"/>
  <c r="BA67" i="40"/>
  <c r="BG83" i="40"/>
  <c r="BA147" i="40"/>
  <c r="BG163" i="40"/>
  <c r="AJ83" i="40"/>
  <c r="T51" i="40"/>
  <c r="Z67" i="40"/>
  <c r="T99" i="40"/>
  <c r="Z115" i="40"/>
  <c r="T179" i="40"/>
  <c r="BB19" i="40"/>
  <c r="BH35" i="40"/>
  <c r="BB67" i="40"/>
  <c r="BH83" i="40"/>
  <c r="BB147" i="40"/>
  <c r="BH163" i="40"/>
  <c r="AQ83" i="40"/>
  <c r="S19" i="40"/>
  <c r="Y35" i="40"/>
  <c r="S67" i="40"/>
  <c r="Y83" i="40"/>
  <c r="S147" i="40"/>
  <c r="Y163" i="40"/>
  <c r="AQ163" i="40"/>
  <c r="AQ99" i="40"/>
  <c r="AQ35" i="40"/>
  <c r="BA35" i="40"/>
  <c r="BG51" i="40"/>
  <c r="BA115" i="40"/>
  <c r="BG131" i="40"/>
  <c r="BA163" i="40"/>
  <c r="BG179" i="40"/>
  <c r="AJ115" i="40"/>
  <c r="T19" i="40"/>
  <c r="Z35" i="40"/>
  <c r="T67" i="40"/>
  <c r="Z83" i="40"/>
  <c r="T147" i="40"/>
  <c r="Z163" i="40"/>
  <c r="AJ163" i="40"/>
  <c r="AJ99" i="40"/>
  <c r="AJ35" i="40"/>
  <c r="BB35" i="40"/>
  <c r="BH51" i="40"/>
  <c r="BB115" i="40"/>
  <c r="BH131" i="40"/>
  <c r="BB163" i="40"/>
  <c r="BH179" i="40"/>
  <c r="BA179" i="40"/>
  <c r="S35" i="40"/>
  <c r="Y51" i="40"/>
  <c r="S115" i="40"/>
  <c r="Y131" i="40"/>
  <c r="BG19" i="40"/>
  <c r="BA83" i="40"/>
  <c r="BG99" i="40"/>
  <c r="T35" i="40"/>
  <c r="Z51" i="40"/>
  <c r="T115" i="40"/>
  <c r="Z131" i="40"/>
  <c r="BH19" i="40"/>
  <c r="BB83" i="40"/>
  <c r="BH99" i="40"/>
  <c r="K11" i="34"/>
  <c r="BI208" i="40"/>
  <c r="H41" i="34"/>
  <c r="G55" i="34"/>
  <c r="F19" i="43"/>
  <c r="F77" i="43" s="1"/>
  <c r="AR200" i="40"/>
  <c r="BB206" i="40"/>
  <c r="K13" i="35"/>
  <c r="H203" i="40"/>
  <c r="L7" i="34"/>
  <c r="G150" i="41"/>
  <c r="D151" i="41"/>
  <c r="L151" i="41"/>
  <c r="I152" i="41"/>
  <c r="F153" i="41"/>
  <c r="K154" i="41"/>
  <c r="M156" i="41"/>
  <c r="J157" i="41"/>
  <c r="G158" i="41"/>
  <c r="D159" i="41"/>
  <c r="AE158" i="40"/>
  <c r="L159" i="41"/>
  <c r="H155" i="41"/>
  <c r="H33" i="40"/>
  <c r="G20" i="41"/>
  <c r="BK39" i="40"/>
  <c r="BK47" i="40"/>
  <c r="BD65" i="40"/>
  <c r="AN97" i="40"/>
  <c r="BD97" i="40"/>
  <c r="O117" i="40"/>
  <c r="AE155" i="40"/>
  <c r="G43" i="39"/>
  <c r="M11" i="41"/>
  <c r="I15" i="41"/>
  <c r="G8" i="41"/>
  <c r="G16" i="41"/>
  <c r="D25" i="41"/>
  <c r="H164" i="40"/>
  <c r="H5" i="10" s="1"/>
  <c r="H50" i="28"/>
  <c r="AH54" i="28"/>
  <c r="H51" i="28" s="1"/>
  <c r="AW52" i="28"/>
  <c r="AW53" i="28"/>
  <c r="BD167" i="40"/>
  <c r="BD200" i="40" s="1"/>
  <c r="BD175" i="40"/>
  <c r="H16" i="31" s="1"/>
  <c r="H11" i="10"/>
  <c r="H172" i="40"/>
  <c r="H97" i="40"/>
  <c r="X97" i="40"/>
  <c r="X65" i="40"/>
  <c r="X81" i="40"/>
  <c r="H5" i="34"/>
  <c r="H190" i="40"/>
  <c r="H207" i="40" s="1"/>
  <c r="X169" i="40"/>
  <c r="X172" i="40"/>
  <c r="X205" i="40" s="1"/>
  <c r="H185" i="40"/>
  <c r="H10" i="33" s="1"/>
  <c r="H206" i="40"/>
  <c r="H14" i="33"/>
  <c r="N55" i="31"/>
  <c r="H55" i="31"/>
  <c r="P55" i="31"/>
  <c r="H85" i="41"/>
  <c r="BD202" i="40"/>
  <c r="BD173" i="40"/>
  <c r="H14" i="31" s="1"/>
  <c r="I55" i="31"/>
  <c r="Q55" i="31"/>
  <c r="J55" i="31"/>
  <c r="R55" i="31"/>
  <c r="K55" i="31"/>
  <c r="S55" i="31"/>
  <c r="BD165" i="40"/>
  <c r="L55" i="31"/>
  <c r="H93" i="41"/>
  <c r="AN33" i="40"/>
  <c r="AN175" i="40"/>
  <c r="G55" i="30"/>
  <c r="AN167" i="40"/>
  <c r="H55" i="30"/>
  <c r="H6" i="30"/>
  <c r="I55" i="30"/>
  <c r="AN198" i="40"/>
  <c r="J55" i="30"/>
  <c r="K55" i="30"/>
  <c r="X167" i="40"/>
  <c r="X175" i="40"/>
  <c r="H16" i="29" s="1"/>
  <c r="H81" i="40"/>
  <c r="H5" i="29"/>
  <c r="X197" i="40"/>
  <c r="X209" i="40"/>
  <c r="X33" i="40"/>
  <c r="H17" i="34"/>
  <c r="X17" i="40"/>
  <c r="H15" i="10"/>
  <c r="H169" i="40"/>
  <c r="H10" i="10" s="1"/>
  <c r="H166" i="40"/>
  <c r="H7" i="10" s="1"/>
  <c r="H17" i="40"/>
  <c r="H188" i="40"/>
  <c r="H13" i="33" s="1"/>
  <c r="H180" i="40"/>
  <c r="H5" i="33" s="1"/>
  <c r="AI204" i="40"/>
  <c r="C12" i="30"/>
  <c r="F16" i="10"/>
  <c r="F208" i="40"/>
  <c r="AY197" i="40"/>
  <c r="C5" i="36"/>
  <c r="F8" i="10"/>
  <c r="K208" i="40"/>
  <c r="K16" i="10"/>
  <c r="D11" i="33"/>
  <c r="C13" i="29"/>
  <c r="I7" i="32"/>
  <c r="E17" i="33"/>
  <c r="E209" i="40"/>
  <c r="G202" i="40"/>
  <c r="G10" i="33"/>
  <c r="AI206" i="40"/>
  <c r="C14" i="35"/>
  <c r="J205" i="40"/>
  <c r="H200" i="40"/>
  <c r="H8" i="33"/>
  <c r="H8" i="2"/>
  <c r="M202" i="40"/>
  <c r="M10" i="33"/>
  <c r="E5" i="30"/>
  <c r="AS197" i="40"/>
  <c r="M5" i="35"/>
  <c r="I17" i="10"/>
  <c r="I14" i="10"/>
  <c r="I206" i="40"/>
  <c r="I11" i="10"/>
  <c r="M200" i="40"/>
  <c r="M8" i="10"/>
  <c r="T197" i="40"/>
  <c r="D5" i="29"/>
  <c r="M199" i="40"/>
  <c r="J202" i="40"/>
  <c r="C209" i="40"/>
  <c r="E5" i="31"/>
  <c r="D197" i="40"/>
  <c r="I205" i="40"/>
  <c r="D205" i="40"/>
  <c r="I13" i="10"/>
  <c r="C9" i="31"/>
  <c r="D5" i="34"/>
  <c r="E5" i="36"/>
  <c r="W206" i="40"/>
  <c r="BG198" i="40"/>
  <c r="F4" i="41"/>
  <c r="K5" i="41"/>
  <c r="H6" i="41"/>
  <c r="E7" i="41"/>
  <c r="M7" i="41"/>
  <c r="J8" i="41"/>
  <c r="D10" i="41"/>
  <c r="L10" i="41"/>
  <c r="I11" i="41"/>
  <c r="F12" i="41"/>
  <c r="K13" i="41"/>
  <c r="H14" i="41"/>
  <c r="E15" i="41"/>
  <c r="M15" i="41"/>
  <c r="J16" i="41"/>
  <c r="G4" i="41"/>
  <c r="D5" i="41"/>
  <c r="L5" i="41"/>
  <c r="I6" i="41"/>
  <c r="F7" i="41"/>
  <c r="K8" i="41"/>
  <c r="H9" i="41"/>
  <c r="E10" i="41"/>
  <c r="M10" i="41"/>
  <c r="J11" i="41"/>
  <c r="G12" i="41"/>
  <c r="D13" i="41"/>
  <c r="L13" i="41"/>
  <c r="I14" i="41"/>
  <c r="F15" i="41"/>
  <c r="K16" i="41"/>
  <c r="H4" i="41"/>
  <c r="J6" i="41"/>
  <c r="G7" i="41"/>
  <c r="D8" i="41"/>
  <c r="L8" i="41"/>
  <c r="I9" i="41"/>
  <c r="F10" i="41"/>
  <c r="K11" i="41"/>
  <c r="H12" i="41"/>
  <c r="J14" i="41"/>
  <c r="G15" i="41"/>
  <c r="D16" i="41"/>
  <c r="L16" i="41"/>
  <c r="I4" i="41"/>
  <c r="F5" i="41"/>
  <c r="H7" i="41"/>
  <c r="E8" i="41"/>
  <c r="M8" i="41"/>
  <c r="J9" i="41"/>
  <c r="D11" i="41"/>
  <c r="L11" i="41"/>
  <c r="I12" i="41"/>
  <c r="F13" i="41"/>
  <c r="H15" i="41"/>
  <c r="E16" i="41"/>
  <c r="M16" i="41"/>
  <c r="F20" i="41"/>
  <c r="K21" i="41"/>
  <c r="H22" i="41"/>
  <c r="E23" i="41"/>
  <c r="M23" i="41"/>
  <c r="J24" i="41"/>
  <c r="D26" i="41"/>
  <c r="L26" i="41"/>
  <c r="I27" i="41"/>
  <c r="F28" i="41"/>
  <c r="K29" i="41"/>
  <c r="H30" i="41"/>
  <c r="E31" i="41"/>
  <c r="M31" i="41"/>
  <c r="J32" i="41"/>
  <c r="D21" i="41"/>
  <c r="L21" i="41"/>
  <c r="I22" i="41"/>
  <c r="F23" i="41"/>
  <c r="K24" i="41"/>
  <c r="H25" i="41"/>
  <c r="E26" i="41"/>
  <c r="M26" i="41"/>
  <c r="J27" i="41"/>
  <c r="D29" i="41"/>
  <c r="L29" i="41"/>
  <c r="I30" i="41"/>
  <c r="F31" i="41"/>
  <c r="K32" i="41"/>
  <c r="H20" i="41"/>
  <c r="E21" i="41"/>
  <c r="M21" i="41"/>
  <c r="G23" i="41"/>
  <c r="D24" i="41"/>
  <c r="L24" i="41"/>
  <c r="I25" i="41"/>
  <c r="F26" i="41"/>
  <c r="K27" i="41"/>
  <c r="H28" i="41"/>
  <c r="E29" i="41"/>
  <c r="M29" i="41"/>
  <c r="J30" i="41"/>
  <c r="G31" i="41"/>
  <c r="D32" i="41"/>
  <c r="L32" i="41"/>
  <c r="I20" i="41"/>
  <c r="F21" i="41"/>
  <c r="K22" i="41"/>
  <c r="E24" i="41"/>
  <c r="M24" i="41"/>
  <c r="J25" i="41"/>
  <c r="D27" i="41"/>
  <c r="L27" i="41"/>
  <c r="I28" i="41"/>
  <c r="F29" i="41"/>
  <c r="K30" i="41"/>
  <c r="E32" i="41"/>
  <c r="M32" i="41"/>
  <c r="AE20" i="40"/>
  <c r="BK28" i="40"/>
  <c r="F36" i="41"/>
  <c r="K37" i="41"/>
  <c r="H38" i="41"/>
  <c r="E39" i="41"/>
  <c r="M39" i="41"/>
  <c r="J40" i="41"/>
  <c r="G41" i="41"/>
  <c r="D42" i="41"/>
  <c r="L42" i="41"/>
  <c r="I43" i="41"/>
  <c r="F44" i="41"/>
  <c r="K45" i="41"/>
  <c r="H46" i="41"/>
  <c r="M47" i="41"/>
  <c r="J48" i="41"/>
  <c r="G36" i="41"/>
  <c r="D37" i="41"/>
  <c r="L37" i="41"/>
  <c r="I38" i="41"/>
  <c r="F39" i="41"/>
  <c r="K40" i="41"/>
  <c r="H41" i="41"/>
  <c r="E42" i="41"/>
  <c r="M42" i="41"/>
  <c r="J43" i="41"/>
  <c r="G44" i="41"/>
  <c r="D45" i="41"/>
  <c r="L45" i="41"/>
  <c r="I46" i="41"/>
  <c r="F47" i="41"/>
  <c r="K48" i="41"/>
  <c r="H36" i="41"/>
  <c r="E37" i="41"/>
  <c r="M37" i="41"/>
  <c r="J38" i="41"/>
  <c r="G39" i="41"/>
  <c r="D40" i="41"/>
  <c r="L40" i="41"/>
  <c r="I41" i="41"/>
  <c r="F42" i="41"/>
  <c r="K43" i="41"/>
  <c r="H44" i="41"/>
  <c r="E45" i="41"/>
  <c r="M45" i="41"/>
  <c r="J46" i="41"/>
  <c r="G47" i="41"/>
  <c r="D48" i="41"/>
  <c r="L48" i="41"/>
  <c r="I36" i="41"/>
  <c r="F37" i="41"/>
  <c r="K38" i="41"/>
  <c r="H39" i="41"/>
  <c r="E40" i="41"/>
  <c r="M40" i="41"/>
  <c r="J41" i="41"/>
  <c r="G42" i="41"/>
  <c r="D43" i="41"/>
  <c r="L43" i="41"/>
  <c r="I44" i="41"/>
  <c r="F45" i="41"/>
  <c r="K46" i="41"/>
  <c r="H47" i="41"/>
  <c r="E48" i="41"/>
  <c r="M48" i="41"/>
  <c r="AU37" i="40"/>
  <c r="AE38" i="40"/>
  <c r="BK40" i="40"/>
  <c r="O43" i="40"/>
  <c r="BK44" i="40"/>
  <c r="F52" i="41"/>
  <c r="K53" i="41"/>
  <c r="H54" i="41"/>
  <c r="E55" i="41"/>
  <c r="M55" i="41"/>
  <c r="J56" i="41"/>
  <c r="G57" i="41"/>
  <c r="D58" i="41"/>
  <c r="L58" i="41"/>
  <c r="I59" i="41"/>
  <c r="F60" i="41"/>
  <c r="K61" i="41"/>
  <c r="H62" i="41"/>
  <c r="E63" i="41"/>
  <c r="M63" i="41"/>
  <c r="J64" i="41"/>
  <c r="G52" i="41"/>
  <c r="D53" i="41"/>
  <c r="L53" i="41"/>
  <c r="I54" i="41"/>
  <c r="F55" i="41"/>
  <c r="K56" i="41"/>
  <c r="H57" i="41"/>
  <c r="E58" i="41"/>
  <c r="M58" i="41"/>
  <c r="J59" i="41"/>
  <c r="D61" i="41"/>
  <c r="L61" i="41"/>
  <c r="F63" i="41"/>
  <c r="K64" i="41"/>
  <c r="H52" i="41"/>
  <c r="E53" i="41"/>
  <c r="M53" i="41"/>
  <c r="J54" i="41"/>
  <c r="G55" i="41"/>
  <c r="D56" i="41"/>
  <c r="L56" i="41"/>
  <c r="I57" i="41"/>
  <c r="F58" i="41"/>
  <c r="K59" i="41"/>
  <c r="H60" i="41"/>
  <c r="E61" i="41"/>
  <c r="M61" i="41"/>
  <c r="J62" i="41"/>
  <c r="G63" i="41"/>
  <c r="D64" i="41"/>
  <c r="L64" i="41"/>
  <c r="I52" i="41"/>
  <c r="F53" i="41"/>
  <c r="K54" i="41"/>
  <c r="H55" i="41"/>
  <c r="E56" i="41"/>
  <c r="M56" i="41"/>
  <c r="J57" i="41"/>
  <c r="G58" i="41"/>
  <c r="D59" i="41"/>
  <c r="L59" i="41"/>
  <c r="I60" i="41"/>
  <c r="F61" i="41"/>
  <c r="K62" i="41"/>
  <c r="H63" i="41"/>
  <c r="E64" i="41"/>
  <c r="M64" i="41"/>
  <c r="AE54" i="40"/>
  <c r="AU64" i="40"/>
  <c r="F68" i="41"/>
  <c r="K69" i="41"/>
  <c r="H70" i="41"/>
  <c r="E71" i="41"/>
  <c r="M71" i="41"/>
  <c r="J72" i="41"/>
  <c r="G73" i="41"/>
  <c r="D74" i="41"/>
  <c r="L74" i="41"/>
  <c r="I75" i="41"/>
  <c r="F76" i="41"/>
  <c r="K77" i="41"/>
  <c r="H78" i="41"/>
  <c r="E79" i="41"/>
  <c r="M79" i="41"/>
  <c r="J80" i="41"/>
  <c r="G68" i="41"/>
  <c r="D69" i="41"/>
  <c r="L69" i="41"/>
  <c r="I70" i="41"/>
  <c r="F71" i="41"/>
  <c r="K72" i="41"/>
  <c r="H73" i="41"/>
  <c r="E74" i="41"/>
  <c r="M74" i="41"/>
  <c r="J75" i="41"/>
  <c r="G76" i="41"/>
  <c r="D77" i="41"/>
  <c r="L77" i="41"/>
  <c r="I78" i="41"/>
  <c r="F79" i="41"/>
  <c r="K80" i="41"/>
  <c r="H68" i="41"/>
  <c r="E69" i="41"/>
  <c r="M69" i="41"/>
  <c r="J70" i="41"/>
  <c r="G71" i="41"/>
  <c r="D72" i="41"/>
  <c r="L72" i="41"/>
  <c r="I73" i="41"/>
  <c r="F74" i="41"/>
  <c r="K75" i="41"/>
  <c r="H76" i="41"/>
  <c r="E77" i="41"/>
  <c r="M77" i="41"/>
  <c r="J78" i="41"/>
  <c r="G79" i="41"/>
  <c r="D80" i="41"/>
  <c r="L80" i="41"/>
  <c r="I68" i="41"/>
  <c r="F69" i="41"/>
  <c r="K70" i="41"/>
  <c r="H71" i="41"/>
  <c r="E72" i="41"/>
  <c r="M72" i="41"/>
  <c r="J73" i="41"/>
  <c r="G74" i="41"/>
  <c r="D75" i="41"/>
  <c r="L75" i="41"/>
  <c r="I76" i="41"/>
  <c r="F77" i="41"/>
  <c r="K78" i="41"/>
  <c r="H79" i="41"/>
  <c r="E80" i="41"/>
  <c r="M80" i="41"/>
  <c r="BK69" i="40"/>
  <c r="AE71" i="40"/>
  <c r="AE72" i="40"/>
  <c r="BK74" i="40"/>
  <c r="AE75" i="40"/>
  <c r="O77" i="40"/>
  <c r="AU79" i="40"/>
  <c r="F84" i="41"/>
  <c r="K85" i="41"/>
  <c r="H86" i="41"/>
  <c r="E87" i="41"/>
  <c r="M87" i="41"/>
  <c r="J88" i="41"/>
  <c r="L90" i="41"/>
  <c r="I91" i="41"/>
  <c r="F92" i="41"/>
  <c r="K93" i="41"/>
  <c r="H94" i="41"/>
  <c r="E95" i="41"/>
  <c r="M95" i="41"/>
  <c r="J96" i="41"/>
  <c r="D85" i="41"/>
  <c r="L85" i="41"/>
  <c r="I86" i="41"/>
  <c r="F87" i="41"/>
  <c r="K88" i="41"/>
  <c r="H89" i="41"/>
  <c r="E90" i="41"/>
  <c r="M90" i="41"/>
  <c r="J91" i="41"/>
  <c r="D93" i="41"/>
  <c r="L93" i="41"/>
  <c r="I94" i="41"/>
  <c r="K96" i="41"/>
  <c r="H84" i="41"/>
  <c r="E85" i="41"/>
  <c r="J86" i="41"/>
  <c r="G87" i="41"/>
  <c r="D88" i="41"/>
  <c r="L88" i="41"/>
  <c r="I89" i="41"/>
  <c r="F90" i="41"/>
  <c r="K91" i="41"/>
  <c r="H92" i="41"/>
  <c r="E93" i="41"/>
  <c r="M93" i="41"/>
  <c r="J94" i="41"/>
  <c r="D96" i="41"/>
  <c r="L96" i="41"/>
  <c r="I84" i="41"/>
  <c r="F85" i="41"/>
  <c r="K86" i="41"/>
  <c r="E88" i="41"/>
  <c r="M88" i="41"/>
  <c r="J89" i="41"/>
  <c r="G90" i="41"/>
  <c r="L91" i="41"/>
  <c r="I92" i="41"/>
  <c r="F93" i="41"/>
  <c r="H95" i="41"/>
  <c r="E96" i="41"/>
  <c r="M96" i="41"/>
  <c r="BK84" i="40"/>
  <c r="AE87" i="40"/>
  <c r="O93" i="40"/>
  <c r="F100" i="41"/>
  <c r="K101" i="41"/>
  <c r="H102" i="41"/>
  <c r="E103" i="41"/>
  <c r="M103" i="41"/>
  <c r="J104" i="41"/>
  <c r="G105" i="41"/>
  <c r="D106" i="41"/>
  <c r="L106" i="41"/>
  <c r="I107" i="41"/>
  <c r="F108" i="41"/>
  <c r="K109" i="41"/>
  <c r="H110" i="41"/>
  <c r="E111" i="41"/>
  <c r="M111" i="41"/>
  <c r="J112" i="41"/>
  <c r="G100" i="41"/>
  <c r="D101" i="41"/>
  <c r="L101" i="41"/>
  <c r="I102" i="41"/>
  <c r="K104" i="41"/>
  <c r="H105" i="41"/>
  <c r="E106" i="41"/>
  <c r="M106" i="41"/>
  <c r="J107" i="41"/>
  <c r="G108" i="41"/>
  <c r="D109" i="41"/>
  <c r="L109" i="41"/>
  <c r="I110" i="41"/>
  <c r="F111" i="41"/>
  <c r="K112" i="41"/>
  <c r="H100" i="41"/>
  <c r="E101" i="41"/>
  <c r="M101" i="41"/>
  <c r="J102" i="41"/>
  <c r="G103" i="41"/>
  <c r="D104" i="41"/>
  <c r="L104" i="41"/>
  <c r="I105" i="41"/>
  <c r="F106" i="41"/>
  <c r="K107" i="41"/>
  <c r="H108" i="41"/>
  <c r="E109" i="41"/>
  <c r="M109" i="41"/>
  <c r="J110" i="41"/>
  <c r="G111" i="41"/>
  <c r="D112" i="41"/>
  <c r="L112" i="41"/>
  <c r="I100" i="41"/>
  <c r="F101" i="41"/>
  <c r="K102" i="41"/>
  <c r="H103" i="41"/>
  <c r="E104" i="41"/>
  <c r="M104" i="41"/>
  <c r="J105" i="41"/>
  <c r="G106" i="41"/>
  <c r="D107" i="41"/>
  <c r="L107" i="41"/>
  <c r="I108" i="41"/>
  <c r="F109" i="41"/>
  <c r="K110" i="41"/>
  <c r="H111" i="41"/>
  <c r="E112" i="41"/>
  <c r="M112" i="41"/>
  <c r="F116" i="41"/>
  <c r="K117" i="41"/>
  <c r="H118" i="41"/>
  <c r="E119" i="41"/>
  <c r="M119" i="41"/>
  <c r="J120" i="41"/>
  <c r="G121" i="41"/>
  <c r="D122" i="41"/>
  <c r="L122" i="41"/>
  <c r="I123" i="41"/>
  <c r="F124" i="41"/>
  <c r="F188" i="41" s="1"/>
  <c r="K125" i="41"/>
  <c r="H126" i="41"/>
  <c r="E127" i="41"/>
  <c r="M127" i="41"/>
  <c r="J128" i="41"/>
  <c r="G116" i="41"/>
  <c r="D117" i="41"/>
  <c r="L117" i="41"/>
  <c r="I118" i="41"/>
  <c r="F119" i="41"/>
  <c r="K120" i="41"/>
  <c r="H121" i="41"/>
  <c r="E122" i="41"/>
  <c r="M122" i="41"/>
  <c r="J123" i="41"/>
  <c r="G124" i="41"/>
  <c r="D125" i="41"/>
  <c r="L125" i="41"/>
  <c r="I126" i="41"/>
  <c r="F127" i="41"/>
  <c r="K128" i="41"/>
  <c r="H116" i="41"/>
  <c r="E117" i="41"/>
  <c r="M117" i="41"/>
  <c r="J118" i="41"/>
  <c r="G119" i="41"/>
  <c r="D120" i="41"/>
  <c r="L120" i="41"/>
  <c r="I121" i="41"/>
  <c r="F122" i="41"/>
  <c r="K123" i="41"/>
  <c r="H124" i="41"/>
  <c r="E125" i="41"/>
  <c r="M125" i="41"/>
  <c r="G127" i="41"/>
  <c r="D128" i="41"/>
  <c r="L128" i="41"/>
  <c r="I116" i="41"/>
  <c r="F117" i="41"/>
  <c r="K118" i="41"/>
  <c r="H119" i="41"/>
  <c r="E120" i="41"/>
  <c r="M120" i="41"/>
  <c r="J121" i="41"/>
  <c r="G122" i="41"/>
  <c r="D123" i="41"/>
  <c r="L123" i="41"/>
  <c r="I124" i="41"/>
  <c r="F125" i="41"/>
  <c r="K126" i="41"/>
  <c r="H127" i="41"/>
  <c r="E128" i="41"/>
  <c r="M128" i="41"/>
  <c r="I62" i="41"/>
  <c r="D90" i="41"/>
  <c r="G60" i="41"/>
  <c r="F132" i="41"/>
  <c r="K133" i="41"/>
  <c r="H134" i="41"/>
  <c r="E135" i="41"/>
  <c r="J136" i="41"/>
  <c r="G137" i="41"/>
  <c r="D138" i="41"/>
  <c r="L138" i="41"/>
  <c r="I139" i="41"/>
  <c r="F140" i="41"/>
  <c r="K141" i="41"/>
  <c r="H142" i="41"/>
  <c r="M143" i="41"/>
  <c r="J144" i="41"/>
  <c r="D133" i="41"/>
  <c r="L133" i="41"/>
  <c r="I134" i="41"/>
  <c r="F135" i="41"/>
  <c r="K136" i="41"/>
  <c r="H137" i="41"/>
  <c r="E138" i="41"/>
  <c r="M138" i="41"/>
  <c r="J139" i="41"/>
  <c r="G140" i="41"/>
  <c r="D141" i="41"/>
  <c r="F143" i="41"/>
  <c r="H132" i="41"/>
  <c r="J134" i="41"/>
  <c r="G135" i="41"/>
  <c r="D136" i="41"/>
  <c r="L136" i="41"/>
  <c r="I137" i="41"/>
  <c r="F138" i="41"/>
  <c r="K139" i="41"/>
  <c r="H140" i="41"/>
  <c r="E141" i="41"/>
  <c r="J142" i="41"/>
  <c r="G143" i="41"/>
  <c r="D144" i="41"/>
  <c r="L144" i="41"/>
  <c r="I132" i="41"/>
  <c r="F133" i="41"/>
  <c r="K134" i="41"/>
  <c r="H135" i="41"/>
  <c r="M136" i="41"/>
  <c r="J137" i="41"/>
  <c r="G138" i="41"/>
  <c r="D139" i="41"/>
  <c r="L139" i="41"/>
  <c r="I140" i="41"/>
  <c r="F141" i="41"/>
  <c r="K142" i="41"/>
  <c r="H143" i="41"/>
  <c r="E144" i="41"/>
  <c r="M144" i="41"/>
  <c r="BK135" i="40"/>
  <c r="AU136" i="40"/>
  <c r="O137" i="40"/>
  <c r="AE140" i="40"/>
  <c r="AE143" i="40"/>
  <c r="K149" i="41"/>
  <c r="H150" i="41"/>
  <c r="E151" i="41"/>
  <c r="M151" i="41"/>
  <c r="G153" i="41"/>
  <c r="D154" i="41"/>
  <c r="L154" i="41"/>
  <c r="I155" i="41"/>
  <c r="K157" i="41"/>
  <c r="H158" i="41"/>
  <c r="E159" i="41"/>
  <c r="M159" i="41"/>
  <c r="J160" i="41"/>
  <c r="G148" i="41"/>
  <c r="D149" i="41"/>
  <c r="L149" i="41"/>
  <c r="I150" i="41"/>
  <c r="F151" i="41"/>
  <c r="H153" i="41"/>
  <c r="E154" i="41"/>
  <c r="M154" i="41"/>
  <c r="G156" i="41"/>
  <c r="D157" i="41"/>
  <c r="I158" i="41"/>
  <c r="F159" i="41"/>
  <c r="K160" i="41"/>
  <c r="E149" i="41"/>
  <c r="M149" i="41"/>
  <c r="J150" i="41"/>
  <c r="G151" i="41"/>
  <c r="D152" i="41"/>
  <c r="L152" i="41"/>
  <c r="I153" i="41"/>
  <c r="K155" i="41"/>
  <c r="H156" i="41"/>
  <c r="M157" i="41"/>
  <c r="J158" i="41"/>
  <c r="G159" i="41"/>
  <c r="D160" i="41"/>
  <c r="L160" i="41"/>
  <c r="I148" i="41"/>
  <c r="F149" i="41"/>
  <c r="AE151" i="40"/>
  <c r="BK157" i="40"/>
  <c r="G168" i="39"/>
  <c r="G166" i="39"/>
  <c r="G13" i="32" s="1"/>
  <c r="G164" i="39"/>
  <c r="O8" i="39"/>
  <c r="E5" i="41"/>
  <c r="M5" i="41"/>
  <c r="E13" i="41"/>
  <c r="M13" i="41"/>
  <c r="K6" i="41"/>
  <c r="K14" i="41"/>
  <c r="J22" i="41"/>
  <c r="H23" i="41"/>
  <c r="H31" i="41"/>
  <c r="G153" i="39"/>
  <c r="G149" i="39"/>
  <c r="O32" i="39"/>
  <c r="O42" i="39"/>
  <c r="O34" i="39"/>
  <c r="O36" i="39"/>
  <c r="G29" i="39"/>
  <c r="O23" i="39"/>
  <c r="O12" i="39"/>
  <c r="G15" i="39"/>
  <c r="G144" i="39"/>
  <c r="G5" i="2" s="1"/>
  <c r="AR209" i="40"/>
  <c r="H198" i="40"/>
  <c r="J5" i="33"/>
  <c r="J203" i="40"/>
  <c r="C199" i="40"/>
  <c r="AR205" i="40"/>
  <c r="BF202" i="40"/>
  <c r="M209" i="40"/>
  <c r="I197" i="40"/>
  <c r="BF205" i="40"/>
  <c r="F5" i="35"/>
  <c r="L207" i="40"/>
  <c r="I7" i="41"/>
  <c r="G10" i="41"/>
  <c r="M165" i="39"/>
  <c r="M12" i="32" s="1"/>
  <c r="G9" i="41"/>
  <c r="G25" i="41"/>
  <c r="W164" i="40"/>
  <c r="W197" i="40" s="1"/>
  <c r="W172" i="40"/>
  <c r="W205" i="40" s="1"/>
  <c r="G26" i="41"/>
  <c r="G86" i="41"/>
  <c r="G92" i="41"/>
  <c r="G36" i="28"/>
  <c r="G38" i="28" s="1"/>
  <c r="AW38" i="28"/>
  <c r="G48" i="28"/>
  <c r="G50" i="28" s="1"/>
  <c r="AG54" i="28"/>
  <c r="G5" i="10"/>
  <c r="BC164" i="40"/>
  <c r="BC172" i="40"/>
  <c r="BC97" i="40"/>
  <c r="G95" i="41"/>
  <c r="BC167" i="40"/>
  <c r="BC175" i="40"/>
  <c r="G84" i="41"/>
  <c r="G89" i="41"/>
  <c r="AM97" i="40"/>
  <c r="AM169" i="40"/>
  <c r="AM202" i="40" s="1"/>
  <c r="W174" i="40"/>
  <c r="G15" i="29" s="1"/>
  <c r="G14" i="29"/>
  <c r="W97" i="40"/>
  <c r="G94" i="41"/>
  <c r="L55" i="29"/>
  <c r="M55" i="29"/>
  <c r="N55" i="29"/>
  <c r="G55" i="29"/>
  <c r="O55" i="29"/>
  <c r="H55" i="29"/>
  <c r="P55" i="29"/>
  <c r="I55" i="29"/>
  <c r="Q55" i="29"/>
  <c r="G28" i="41"/>
  <c r="W33" i="40"/>
  <c r="J55" i="29"/>
  <c r="R55" i="29"/>
  <c r="K55" i="29"/>
  <c r="S55" i="29"/>
  <c r="C149" i="30"/>
  <c r="AK197" i="40"/>
  <c r="AC197" i="40"/>
  <c r="M5" i="34"/>
  <c r="M204" i="40"/>
  <c r="M12" i="10"/>
  <c r="I7" i="10"/>
  <c r="M9" i="33"/>
  <c r="L204" i="40"/>
  <c r="D7" i="33"/>
  <c r="D199" i="40"/>
  <c r="G206" i="40"/>
  <c r="G14" i="33"/>
  <c r="C6" i="30"/>
  <c r="AI198" i="40"/>
  <c r="C13" i="35"/>
  <c r="S203" i="40"/>
  <c r="C11" i="29"/>
  <c r="M12" i="31"/>
  <c r="G14" i="31"/>
  <c r="D15" i="31"/>
  <c r="AZ207" i="40"/>
  <c r="L15" i="31"/>
  <c r="BH207" i="40"/>
  <c r="BE208" i="40"/>
  <c r="I16" i="31"/>
  <c r="F17" i="31"/>
  <c r="BB209" i="40"/>
  <c r="J208" i="40"/>
  <c r="K10" i="31"/>
  <c r="BD203" i="40"/>
  <c r="K15" i="30"/>
  <c r="D17" i="30"/>
  <c r="AJ209" i="40"/>
  <c r="I6" i="31"/>
  <c r="BE198" i="40"/>
  <c r="BB199" i="40"/>
  <c r="F7" i="31"/>
  <c r="K8" i="31"/>
  <c r="BG200" i="40"/>
  <c r="D5" i="2"/>
  <c r="K11" i="30"/>
  <c r="AQ203" i="40"/>
  <c r="AM204" i="40"/>
  <c r="AN206" i="40"/>
  <c r="H14" i="30"/>
  <c r="D155" i="39"/>
  <c r="C208" i="40"/>
  <c r="C16" i="10"/>
  <c r="S201" i="40"/>
  <c r="C9" i="29"/>
  <c r="E5" i="35"/>
  <c r="H9" i="35"/>
  <c r="AJ202" i="40"/>
  <c r="H13" i="35"/>
  <c r="AN205" i="40"/>
  <c r="AN207" i="40"/>
  <c r="D16" i="35"/>
  <c r="AJ208" i="40"/>
  <c r="AZ198" i="40"/>
  <c r="D6" i="36"/>
  <c r="BD199" i="40"/>
  <c r="H7" i="36"/>
  <c r="H11" i="36"/>
  <c r="D12" i="36"/>
  <c r="AZ204" i="40"/>
  <c r="F6" i="30"/>
  <c r="F197" i="40"/>
  <c r="F5" i="10"/>
  <c r="D12" i="10"/>
  <c r="K14" i="33"/>
  <c r="K13" i="10"/>
  <c r="K14" i="10"/>
  <c r="K206" i="40"/>
  <c r="F10" i="34"/>
  <c r="V202" i="40"/>
  <c r="Z203" i="40"/>
  <c r="J11" i="34"/>
  <c r="J13" i="34"/>
  <c r="K9" i="29"/>
  <c r="AA201" i="40"/>
  <c r="AB205" i="40"/>
  <c r="L13" i="29"/>
  <c r="F15" i="29"/>
  <c r="V209" i="40"/>
  <c r="F17" i="29"/>
  <c r="C7" i="33"/>
  <c r="E8" i="33"/>
  <c r="I10" i="34"/>
  <c r="AA202" i="40"/>
  <c r="J200" i="40"/>
  <c r="K207" i="40"/>
  <c r="AQ206" i="40"/>
  <c r="M135" i="41"/>
  <c r="E143" i="41"/>
  <c r="G132" i="41"/>
  <c r="K144" i="41"/>
  <c r="E133" i="41"/>
  <c r="M133" i="41"/>
  <c r="M141" i="41"/>
  <c r="F148" i="41"/>
  <c r="J152" i="41"/>
  <c r="F156" i="41"/>
  <c r="L157" i="41"/>
  <c r="F154" i="41"/>
  <c r="F153" i="39"/>
  <c r="F149" i="39"/>
  <c r="F10" i="2" s="1"/>
  <c r="F145" i="39"/>
  <c r="F6" i="2" s="1"/>
  <c r="F144" i="39"/>
  <c r="F5" i="2" s="1"/>
  <c r="F150" i="39"/>
  <c r="F179" i="39" s="1"/>
  <c r="O80" i="39"/>
  <c r="F85" i="39"/>
  <c r="F29" i="39"/>
  <c r="F15" i="39"/>
  <c r="O14" i="39"/>
  <c r="F146" i="39"/>
  <c r="F181" i="39"/>
  <c r="F5" i="31"/>
  <c r="C197" i="40"/>
  <c r="K127" i="39"/>
  <c r="H141" i="39"/>
  <c r="C164" i="39"/>
  <c r="C162" i="39"/>
  <c r="C9" i="32" s="1"/>
  <c r="O91" i="39"/>
  <c r="F50" i="28"/>
  <c r="F46" i="28"/>
  <c r="AW46" i="28"/>
  <c r="F38" i="28"/>
  <c r="H9" i="33"/>
  <c r="H201" i="40"/>
  <c r="G204" i="40"/>
  <c r="D9" i="32"/>
  <c r="D177" i="39"/>
  <c r="C27" i="36"/>
  <c r="D63" i="36" s="1"/>
  <c r="C23" i="33"/>
  <c r="D59" i="33" s="1"/>
  <c r="D11" i="32"/>
  <c r="D179" i="39"/>
  <c r="D13" i="32"/>
  <c r="D181" i="39"/>
  <c r="M6" i="33"/>
  <c r="D175" i="39"/>
  <c r="J5" i="31"/>
  <c r="H17" i="33"/>
  <c r="H209" i="40"/>
  <c r="AP206" i="40"/>
  <c r="AP208" i="40"/>
  <c r="J197" i="40"/>
  <c r="F207" i="40"/>
  <c r="K15" i="33"/>
  <c r="X201" i="40"/>
  <c r="L12" i="33"/>
  <c r="M197" i="40"/>
  <c r="V208" i="40"/>
  <c r="AQ199" i="40"/>
  <c r="BB198" i="40"/>
  <c r="K16" i="33"/>
  <c r="D204" i="40"/>
  <c r="W199" i="40"/>
  <c r="F209" i="40"/>
  <c r="E12" i="34"/>
  <c r="AB198" i="40"/>
  <c r="H87" i="41"/>
  <c r="D91" i="41"/>
  <c r="J154" i="41"/>
  <c r="C141" i="39"/>
  <c r="K166" i="39"/>
  <c r="H166" i="39"/>
  <c r="L152" i="39"/>
  <c r="F151" i="39"/>
  <c r="F12" i="2" s="1"/>
  <c r="H150" i="39"/>
  <c r="G127" i="39"/>
  <c r="K152" i="39"/>
  <c r="C152" i="39"/>
  <c r="M151" i="39"/>
  <c r="E86" i="41"/>
  <c r="O38" i="39"/>
  <c r="M163" i="39"/>
  <c r="J159" i="39"/>
  <c r="I163" i="39"/>
  <c r="I10" i="32" s="1"/>
  <c r="E167" i="39"/>
  <c r="E165" i="39"/>
  <c r="E12" i="32" s="1"/>
  <c r="E179" i="39"/>
  <c r="E43" i="39"/>
  <c r="E11" i="2"/>
  <c r="E15" i="39"/>
  <c r="E161" i="39"/>
  <c r="E8" i="32" s="1"/>
  <c r="E152" i="39"/>
  <c r="E181" i="39" s="1"/>
  <c r="E148" i="39"/>
  <c r="E9" i="2" s="1"/>
  <c r="E163" i="39"/>
  <c r="O37" i="39"/>
  <c r="O39" i="39"/>
  <c r="E144" i="39"/>
  <c r="O7" i="39"/>
  <c r="E151" i="39"/>
  <c r="D12" i="2"/>
  <c r="J15" i="2"/>
  <c r="J12" i="2"/>
  <c r="C6" i="2"/>
  <c r="C15" i="10"/>
  <c r="C207" i="40"/>
  <c r="J7" i="2"/>
  <c r="H10" i="2"/>
  <c r="K5" i="35"/>
  <c r="AQ197" i="40"/>
  <c r="BI204" i="40"/>
  <c r="M12" i="36"/>
  <c r="BE205" i="40"/>
  <c r="I13" i="36"/>
  <c r="E14" i="36"/>
  <c r="M14" i="36"/>
  <c r="BI206" i="40"/>
  <c r="BE207" i="40"/>
  <c r="E16" i="36"/>
  <c r="BA208" i="40"/>
  <c r="M16" i="36"/>
  <c r="D10" i="10"/>
  <c r="G17" i="33"/>
  <c r="X203" i="40"/>
  <c r="E17" i="30"/>
  <c r="F204" i="40"/>
  <c r="F12" i="10"/>
  <c r="J201" i="40"/>
  <c r="J9" i="10"/>
  <c r="G17" i="10"/>
  <c r="G209" i="40"/>
  <c r="H5" i="35"/>
  <c r="L203" i="40"/>
  <c r="L11" i="33"/>
  <c r="AZ197" i="40"/>
  <c r="K200" i="40"/>
  <c r="K8" i="10"/>
  <c r="G15" i="34"/>
  <c r="AA208" i="40"/>
  <c r="I9" i="30"/>
  <c r="AO201" i="40"/>
  <c r="AQ205" i="40"/>
  <c r="K13" i="30"/>
  <c r="K199" i="40"/>
  <c r="K7" i="10"/>
  <c r="E12" i="10"/>
  <c r="V200" i="40"/>
  <c r="C37" i="43"/>
  <c r="I7" i="29"/>
  <c r="Y199" i="40"/>
  <c r="AP198" i="40"/>
  <c r="F15" i="34"/>
  <c r="V207" i="40"/>
  <c r="J16" i="34"/>
  <c r="F17" i="34"/>
  <c r="X198" i="40"/>
  <c r="H6" i="29"/>
  <c r="E15" i="29"/>
  <c r="E7" i="35"/>
  <c r="BD207" i="40"/>
  <c r="H15" i="36"/>
  <c r="AO202" i="40"/>
  <c r="J13" i="31"/>
  <c r="J15" i="31"/>
  <c r="K7" i="34"/>
  <c r="L14" i="34"/>
  <c r="M10" i="29"/>
  <c r="AC202" i="40"/>
  <c r="AJ200" i="40"/>
  <c r="D8" i="30"/>
  <c r="D9" i="30"/>
  <c r="E13" i="30"/>
  <c r="AK205" i="40"/>
  <c r="G7" i="33"/>
  <c r="F10" i="33"/>
  <c r="L9" i="29"/>
  <c r="G12" i="36"/>
  <c r="BC204" i="40"/>
  <c r="E8" i="30"/>
  <c r="AM208" i="40"/>
  <c r="I14" i="33"/>
  <c r="K16" i="29"/>
  <c r="G15" i="35"/>
  <c r="AM207" i="40"/>
  <c r="J7" i="30"/>
  <c r="AP199" i="40"/>
  <c r="D12" i="30"/>
  <c r="D8" i="29"/>
  <c r="T200" i="40"/>
  <c r="F10" i="35"/>
  <c r="AL202" i="40"/>
  <c r="I11" i="35"/>
  <c r="M12" i="35"/>
  <c r="AK199" i="40"/>
  <c r="E7" i="30"/>
  <c r="K12" i="30"/>
  <c r="AQ204" i="40"/>
  <c r="AS207" i="40"/>
  <c r="M15" i="30"/>
  <c r="E11" i="34"/>
  <c r="T205" i="40"/>
  <c r="D13" i="34"/>
  <c r="K8" i="29"/>
  <c r="M11" i="29"/>
  <c r="AC203" i="40"/>
  <c r="H12" i="29"/>
  <c r="X204" i="40"/>
  <c r="J11" i="35"/>
  <c r="AP203" i="40"/>
  <c r="AP209" i="40"/>
  <c r="L205" i="40"/>
  <c r="C198" i="40"/>
  <c r="L6" i="29"/>
  <c r="AY199" i="40"/>
  <c r="E200" i="40"/>
  <c r="K11" i="29"/>
  <c r="G201" i="40"/>
  <c r="AA203" i="40"/>
  <c r="BB197" i="40"/>
  <c r="AL197" i="40"/>
  <c r="D14" i="34"/>
  <c r="N127" i="39"/>
  <c r="F147" i="39"/>
  <c r="H145" i="39"/>
  <c r="K144" i="39"/>
  <c r="K173" i="39" s="1"/>
  <c r="I147" i="39"/>
  <c r="K146" i="39"/>
  <c r="M127" i="39"/>
  <c r="U11" i="50" s="1"/>
  <c r="V11" i="50" s="1"/>
  <c r="C160" i="39"/>
  <c r="F154" i="39"/>
  <c r="H153" i="39"/>
  <c r="J152" i="39"/>
  <c r="O110" i="39"/>
  <c r="I145" i="39"/>
  <c r="C144" i="39"/>
  <c r="M154" i="39"/>
  <c r="M15" i="2" s="1"/>
  <c r="E154" i="39"/>
  <c r="O41" i="39"/>
  <c r="J165" i="39"/>
  <c r="J12" i="32" s="1"/>
  <c r="I167" i="39"/>
  <c r="I159" i="39"/>
  <c r="G159" i="39"/>
  <c r="G6" i="32" s="1"/>
  <c r="O27" i="39"/>
  <c r="M146" i="39"/>
  <c r="G148" i="39"/>
  <c r="L146" i="39"/>
  <c r="E146" i="39"/>
  <c r="G145" i="39"/>
  <c r="L168" i="39"/>
  <c r="K141" i="39"/>
  <c r="O22" i="39"/>
  <c r="J147" i="39"/>
  <c r="L149" i="39"/>
  <c r="F148" i="39"/>
  <c r="H144" i="39"/>
  <c r="G158" i="39"/>
  <c r="BA171" i="40"/>
  <c r="O56" i="39"/>
  <c r="O95" i="39"/>
  <c r="C146" i="39"/>
  <c r="O52" i="39"/>
  <c r="L162" i="39"/>
  <c r="G162" i="39"/>
  <c r="G151" i="39"/>
  <c r="I150" i="39"/>
  <c r="K149" i="39"/>
  <c r="C149" i="39"/>
  <c r="E47" i="28"/>
  <c r="AW50" i="28"/>
  <c r="E43" i="28"/>
  <c r="E42" i="28"/>
  <c r="AW42" i="28"/>
  <c r="BA97" i="40"/>
  <c r="E91" i="41"/>
  <c r="E97" i="40"/>
  <c r="E94" i="41"/>
  <c r="E174" i="40"/>
  <c r="E166" i="40"/>
  <c r="E16" i="10"/>
  <c r="E14" i="29"/>
  <c r="E13" i="29"/>
  <c r="U97" i="40"/>
  <c r="U169" i="40"/>
  <c r="E89" i="41"/>
  <c r="AC80" i="35"/>
  <c r="E204" i="40"/>
  <c r="G55" i="10"/>
  <c r="H55" i="10"/>
  <c r="E208" i="40"/>
  <c r="I55" i="10"/>
  <c r="AC78" i="29"/>
  <c r="AC79" i="29"/>
  <c r="AC80" i="29"/>
  <c r="AC78" i="30"/>
  <c r="AC79" i="30"/>
  <c r="AC80" i="30"/>
  <c r="AC78" i="31"/>
  <c r="AC79" i="31"/>
  <c r="AC80" i="31"/>
  <c r="AC78" i="34"/>
  <c r="AC79" i="34"/>
  <c r="AC80" i="34"/>
  <c r="AC78" i="35"/>
  <c r="AC79" i="35"/>
  <c r="AC78" i="36"/>
  <c r="AC79" i="36"/>
  <c r="AC80" i="36"/>
  <c r="E20" i="41"/>
  <c r="E164" i="40"/>
  <c r="E33" i="40"/>
  <c r="E172" i="40"/>
  <c r="E28" i="41"/>
  <c r="L199" i="40"/>
  <c r="L7" i="10"/>
  <c r="K6" i="33"/>
  <c r="K198" i="40"/>
  <c r="K13" i="33"/>
  <c r="K205" i="40"/>
  <c r="I5" i="30"/>
  <c r="AO197" i="40"/>
  <c r="H14" i="10"/>
  <c r="H208" i="40"/>
  <c r="H16" i="10"/>
  <c r="AN199" i="40"/>
  <c r="E16" i="35"/>
  <c r="AK208" i="40"/>
  <c r="M16" i="35"/>
  <c r="I17" i="35"/>
  <c r="AO209" i="40"/>
  <c r="E6" i="36"/>
  <c r="M16" i="30"/>
  <c r="AS208" i="40"/>
  <c r="C23" i="10"/>
  <c r="D59" i="10" s="1"/>
  <c r="I5" i="36"/>
  <c r="G198" i="40"/>
  <c r="F12" i="33"/>
  <c r="H7" i="33"/>
  <c r="C7" i="29"/>
  <c r="C61" i="29" s="1"/>
  <c r="J5" i="34"/>
  <c r="J6" i="33"/>
  <c r="E6" i="35"/>
  <c r="AK198" i="40"/>
  <c r="AP207" i="40"/>
  <c r="J15" i="35"/>
  <c r="J5" i="29"/>
  <c r="Z197" i="40"/>
  <c r="K9" i="10"/>
  <c r="C175" i="41"/>
  <c r="BF214" i="40"/>
  <c r="D207" i="40"/>
  <c r="D15" i="10"/>
  <c r="C15" i="30"/>
  <c r="AI203" i="40"/>
  <c r="C8" i="30"/>
  <c r="C62" i="30" s="1"/>
  <c r="AI200" i="40"/>
  <c r="C11" i="35"/>
  <c r="C65" i="35" s="1"/>
  <c r="D15" i="34"/>
  <c r="K15" i="34"/>
  <c r="D15" i="29"/>
  <c r="T207" i="40"/>
  <c r="D17" i="29"/>
  <c r="Y209" i="40"/>
  <c r="I17" i="29"/>
  <c r="G12" i="33"/>
  <c r="M17" i="33"/>
  <c r="E5" i="34"/>
  <c r="AY198" i="40"/>
  <c r="Z206" i="40"/>
  <c r="AB207" i="40"/>
  <c r="K17" i="34"/>
  <c r="AA209" i="40"/>
  <c r="J13" i="29"/>
  <c r="Z205" i="40"/>
  <c r="T206" i="40"/>
  <c r="D14" i="29"/>
  <c r="I14" i="29"/>
  <c r="Y206" i="40"/>
  <c r="D15" i="33"/>
  <c r="S208" i="40"/>
  <c r="C16" i="34"/>
  <c r="C70" i="34" s="1"/>
  <c r="E12" i="29"/>
  <c r="U204" i="40"/>
  <c r="G6" i="33"/>
  <c r="L5" i="33"/>
  <c r="L197" i="40"/>
  <c r="C16" i="31"/>
  <c r="C70" i="31" s="1"/>
  <c r="AY208" i="40"/>
  <c r="AS214" i="40"/>
  <c r="AN197" i="40"/>
  <c r="L8" i="29"/>
  <c r="AB200" i="40"/>
  <c r="G6" i="31"/>
  <c r="M203" i="40"/>
  <c r="I16" i="34"/>
  <c r="G8" i="29"/>
  <c r="H9" i="34"/>
  <c r="W204" i="40"/>
  <c r="L13" i="35"/>
  <c r="M208" i="40"/>
  <c r="F8" i="34"/>
  <c r="M11" i="34"/>
  <c r="H12" i="34"/>
  <c r="M10" i="35"/>
  <c r="D7" i="34"/>
  <c r="E7" i="34"/>
  <c r="G10" i="35"/>
  <c r="G9" i="36"/>
  <c r="J13" i="36"/>
  <c r="F14" i="36"/>
  <c r="I15" i="36"/>
  <c r="J6" i="34"/>
  <c r="F7" i="34"/>
  <c r="L6" i="36"/>
  <c r="N46" i="28" l="1"/>
  <c r="N51" i="28"/>
  <c r="C54" i="28"/>
  <c r="T5" i="47"/>
  <c r="N52" i="28"/>
  <c r="T65" i="28"/>
  <c r="W65" i="28"/>
  <c r="V65" i="28"/>
  <c r="J35" i="32"/>
  <c r="I46" i="32"/>
  <c r="G35" i="2"/>
  <c r="F46" i="2"/>
  <c r="V204" i="40"/>
  <c r="F10" i="36"/>
  <c r="F19" i="36" s="1"/>
  <c r="F80" i="28" s="1"/>
  <c r="D12" i="32"/>
  <c r="D57" i="32" s="1"/>
  <c r="C15" i="2"/>
  <c r="C30" i="2" s="1"/>
  <c r="G175" i="39"/>
  <c r="C143" i="31"/>
  <c r="BE215" i="40"/>
  <c r="E52" i="28"/>
  <c r="E54" i="28" s="1"/>
  <c r="AO206" i="40"/>
  <c r="AN201" i="40"/>
  <c r="J5" i="36"/>
  <c r="C174" i="39"/>
  <c r="D59" i="29"/>
  <c r="C51" i="2"/>
  <c r="C21" i="2"/>
  <c r="D51" i="2" s="1"/>
  <c r="C59" i="36"/>
  <c r="Q2" i="43"/>
  <c r="P77" i="43"/>
  <c r="P78" i="43"/>
  <c r="P80" i="43"/>
  <c r="P79" i="43"/>
  <c r="E4" i="43"/>
  <c r="E4" i="35"/>
  <c r="E4" i="33"/>
  <c r="E4" i="31"/>
  <c r="E4" i="36"/>
  <c r="E4" i="30"/>
  <c r="E4" i="29"/>
  <c r="E4" i="34"/>
  <c r="E4" i="10"/>
  <c r="E4" i="32"/>
  <c r="E77" i="2"/>
  <c r="E65" i="2"/>
  <c r="E49" i="2"/>
  <c r="E34" i="2"/>
  <c r="E19" i="2"/>
  <c r="G5" i="28"/>
  <c r="F4" i="2"/>
  <c r="F21" i="28"/>
  <c r="F13" i="28"/>
  <c r="E87" i="28"/>
  <c r="E95" i="28" s="1"/>
  <c r="E103" i="28" s="1"/>
  <c r="E67" i="28"/>
  <c r="E75" i="28" s="1"/>
  <c r="BK91" i="40"/>
  <c r="N38" i="28"/>
  <c r="C146" i="31"/>
  <c r="K180" i="39"/>
  <c r="S205" i="40"/>
  <c r="D178" i="39"/>
  <c r="F182" i="39"/>
  <c r="D17" i="34"/>
  <c r="D71" i="34" s="1"/>
  <c r="U198" i="40"/>
  <c r="C190" i="41"/>
  <c r="BB201" i="40"/>
  <c r="BA198" i="40"/>
  <c r="C168" i="41"/>
  <c r="C202" i="41" s="1"/>
  <c r="AP197" i="40"/>
  <c r="I16" i="30"/>
  <c r="C173" i="29"/>
  <c r="J16" i="29"/>
  <c r="K203" i="40"/>
  <c r="L52" i="28"/>
  <c r="AB5" i="47"/>
  <c r="C173" i="35"/>
  <c r="K183" i="39"/>
  <c r="C171" i="30"/>
  <c r="C145" i="36"/>
  <c r="C150" i="36"/>
  <c r="L55" i="35"/>
  <c r="I209" i="40"/>
  <c r="H178" i="39"/>
  <c r="BG215" i="40"/>
  <c r="AP215" i="40"/>
  <c r="G5" i="29"/>
  <c r="Z215" i="40"/>
  <c r="AI215" i="40"/>
  <c r="AJ207" i="40"/>
  <c r="D69" i="31"/>
  <c r="AB215" i="40"/>
  <c r="C204" i="40"/>
  <c r="G9" i="31"/>
  <c r="C153" i="36"/>
  <c r="C177" i="40"/>
  <c r="D190" i="41"/>
  <c r="O84" i="40"/>
  <c r="L190" i="41"/>
  <c r="C53" i="2"/>
  <c r="F190" i="41"/>
  <c r="F177" i="40"/>
  <c r="G184" i="41"/>
  <c r="BE201" i="40"/>
  <c r="C201" i="41"/>
  <c r="C155" i="31"/>
  <c r="O86" i="40"/>
  <c r="M201" i="40"/>
  <c r="O30" i="40"/>
  <c r="C154" i="29"/>
  <c r="AM206" i="40"/>
  <c r="E182" i="41"/>
  <c r="I202" i="40"/>
  <c r="E198" i="40"/>
  <c r="AM198" i="40"/>
  <c r="AK201" i="40"/>
  <c r="BE200" i="40"/>
  <c r="AJ215" i="40"/>
  <c r="AP193" i="40"/>
  <c r="J175" i="39"/>
  <c r="W200" i="40"/>
  <c r="F193" i="40"/>
  <c r="V203" i="40"/>
  <c r="U200" i="40"/>
  <c r="C149" i="36"/>
  <c r="J5" i="35"/>
  <c r="C168" i="36"/>
  <c r="D206" i="40"/>
  <c r="J192" i="41"/>
  <c r="F200" i="40"/>
  <c r="M182" i="41"/>
  <c r="K204" i="40"/>
  <c r="D65" i="34"/>
  <c r="H37" i="43"/>
  <c r="H78" i="43" s="1"/>
  <c r="AR199" i="40"/>
  <c r="AJ204" i="40"/>
  <c r="W208" i="40"/>
  <c r="K176" i="39"/>
  <c r="O64" i="40"/>
  <c r="K15" i="35"/>
  <c r="K19" i="35" s="1"/>
  <c r="K79" i="28" s="1"/>
  <c r="G176" i="39"/>
  <c r="D71" i="29"/>
  <c r="L182" i="41"/>
  <c r="L201" i="40"/>
  <c r="C152" i="31"/>
  <c r="C155" i="29"/>
  <c r="C172" i="36"/>
  <c r="AC209" i="40"/>
  <c r="AS201" i="40"/>
  <c r="L182" i="39"/>
  <c r="T215" i="40"/>
  <c r="D69" i="33"/>
  <c r="G189" i="41"/>
  <c r="D201" i="40"/>
  <c r="C172" i="31"/>
  <c r="AS204" i="40"/>
  <c r="BF198" i="40"/>
  <c r="L7" i="30"/>
  <c r="C148" i="34"/>
  <c r="C59" i="32"/>
  <c r="L19" i="43"/>
  <c r="L77" i="43" s="1"/>
  <c r="V5" i="47"/>
  <c r="F51" i="28"/>
  <c r="F54" i="28" s="1"/>
  <c r="N13" i="32"/>
  <c r="K55" i="43"/>
  <c r="K79" i="43" s="1"/>
  <c r="AC199" i="40"/>
  <c r="AM215" i="40"/>
  <c r="F37" i="43"/>
  <c r="F78" i="43" s="1"/>
  <c r="K12" i="10"/>
  <c r="D185" i="41"/>
  <c r="D183" i="41"/>
  <c r="M198" i="40"/>
  <c r="L215" i="40"/>
  <c r="BF206" i="40"/>
  <c r="G7" i="31"/>
  <c r="D70" i="35"/>
  <c r="AU89" i="40"/>
  <c r="AI199" i="40"/>
  <c r="C180" i="41"/>
  <c r="H17" i="35"/>
  <c r="H19" i="35" s="1"/>
  <c r="H79" i="28" s="1"/>
  <c r="X208" i="40"/>
  <c r="U207" i="40"/>
  <c r="AJ205" i="40"/>
  <c r="BK95" i="40"/>
  <c r="O122" i="40"/>
  <c r="W215" i="40"/>
  <c r="M174" i="39"/>
  <c r="L9" i="33"/>
  <c r="L19" i="33" s="1"/>
  <c r="L77" i="28" s="1"/>
  <c r="D10" i="36"/>
  <c r="D19" i="36" s="1"/>
  <c r="D80" i="28" s="1"/>
  <c r="E188" i="41"/>
  <c r="H73" i="43"/>
  <c r="H80" i="43" s="1"/>
  <c r="AY177" i="40"/>
  <c r="Y203" i="40"/>
  <c r="I183" i="39"/>
  <c r="E187" i="41"/>
  <c r="M215" i="40"/>
  <c r="J215" i="40"/>
  <c r="H55" i="43"/>
  <c r="H79" i="43" s="1"/>
  <c r="L37" i="43"/>
  <c r="L78" i="43" s="1"/>
  <c r="G208" i="40"/>
  <c r="D184" i="41"/>
  <c r="AY215" i="40"/>
  <c r="E19" i="43"/>
  <c r="E77" i="43" s="1"/>
  <c r="C151" i="34"/>
  <c r="C170" i="34"/>
  <c r="C165" i="31"/>
  <c r="D6" i="32"/>
  <c r="C143" i="34"/>
  <c r="M55" i="35"/>
  <c r="K55" i="35"/>
  <c r="J191" i="41"/>
  <c r="N9" i="32"/>
  <c r="O55" i="35"/>
  <c r="N186" i="40"/>
  <c r="O186" i="40" s="1"/>
  <c r="BD215" i="40"/>
  <c r="D59" i="31"/>
  <c r="BE193" i="40"/>
  <c r="N10" i="32"/>
  <c r="D64" i="34"/>
  <c r="H180" i="39"/>
  <c r="J186" i="41"/>
  <c r="N55" i="35"/>
  <c r="V213" i="40"/>
  <c r="C67" i="34"/>
  <c r="D67" i="34"/>
  <c r="M182" i="39"/>
  <c r="I55" i="35"/>
  <c r="AB177" i="40"/>
  <c r="J19" i="43"/>
  <c r="J77" i="43" s="1"/>
  <c r="D174" i="41"/>
  <c r="BB204" i="40"/>
  <c r="D55" i="32"/>
  <c r="C163" i="36"/>
  <c r="C143" i="29"/>
  <c r="G8" i="2"/>
  <c r="J55" i="35"/>
  <c r="O60" i="40"/>
  <c r="C57" i="2"/>
  <c r="E190" i="41"/>
  <c r="O26" i="40"/>
  <c r="J37" i="43"/>
  <c r="J78" i="43" s="1"/>
  <c r="C174" i="36"/>
  <c r="L8" i="36"/>
  <c r="H204" i="40"/>
  <c r="X206" i="40"/>
  <c r="F187" i="41"/>
  <c r="D200" i="40"/>
  <c r="Z202" i="40"/>
  <c r="AQ200" i="40"/>
  <c r="BF177" i="40"/>
  <c r="O154" i="39"/>
  <c r="AA199" i="40"/>
  <c r="F12" i="31"/>
  <c r="BI193" i="40"/>
  <c r="AA207" i="40"/>
  <c r="V198" i="40"/>
  <c r="AO200" i="40"/>
  <c r="AC207" i="40"/>
  <c r="T202" i="40"/>
  <c r="D60" i="33"/>
  <c r="C173" i="30"/>
  <c r="AO193" i="40"/>
  <c r="AS215" i="40"/>
  <c r="AQ202" i="40"/>
  <c r="AS202" i="40"/>
  <c r="I11" i="36"/>
  <c r="I19" i="36" s="1"/>
  <c r="I80" i="28" s="1"/>
  <c r="D70" i="30"/>
  <c r="AQ215" i="40"/>
  <c r="S215" i="40"/>
  <c r="BH202" i="40"/>
  <c r="N14" i="2"/>
  <c r="Z199" i="40"/>
  <c r="L174" i="39"/>
  <c r="L183" i="41"/>
  <c r="BA205" i="40"/>
  <c r="BB177" i="40"/>
  <c r="BC215" i="40"/>
  <c r="H15" i="33"/>
  <c r="H19" i="33" s="1"/>
  <c r="H77" i="28" s="1"/>
  <c r="D169" i="39"/>
  <c r="D184" i="39" s="1"/>
  <c r="AL199" i="40"/>
  <c r="I189" i="41"/>
  <c r="BI205" i="40"/>
  <c r="AL201" i="40"/>
  <c r="G19" i="43"/>
  <c r="G77" i="43" s="1"/>
  <c r="H19" i="43"/>
  <c r="H77" i="43" s="1"/>
  <c r="M161" i="41"/>
  <c r="X215" i="40"/>
  <c r="H113" i="41"/>
  <c r="H217" i="41" s="1"/>
  <c r="J183" i="41"/>
  <c r="D19" i="43"/>
  <c r="D77" i="43" s="1"/>
  <c r="D82" i="43" s="1"/>
  <c r="J73" i="43"/>
  <c r="J80" i="43" s="1"/>
  <c r="AM205" i="40"/>
  <c r="Y204" i="40"/>
  <c r="U193" i="40"/>
  <c r="K37" i="43"/>
  <c r="K78" i="43" s="1"/>
  <c r="Y215" i="40"/>
  <c r="L213" i="40"/>
  <c r="V215" i="40"/>
  <c r="AA215" i="40"/>
  <c r="L174" i="41"/>
  <c r="BI199" i="40"/>
  <c r="J14" i="32"/>
  <c r="J182" i="39"/>
  <c r="AU28" i="40"/>
  <c r="AM197" i="40"/>
  <c r="G5" i="35"/>
  <c r="I17" i="31"/>
  <c r="BE209" i="40"/>
  <c r="K13" i="34"/>
  <c r="K19" i="34" s="1"/>
  <c r="K78" i="28" s="1"/>
  <c r="AA193" i="40"/>
  <c r="Z209" i="40"/>
  <c r="AO203" i="40"/>
  <c r="I11" i="30"/>
  <c r="U201" i="40"/>
  <c r="E9" i="29"/>
  <c r="G200" i="40"/>
  <c r="G8" i="33"/>
  <c r="C152" i="36"/>
  <c r="C171" i="36"/>
  <c r="C163" i="35"/>
  <c r="C144" i="35"/>
  <c r="C164" i="31"/>
  <c r="C145" i="31"/>
  <c r="C148" i="29"/>
  <c r="C167" i="29"/>
  <c r="C165" i="29"/>
  <c r="C146" i="29"/>
  <c r="H186" i="41"/>
  <c r="K10" i="36"/>
  <c r="K19" i="36" s="1"/>
  <c r="K80" i="28" s="1"/>
  <c r="BG202" i="40"/>
  <c r="F6" i="35"/>
  <c r="AL198" i="40"/>
  <c r="J15" i="34"/>
  <c r="J19" i="34" s="1"/>
  <c r="J78" i="28" s="1"/>
  <c r="Z207" i="40"/>
  <c r="K17" i="33"/>
  <c r="K209" i="40"/>
  <c r="G205" i="40"/>
  <c r="G13" i="33"/>
  <c r="E11" i="33"/>
  <c r="E203" i="40"/>
  <c r="G5" i="33"/>
  <c r="G193" i="40"/>
  <c r="L6" i="30"/>
  <c r="AR198" i="40"/>
  <c r="J8" i="29"/>
  <c r="Z200" i="40"/>
  <c r="G9" i="34"/>
  <c r="W201" i="40"/>
  <c r="W193" i="40"/>
  <c r="AJ206" i="40"/>
  <c r="M12" i="29"/>
  <c r="AC204" i="40"/>
  <c r="AA205" i="40"/>
  <c r="O52" i="40"/>
  <c r="D213" i="40"/>
  <c r="E14" i="31"/>
  <c r="BA206" i="40"/>
  <c r="BA177" i="40"/>
  <c r="K11" i="31"/>
  <c r="BG203" i="40"/>
  <c r="L16" i="36"/>
  <c r="BH208" i="40"/>
  <c r="U177" i="40"/>
  <c r="O12" i="40"/>
  <c r="E193" i="40"/>
  <c r="BD205" i="40"/>
  <c r="BA193" i="40"/>
  <c r="K9" i="33"/>
  <c r="W207" i="40"/>
  <c r="AK209" i="40"/>
  <c r="D64" i="10"/>
  <c r="E166" i="41"/>
  <c r="D67" i="30"/>
  <c r="H176" i="39"/>
  <c r="I186" i="41"/>
  <c r="D55" i="43"/>
  <c r="D79" i="43" s="1"/>
  <c r="C57" i="32"/>
  <c r="H169" i="39"/>
  <c r="AZ193" i="40"/>
  <c r="I10" i="33"/>
  <c r="L180" i="39"/>
  <c r="AY205" i="40"/>
  <c r="J199" i="40"/>
  <c r="M179" i="39"/>
  <c r="L188" i="41"/>
  <c r="C180" i="39"/>
  <c r="L209" i="40"/>
  <c r="C188" i="41"/>
  <c r="C65" i="41"/>
  <c r="L10" i="34"/>
  <c r="O161" i="39"/>
  <c r="E182" i="39"/>
  <c r="AC201" i="40"/>
  <c r="I73" i="43"/>
  <c r="I80" i="43" s="1"/>
  <c r="D68" i="31"/>
  <c r="BF215" i="40"/>
  <c r="BA215" i="40"/>
  <c r="D177" i="40"/>
  <c r="M14" i="10"/>
  <c r="M19" i="10" s="1"/>
  <c r="W202" i="40"/>
  <c r="D66" i="36"/>
  <c r="AZ200" i="40"/>
  <c r="AI207" i="40"/>
  <c r="K182" i="39"/>
  <c r="AZ215" i="40"/>
  <c r="J55" i="43"/>
  <c r="J79" i="43" s="1"/>
  <c r="N47" i="41"/>
  <c r="AS177" i="40"/>
  <c r="D62" i="29"/>
  <c r="AM203" i="40"/>
  <c r="M176" i="39"/>
  <c r="D187" i="41"/>
  <c r="L189" i="41"/>
  <c r="F192" i="41"/>
  <c r="C170" i="30"/>
  <c r="G37" i="43"/>
  <c r="G78" i="43" s="1"/>
  <c r="C19" i="10"/>
  <c r="H187" i="41"/>
  <c r="D61" i="31"/>
  <c r="E14" i="32"/>
  <c r="AO207" i="40"/>
  <c r="I215" i="40"/>
  <c r="AL213" i="40"/>
  <c r="T213" i="40"/>
  <c r="C149" i="31"/>
  <c r="U209" i="40"/>
  <c r="C215" i="40"/>
  <c r="L164" i="41"/>
  <c r="C170" i="41"/>
  <c r="C204" i="41" s="1"/>
  <c r="E37" i="43"/>
  <c r="E78" i="43" s="1"/>
  <c r="AN177" i="40"/>
  <c r="D191" i="41"/>
  <c r="K180" i="41"/>
  <c r="D65" i="31"/>
  <c r="M37" i="43"/>
  <c r="M78" i="43" s="1"/>
  <c r="N151" i="41"/>
  <c r="O151" i="41" s="1"/>
  <c r="K12" i="31"/>
  <c r="AO215" i="40"/>
  <c r="C187" i="41"/>
  <c r="D37" i="43"/>
  <c r="D78" i="43" s="1"/>
  <c r="AK203" i="40"/>
  <c r="C163" i="31"/>
  <c r="AR177" i="40"/>
  <c r="N39" i="41"/>
  <c r="D59" i="34"/>
  <c r="O119" i="40"/>
  <c r="BF200" i="40"/>
  <c r="BK87" i="40"/>
  <c r="N36" i="41"/>
  <c r="F176" i="41"/>
  <c r="AC215" i="40"/>
  <c r="G73" i="43"/>
  <c r="G80" i="43" s="1"/>
  <c r="J81" i="41"/>
  <c r="J164" i="41"/>
  <c r="C169" i="41"/>
  <c r="H215" i="40"/>
  <c r="Y213" i="40"/>
  <c r="M73" i="43"/>
  <c r="M80" i="43" s="1"/>
  <c r="C172" i="41"/>
  <c r="Y205" i="40"/>
  <c r="N141" i="39"/>
  <c r="O141" i="39" s="1"/>
  <c r="AY213" i="40"/>
  <c r="F55" i="43"/>
  <c r="F79" i="43" s="1"/>
  <c r="BC198" i="40"/>
  <c r="L206" i="40"/>
  <c r="D60" i="36"/>
  <c r="L172" i="41"/>
  <c r="AK204" i="40"/>
  <c r="Y177" i="40"/>
  <c r="F213" i="40"/>
  <c r="T177" i="40"/>
  <c r="C144" i="31"/>
  <c r="G186" i="41"/>
  <c r="AL209" i="40"/>
  <c r="M19" i="43"/>
  <c r="M77" i="43" s="1"/>
  <c r="N104" i="41"/>
  <c r="J170" i="41"/>
  <c r="N152" i="41"/>
  <c r="N24" i="41"/>
  <c r="W203" i="40"/>
  <c r="AK193" i="40"/>
  <c r="AK177" i="40"/>
  <c r="S177" i="40"/>
  <c r="AN215" i="40"/>
  <c r="I9" i="33"/>
  <c r="BG197" i="40"/>
  <c r="BH215" i="40"/>
  <c r="C150" i="29"/>
  <c r="F169" i="39"/>
  <c r="N149" i="41"/>
  <c r="K193" i="40"/>
  <c r="D182" i="41"/>
  <c r="O48" i="40"/>
  <c r="O90" i="40"/>
  <c r="K202" i="40"/>
  <c r="I55" i="43"/>
  <c r="I79" i="43" s="1"/>
  <c r="I13" i="29"/>
  <c r="BA213" i="40"/>
  <c r="I5" i="29"/>
  <c r="AY193" i="40"/>
  <c r="M187" i="41"/>
  <c r="M166" i="41"/>
  <c r="D164" i="41"/>
  <c r="C174" i="34"/>
  <c r="D9" i="31"/>
  <c r="AJ193" i="40"/>
  <c r="K12" i="29"/>
  <c r="K19" i="29" s="1"/>
  <c r="I208" i="40"/>
  <c r="V177" i="40"/>
  <c r="V206" i="40"/>
  <c r="BF193" i="40"/>
  <c r="I181" i="41"/>
  <c r="C182" i="39"/>
  <c r="G177" i="40"/>
  <c r="BG193" i="40"/>
  <c r="W209" i="40"/>
  <c r="AJ177" i="40"/>
  <c r="D49" i="41"/>
  <c r="N28" i="41"/>
  <c r="E176" i="41"/>
  <c r="BI215" i="40"/>
  <c r="D66" i="29"/>
  <c r="H202" i="40"/>
  <c r="G207" i="40"/>
  <c r="F174" i="39"/>
  <c r="D15" i="30"/>
  <c r="D19" i="30" s="1"/>
  <c r="AB204" i="40"/>
  <c r="D209" i="40"/>
  <c r="K185" i="41"/>
  <c r="BG177" i="40"/>
  <c r="J207" i="40"/>
  <c r="AN193" i="40"/>
  <c r="F73" i="43"/>
  <c r="F80" i="43" s="1"/>
  <c r="BI177" i="40"/>
  <c r="C169" i="35"/>
  <c r="E55" i="43"/>
  <c r="E79" i="43" s="1"/>
  <c r="K73" i="43"/>
  <c r="K80" i="43" s="1"/>
  <c r="M55" i="43"/>
  <c r="M79" i="43" s="1"/>
  <c r="S199" i="40"/>
  <c r="N72" i="41"/>
  <c r="D54" i="28"/>
  <c r="C177" i="39"/>
  <c r="C176" i="39"/>
  <c r="J178" i="39"/>
  <c r="C55" i="32"/>
  <c r="K177" i="39"/>
  <c r="L176" i="39"/>
  <c r="I177" i="39"/>
  <c r="M181" i="39"/>
  <c r="C59" i="2"/>
  <c r="N15" i="39"/>
  <c r="O15" i="39" s="1"/>
  <c r="N11" i="32"/>
  <c r="N7" i="32"/>
  <c r="C53" i="32"/>
  <c r="N54" i="28"/>
  <c r="H52" i="28"/>
  <c r="H54" i="28" s="1"/>
  <c r="X5" i="47"/>
  <c r="BI213" i="40"/>
  <c r="C129" i="41"/>
  <c r="T203" i="40"/>
  <c r="AC177" i="40"/>
  <c r="O22" i="40"/>
  <c r="L73" i="43"/>
  <c r="L80" i="43" s="1"/>
  <c r="D61" i="36"/>
  <c r="AB193" i="40"/>
  <c r="K213" i="40"/>
  <c r="C166" i="41"/>
  <c r="C200" i="41" s="1"/>
  <c r="C81" i="41"/>
  <c r="J177" i="39"/>
  <c r="M177" i="40"/>
  <c r="M210" i="40" s="1"/>
  <c r="F14" i="35"/>
  <c r="K145" i="41"/>
  <c r="G182" i="41"/>
  <c r="K183" i="41"/>
  <c r="K175" i="41"/>
  <c r="AO198" i="40"/>
  <c r="D171" i="41"/>
  <c r="K188" i="41"/>
  <c r="I37" i="43"/>
  <c r="I78" i="43" s="1"/>
  <c r="E73" i="43"/>
  <c r="E80" i="43" s="1"/>
  <c r="AQ201" i="40"/>
  <c r="AA198" i="40"/>
  <c r="L175" i="41"/>
  <c r="L161" i="41"/>
  <c r="G113" i="41"/>
  <c r="I165" i="41"/>
  <c r="L167" i="41"/>
  <c r="D68" i="30"/>
  <c r="C161" i="41"/>
  <c r="J188" i="41"/>
  <c r="D68" i="36"/>
  <c r="G181" i="41"/>
  <c r="U215" i="40"/>
  <c r="L55" i="43"/>
  <c r="L79" i="43" s="1"/>
  <c r="D169" i="41"/>
  <c r="M190" i="41"/>
  <c r="D182" i="39"/>
  <c r="Q41" i="35"/>
  <c r="P55" i="35"/>
  <c r="E167" i="41"/>
  <c r="E168" i="41"/>
  <c r="O28" i="40"/>
  <c r="O94" i="40"/>
  <c r="AQ177" i="40"/>
  <c r="AP177" i="40"/>
  <c r="AL193" i="40"/>
  <c r="V193" i="40"/>
  <c r="AK202" i="40"/>
  <c r="G17" i="34"/>
  <c r="I180" i="39"/>
  <c r="D71" i="10"/>
  <c r="L177" i="40"/>
  <c r="U199" i="40"/>
  <c r="F167" i="41"/>
  <c r="AQ209" i="40"/>
  <c r="G183" i="39"/>
  <c r="I81" i="41"/>
  <c r="D166" i="41"/>
  <c r="D175" i="41"/>
  <c r="D167" i="41"/>
  <c r="F184" i="41"/>
  <c r="L166" i="41"/>
  <c r="AC200" i="40"/>
  <c r="AR213" i="40"/>
  <c r="BG213" i="40"/>
  <c r="AQ213" i="40"/>
  <c r="F15" i="35"/>
  <c r="G168" i="41"/>
  <c r="C145" i="41"/>
  <c r="C174" i="41"/>
  <c r="AE28" i="40"/>
  <c r="L129" i="41"/>
  <c r="L97" i="41"/>
  <c r="J198" i="40"/>
  <c r="N192" i="40"/>
  <c r="N17" i="33" s="1"/>
  <c r="AK213" i="40"/>
  <c r="C171" i="41"/>
  <c r="C213" i="40"/>
  <c r="AQ208" i="40"/>
  <c r="M174" i="41"/>
  <c r="K215" i="40"/>
  <c r="C113" i="41"/>
  <c r="D71" i="33"/>
  <c r="I213" i="40"/>
  <c r="AK215" i="40"/>
  <c r="AM193" i="40"/>
  <c r="F113" i="41"/>
  <c r="E65" i="41"/>
  <c r="I182" i="41"/>
  <c r="K189" i="41"/>
  <c r="D73" i="43"/>
  <c r="D80" i="43" s="1"/>
  <c r="D85" i="43" s="1"/>
  <c r="AL207" i="40"/>
  <c r="C97" i="41"/>
  <c r="M177" i="39"/>
  <c r="D53" i="2"/>
  <c r="F178" i="39"/>
  <c r="E174" i="39"/>
  <c r="K174" i="39"/>
  <c r="D59" i="32"/>
  <c r="N50" i="28"/>
  <c r="AC5" i="47"/>
  <c r="M52" i="28"/>
  <c r="M54" i="28" s="1"/>
  <c r="M50" i="28"/>
  <c r="M171" i="41"/>
  <c r="M164" i="41"/>
  <c r="M213" i="40"/>
  <c r="C29" i="33"/>
  <c r="D65" i="33" s="1"/>
  <c r="C65" i="33"/>
  <c r="C28" i="31"/>
  <c r="C64" i="31"/>
  <c r="C29" i="10"/>
  <c r="D65" i="10" s="1"/>
  <c r="C65" i="10"/>
  <c r="C28" i="30"/>
  <c r="C64" i="30"/>
  <c r="C28" i="36"/>
  <c r="C64" i="36"/>
  <c r="C33" i="29"/>
  <c r="D69" i="29" s="1"/>
  <c r="C69" i="29"/>
  <c r="D16" i="2"/>
  <c r="D68" i="28" s="1"/>
  <c r="D57" i="2"/>
  <c r="AR193" i="40"/>
  <c r="D66" i="35"/>
  <c r="L208" i="40"/>
  <c r="C154" i="36"/>
  <c r="D61" i="30"/>
  <c r="AR206" i="40"/>
  <c r="C24" i="30"/>
  <c r="C144" i="30" s="1"/>
  <c r="C60" i="30"/>
  <c r="I175" i="39"/>
  <c r="F182" i="41"/>
  <c r="H181" i="41"/>
  <c r="D65" i="30"/>
  <c r="BG205" i="40"/>
  <c r="C32" i="29"/>
  <c r="D68" i="29" s="1"/>
  <c r="C68" i="29"/>
  <c r="C185" i="41"/>
  <c r="C27" i="33"/>
  <c r="C63" i="33"/>
  <c r="C33" i="34"/>
  <c r="D69" i="34" s="1"/>
  <c r="C69" i="34"/>
  <c r="D70" i="36"/>
  <c r="L193" i="40"/>
  <c r="Z193" i="40"/>
  <c r="D81" i="41"/>
  <c r="AA206" i="40"/>
  <c r="L198" i="40"/>
  <c r="AQ193" i="40"/>
  <c r="C33" i="10"/>
  <c r="D69" i="10" s="1"/>
  <c r="C69" i="10"/>
  <c r="C24" i="2"/>
  <c r="D54" i="2" s="1"/>
  <c r="C54" i="2"/>
  <c r="AA177" i="40"/>
  <c r="AJ198" i="40"/>
  <c r="Y197" i="40"/>
  <c r="AN203" i="40"/>
  <c r="I192" i="41"/>
  <c r="J172" i="41"/>
  <c r="T204" i="40"/>
  <c r="AI202" i="40"/>
  <c r="K13" i="31"/>
  <c r="C35" i="35"/>
  <c r="C71" i="35"/>
  <c r="BA207" i="40"/>
  <c r="C25" i="34"/>
  <c r="D61" i="34" s="1"/>
  <c r="C61" i="34"/>
  <c r="C30" i="10"/>
  <c r="D66" i="10" s="1"/>
  <c r="C66" i="10"/>
  <c r="D71" i="36"/>
  <c r="K192" i="41"/>
  <c r="F168" i="41"/>
  <c r="Z177" i="40"/>
  <c r="D58" i="32"/>
  <c r="C24" i="32"/>
  <c r="D54" i="32" s="1"/>
  <c r="C54" i="32"/>
  <c r="C25" i="33"/>
  <c r="D61" i="33" s="1"/>
  <c r="C61" i="33"/>
  <c r="D6" i="35"/>
  <c r="D60" i="35" s="1"/>
  <c r="C27" i="29"/>
  <c r="D63" i="29" s="1"/>
  <c r="C63" i="29"/>
  <c r="H182" i="41"/>
  <c r="J177" i="40"/>
  <c r="M185" i="41"/>
  <c r="J180" i="41"/>
  <c r="I167" i="41"/>
  <c r="C26" i="33"/>
  <c r="D62" i="33" s="1"/>
  <c r="C62" i="33"/>
  <c r="C28" i="35"/>
  <c r="C148" i="35" s="1"/>
  <c r="C64" i="35"/>
  <c r="BA199" i="40"/>
  <c r="E7" i="31"/>
  <c r="C164" i="41"/>
  <c r="N156" i="41"/>
  <c r="O159" i="39"/>
  <c r="C164" i="30"/>
  <c r="J173" i="39"/>
  <c r="F16" i="32"/>
  <c r="F76" i="28" s="1"/>
  <c r="D176" i="41"/>
  <c r="N38" i="41"/>
  <c r="AB203" i="40"/>
  <c r="G191" i="41"/>
  <c r="I177" i="40"/>
  <c r="X199" i="40"/>
  <c r="H173" i="41"/>
  <c r="H189" i="41"/>
  <c r="I184" i="41"/>
  <c r="K169" i="41"/>
  <c r="Y193" i="40"/>
  <c r="C31" i="33"/>
  <c r="D67" i="33" s="1"/>
  <c r="C67" i="33"/>
  <c r="C26" i="34"/>
  <c r="C62" i="34"/>
  <c r="C162" i="35"/>
  <c r="C27" i="10"/>
  <c r="D63" i="10" s="1"/>
  <c r="C63" i="10"/>
  <c r="C166" i="34"/>
  <c r="BB215" i="40"/>
  <c r="C146" i="35"/>
  <c r="C165" i="35"/>
  <c r="S207" i="40"/>
  <c r="D64" i="29"/>
  <c r="BI207" i="40"/>
  <c r="M15" i="31"/>
  <c r="G17" i="31"/>
  <c r="BC209" i="40"/>
  <c r="N37" i="41"/>
  <c r="U208" i="40"/>
  <c r="O20" i="40"/>
  <c r="U206" i="40"/>
  <c r="N5" i="32"/>
  <c r="N71" i="39"/>
  <c r="O71" i="39" s="1"/>
  <c r="C26" i="2"/>
  <c r="D56" i="2" s="1"/>
  <c r="C56" i="2"/>
  <c r="AL177" i="40"/>
  <c r="L11" i="29"/>
  <c r="L19" i="29" s="1"/>
  <c r="Z201" i="40"/>
  <c r="C34" i="10"/>
  <c r="D70" i="10" s="1"/>
  <c r="C70" i="10"/>
  <c r="C29" i="29"/>
  <c r="C65" i="29"/>
  <c r="C27" i="31"/>
  <c r="C166" i="31" s="1"/>
  <c r="C63" i="31"/>
  <c r="AS193" i="40"/>
  <c r="C31" i="29"/>
  <c r="C67" i="29"/>
  <c r="J181" i="41"/>
  <c r="C26" i="36"/>
  <c r="C62" i="36"/>
  <c r="C143" i="35"/>
  <c r="AJ199" i="40"/>
  <c r="C32" i="33"/>
  <c r="D68" i="33" s="1"/>
  <c r="C68" i="33"/>
  <c r="D193" i="40"/>
  <c r="C23" i="30"/>
  <c r="C59" i="30"/>
  <c r="AR207" i="40"/>
  <c r="C31" i="36"/>
  <c r="C67" i="36"/>
  <c r="C31" i="31"/>
  <c r="C67" i="31"/>
  <c r="C21" i="32"/>
  <c r="C51" i="32"/>
  <c r="J16" i="31"/>
  <c r="BF208" i="40"/>
  <c r="C31" i="35"/>
  <c r="C67" i="35"/>
  <c r="I19" i="34"/>
  <c r="I78" i="28" s="1"/>
  <c r="C33" i="30"/>
  <c r="C69" i="30"/>
  <c r="AL208" i="40"/>
  <c r="I207" i="40"/>
  <c r="AN202" i="40"/>
  <c r="F186" i="41"/>
  <c r="G183" i="41"/>
  <c r="C32" i="35"/>
  <c r="C68" i="35"/>
  <c r="C30" i="30"/>
  <c r="D66" i="30" s="1"/>
  <c r="C66" i="30"/>
  <c r="O4" i="40"/>
  <c r="J189" i="41"/>
  <c r="AY202" i="40"/>
  <c r="C25" i="35"/>
  <c r="C145" i="35" s="1"/>
  <c r="C61" i="35"/>
  <c r="AI213" i="40"/>
  <c r="C32" i="34"/>
  <c r="D68" i="34" s="1"/>
  <c r="C68" i="34"/>
  <c r="AP205" i="40"/>
  <c r="C33" i="35"/>
  <c r="C69" i="35"/>
  <c r="F203" i="40"/>
  <c r="C168" i="34"/>
  <c r="C149" i="34"/>
  <c r="N188" i="40"/>
  <c r="C49" i="41"/>
  <c r="BB213" i="40"/>
  <c r="AS213" i="40"/>
  <c r="C173" i="41"/>
  <c r="C207" i="41" s="1"/>
  <c r="L54" i="28"/>
  <c r="N154" i="41"/>
  <c r="I170" i="41"/>
  <c r="F171" i="41"/>
  <c r="G173" i="41"/>
  <c r="O132" i="40"/>
  <c r="AL215" i="40"/>
  <c r="BH201" i="40"/>
  <c r="AS203" i="40"/>
  <c r="AB209" i="40"/>
  <c r="C19" i="33"/>
  <c r="C77" i="28" s="1"/>
  <c r="E165" i="41"/>
  <c r="O92" i="40"/>
  <c r="M180" i="41"/>
  <c r="L180" i="41"/>
  <c r="E185" i="41"/>
  <c r="BH177" i="40"/>
  <c r="AR215" i="40"/>
  <c r="Z213" i="40"/>
  <c r="L191" i="41"/>
  <c r="BH213" i="40"/>
  <c r="AZ177" i="40"/>
  <c r="J41" i="33"/>
  <c r="I55" i="33"/>
  <c r="N27" i="41"/>
  <c r="N8" i="41"/>
  <c r="O8" i="41" s="1"/>
  <c r="G213" i="40"/>
  <c r="S213" i="40"/>
  <c r="AJ213" i="40"/>
  <c r="AB213" i="40"/>
  <c r="K168" i="41"/>
  <c r="F165" i="41"/>
  <c r="M183" i="41"/>
  <c r="G176" i="41"/>
  <c r="J167" i="41"/>
  <c r="AZ213" i="40"/>
  <c r="N41" i="30"/>
  <c r="M55" i="30"/>
  <c r="N74" i="41"/>
  <c r="AP213" i="40"/>
  <c r="J213" i="40"/>
  <c r="M173" i="41"/>
  <c r="T193" i="40"/>
  <c r="BD197" i="40"/>
  <c r="W213" i="40"/>
  <c r="K38" i="28"/>
  <c r="AA213" i="40"/>
  <c r="N6" i="41"/>
  <c r="N182" i="40"/>
  <c r="J11" i="32"/>
  <c r="J179" i="39"/>
  <c r="BE202" i="40"/>
  <c r="I10" i="31"/>
  <c r="BC213" i="40"/>
  <c r="C9" i="35"/>
  <c r="C19" i="35" s="1"/>
  <c r="AI193" i="40"/>
  <c r="N158" i="41"/>
  <c r="G14" i="2"/>
  <c r="G182" i="39"/>
  <c r="D208" i="40"/>
  <c r="C23" i="36"/>
  <c r="C19" i="36"/>
  <c r="C80" i="28" s="1"/>
  <c r="C181" i="41"/>
  <c r="C17" i="41"/>
  <c r="E197" i="40"/>
  <c r="E5" i="33"/>
  <c r="AB201" i="40"/>
  <c r="L9" i="34"/>
  <c r="E19" i="35"/>
  <c r="E79" i="28" s="1"/>
  <c r="BD193" i="40"/>
  <c r="AE122" i="40"/>
  <c r="O6" i="40"/>
  <c r="O136" i="40"/>
  <c r="H5" i="36"/>
  <c r="AR204" i="40"/>
  <c r="L12" i="35"/>
  <c r="L19" i="35" s="1"/>
  <c r="L79" i="28" s="1"/>
  <c r="C12" i="34"/>
  <c r="S204" i="40"/>
  <c r="AC198" i="40"/>
  <c r="M6" i="34"/>
  <c r="M19" i="34" s="1"/>
  <c r="M78" i="28" s="1"/>
  <c r="J12" i="33"/>
  <c r="J204" i="40"/>
  <c r="D198" i="40"/>
  <c r="AN213" i="40"/>
  <c r="S206" i="40"/>
  <c r="K167" i="41"/>
  <c r="BE177" i="40"/>
  <c r="BF213" i="40"/>
  <c r="O78" i="40"/>
  <c r="H176" i="41"/>
  <c r="BC193" i="40"/>
  <c r="AC213" i="40"/>
  <c r="C201" i="40"/>
  <c r="N119" i="41"/>
  <c r="N112" i="41"/>
  <c r="N109" i="41"/>
  <c r="N108" i="41"/>
  <c r="N93" i="41"/>
  <c r="O93" i="41" s="1"/>
  <c r="N78" i="41"/>
  <c r="N75" i="41"/>
  <c r="N70" i="41"/>
  <c r="N68" i="41"/>
  <c r="N58" i="41"/>
  <c r="X193" i="40"/>
  <c r="I175" i="41"/>
  <c r="O16" i="40"/>
  <c r="D9" i="34"/>
  <c r="D63" i="34" s="1"/>
  <c r="BF207" i="40"/>
  <c r="O106" i="40"/>
  <c r="N11" i="43"/>
  <c r="I198" i="40"/>
  <c r="AC193" i="40"/>
  <c r="AM213" i="40"/>
  <c r="N155" i="41"/>
  <c r="M175" i="41"/>
  <c r="N128" i="41"/>
  <c r="N69" i="41"/>
  <c r="D188" i="41"/>
  <c r="H170" i="41"/>
  <c r="E180" i="41"/>
  <c r="BE213" i="40"/>
  <c r="T201" i="40"/>
  <c r="AP204" i="40"/>
  <c r="AU94" i="40"/>
  <c r="L7" i="36"/>
  <c r="BH193" i="40"/>
  <c r="I7" i="33"/>
  <c r="K184" i="41"/>
  <c r="I187" i="41"/>
  <c r="N48" i="41"/>
  <c r="N44" i="41"/>
  <c r="O44" i="41" s="1"/>
  <c r="N40" i="41"/>
  <c r="O40" i="41" s="1"/>
  <c r="N25" i="41"/>
  <c r="O25" i="41" s="1"/>
  <c r="N10" i="41"/>
  <c r="O10" i="41" s="1"/>
  <c r="C203" i="40"/>
  <c r="X207" i="40"/>
  <c r="I191" i="41"/>
  <c r="H184" i="41"/>
  <c r="C193" i="40"/>
  <c r="F19" i="10"/>
  <c r="F69" i="28" s="1"/>
  <c r="F19" i="30"/>
  <c r="AN208" i="40"/>
  <c r="BB193" i="40"/>
  <c r="H192" i="41"/>
  <c r="O142" i="40"/>
  <c r="AP202" i="40"/>
  <c r="J10" i="35"/>
  <c r="J190" i="41"/>
  <c r="J129" i="41"/>
  <c r="G185" i="41"/>
  <c r="BJ172" i="40"/>
  <c r="BK172" i="40" s="1"/>
  <c r="BK141" i="40"/>
  <c r="O134" i="40"/>
  <c r="O68" i="40"/>
  <c r="E8" i="34"/>
  <c r="E19" i="34" s="1"/>
  <c r="E78" i="28" s="1"/>
  <c r="D165" i="41"/>
  <c r="N17" i="43"/>
  <c r="O112" i="40"/>
  <c r="O76" i="40"/>
  <c r="AY204" i="40"/>
  <c r="C12" i="31"/>
  <c r="C19" i="31" s="1"/>
  <c r="BI198" i="40"/>
  <c r="M6" i="31"/>
  <c r="D16" i="33"/>
  <c r="N43" i="41"/>
  <c r="J175" i="41"/>
  <c r="G190" i="41"/>
  <c r="K191" i="41"/>
  <c r="G187" i="41"/>
  <c r="M169" i="41"/>
  <c r="I168" i="41"/>
  <c r="H171" i="41"/>
  <c r="K170" i="41"/>
  <c r="O140" i="40"/>
  <c r="O110" i="40"/>
  <c r="N15" i="43"/>
  <c r="O74" i="40"/>
  <c r="O36" i="40"/>
  <c r="L17" i="31"/>
  <c r="BH209" i="40"/>
  <c r="M16" i="29"/>
  <c r="AC208" i="40"/>
  <c r="F13" i="29"/>
  <c r="F19" i="29" s="1"/>
  <c r="V205" i="40"/>
  <c r="K11" i="10"/>
  <c r="K177" i="40"/>
  <c r="L8" i="10"/>
  <c r="L19" i="10" s="1"/>
  <c r="L200" i="40"/>
  <c r="BJ170" i="40"/>
  <c r="N11" i="31" s="1"/>
  <c r="N23" i="41"/>
  <c r="BJ165" i="40"/>
  <c r="N6" i="31" s="1"/>
  <c r="K33" i="41"/>
  <c r="M167" i="41"/>
  <c r="N5" i="41"/>
  <c r="F191" i="41"/>
  <c r="H185" i="41"/>
  <c r="L181" i="41"/>
  <c r="F17" i="41"/>
  <c r="J17" i="41"/>
  <c r="K181" i="41"/>
  <c r="D65" i="41"/>
  <c r="O38" i="40"/>
  <c r="BB203" i="40"/>
  <c r="F11" i="31"/>
  <c r="C176" i="41"/>
  <c r="C210" i="41" s="1"/>
  <c r="C9" i="30"/>
  <c r="AI177" i="40"/>
  <c r="AI201" i="40"/>
  <c r="C6" i="29"/>
  <c r="S198" i="40"/>
  <c r="F8" i="35"/>
  <c r="AL200" i="40"/>
  <c r="F5" i="34"/>
  <c r="V197" i="40"/>
  <c r="J14" i="33"/>
  <c r="J193" i="40"/>
  <c r="N26" i="41"/>
  <c r="N15" i="41"/>
  <c r="O15" i="41" s="1"/>
  <c r="J182" i="41"/>
  <c r="L169" i="41"/>
  <c r="O108" i="40"/>
  <c r="N13" i="43"/>
  <c r="O72" i="40"/>
  <c r="AZ209" i="40"/>
  <c r="D17" i="31"/>
  <c r="C33" i="41"/>
  <c r="C165" i="41"/>
  <c r="O10" i="40"/>
  <c r="F166" i="41"/>
  <c r="O144" i="40"/>
  <c r="O104" i="40"/>
  <c r="N9" i="43"/>
  <c r="AU61" i="40"/>
  <c r="C17" i="30"/>
  <c r="AI209" i="40"/>
  <c r="J206" i="40"/>
  <c r="J14" i="10"/>
  <c r="M13" i="33"/>
  <c r="M205" i="40"/>
  <c r="J19" i="30"/>
  <c r="N16" i="41"/>
  <c r="O16" i="41" s="1"/>
  <c r="BD177" i="40"/>
  <c r="J173" i="41"/>
  <c r="O102" i="40"/>
  <c r="N7" i="43"/>
  <c r="O44" i="40"/>
  <c r="I7" i="30"/>
  <c r="AO199" i="40"/>
  <c r="G7" i="10"/>
  <c r="G19" i="10" s="1"/>
  <c r="G199" i="40"/>
  <c r="O80" i="40"/>
  <c r="O56" i="40"/>
  <c r="N5" i="43"/>
  <c r="O100" i="40"/>
  <c r="BF199" i="40"/>
  <c r="J7" i="31"/>
  <c r="C6" i="34"/>
  <c r="S193" i="40"/>
  <c r="AW54" i="28"/>
  <c r="J51" i="28"/>
  <c r="J52" i="28"/>
  <c r="N31" i="41"/>
  <c r="BL177" i="40"/>
  <c r="N14" i="41"/>
  <c r="O14" i="41" s="1"/>
  <c r="D97" i="41"/>
  <c r="F172" i="41"/>
  <c r="F206" i="41" s="1"/>
  <c r="K166" i="41"/>
  <c r="E173" i="41"/>
  <c r="I169" i="41"/>
  <c r="M191" i="41"/>
  <c r="H13" i="10"/>
  <c r="H205" i="40"/>
  <c r="L185" i="41"/>
  <c r="K172" i="41"/>
  <c r="BK31" i="40"/>
  <c r="D172" i="41"/>
  <c r="D19" i="10"/>
  <c r="AN200" i="40"/>
  <c r="H8" i="30"/>
  <c r="X177" i="40"/>
  <c r="X202" i="40"/>
  <c r="H10" i="29"/>
  <c r="I188" i="41"/>
  <c r="G188" i="41"/>
  <c r="AE96" i="40"/>
  <c r="AE92" i="40"/>
  <c r="BK89" i="40"/>
  <c r="AE86" i="40"/>
  <c r="N86" i="41"/>
  <c r="BK80" i="40"/>
  <c r="AE70" i="40"/>
  <c r="N105" i="41"/>
  <c r="AU42" i="40"/>
  <c r="N42" i="41"/>
  <c r="J97" i="41"/>
  <c r="M65" i="41"/>
  <c r="BK22" i="40"/>
  <c r="E171" i="41"/>
  <c r="AU142" i="40"/>
  <c r="N142" i="41"/>
  <c r="AU124" i="40"/>
  <c r="N124" i="41"/>
  <c r="F65" i="41"/>
  <c r="G65" i="41"/>
  <c r="L65" i="41"/>
  <c r="O126" i="40"/>
  <c r="M33" i="41"/>
  <c r="N9" i="41"/>
  <c r="O9" i="41" s="1"/>
  <c r="D33" i="41"/>
  <c r="G10" i="2"/>
  <c r="G178" i="39"/>
  <c r="J166" i="41"/>
  <c r="G11" i="32"/>
  <c r="G179" i="39"/>
  <c r="N180" i="40"/>
  <c r="N5" i="33" s="1"/>
  <c r="N4" i="41"/>
  <c r="O70" i="40"/>
  <c r="I176" i="41"/>
  <c r="O120" i="39"/>
  <c r="N79" i="41"/>
  <c r="N64" i="41"/>
  <c r="O64" i="41" s="1"/>
  <c r="K49" i="41"/>
  <c r="F185" i="41"/>
  <c r="J161" i="41"/>
  <c r="M184" i="41"/>
  <c r="J184" i="41"/>
  <c r="AO213" i="40"/>
  <c r="N45" i="41"/>
  <c r="O45" i="41" s="1"/>
  <c r="N21" i="41"/>
  <c r="N12" i="41"/>
  <c r="F169" i="41"/>
  <c r="G171" i="41"/>
  <c r="H168" i="41"/>
  <c r="G166" i="41"/>
  <c r="K17" i="41"/>
  <c r="I161" i="41"/>
  <c r="M192" i="41"/>
  <c r="E175" i="41"/>
  <c r="M172" i="41"/>
  <c r="J165" i="41"/>
  <c r="I129" i="41"/>
  <c r="I200" i="40"/>
  <c r="I193" i="40"/>
  <c r="I145" i="41"/>
  <c r="G181" i="39"/>
  <c r="O24" i="40"/>
  <c r="O8" i="40"/>
  <c r="N184" i="40"/>
  <c r="O120" i="40"/>
  <c r="O118" i="40"/>
  <c r="BD213" i="40"/>
  <c r="AE150" i="40"/>
  <c r="L41" i="10"/>
  <c r="K55" i="10"/>
  <c r="E49" i="41"/>
  <c r="H165" i="41"/>
  <c r="O96" i="40"/>
  <c r="AE117" i="40"/>
  <c r="G169" i="41"/>
  <c r="K161" i="41"/>
  <c r="K176" i="41"/>
  <c r="D161" i="41"/>
  <c r="N143" i="41"/>
  <c r="N140" i="41"/>
  <c r="N137" i="41"/>
  <c r="N136" i="41"/>
  <c r="N135" i="41"/>
  <c r="H145" i="41"/>
  <c r="G145" i="41"/>
  <c r="D173" i="41"/>
  <c r="E170" i="41"/>
  <c r="I166" i="41"/>
  <c r="N127" i="41"/>
  <c r="O127" i="41" s="1"/>
  <c r="K129" i="41"/>
  <c r="E129" i="41"/>
  <c r="H129" i="41"/>
  <c r="N107" i="41"/>
  <c r="N106" i="41"/>
  <c r="O106" i="41" s="1"/>
  <c r="N103" i="41"/>
  <c r="N102" i="41"/>
  <c r="N101" i="41"/>
  <c r="N100" i="41"/>
  <c r="O100" i="41" s="1"/>
  <c r="N95" i="41"/>
  <c r="O95" i="41" s="1"/>
  <c r="N92" i="41"/>
  <c r="N90" i="41"/>
  <c r="N88" i="41"/>
  <c r="O88" i="41" s="1"/>
  <c r="N87" i="41"/>
  <c r="M97" i="41"/>
  <c r="F97" i="41"/>
  <c r="K173" i="41"/>
  <c r="N77" i="41"/>
  <c r="BJ166" i="40"/>
  <c r="BK166" i="40" s="1"/>
  <c r="G170" i="41"/>
  <c r="N62" i="41"/>
  <c r="N61" i="41"/>
  <c r="O61" i="41" s="1"/>
  <c r="N59" i="41"/>
  <c r="N55" i="41"/>
  <c r="O55" i="41" s="1"/>
  <c r="N53" i="41"/>
  <c r="O138" i="40"/>
  <c r="O124" i="40"/>
  <c r="O116" i="40"/>
  <c r="AE160" i="40"/>
  <c r="O42" i="40"/>
  <c r="O32" i="40"/>
  <c r="F49" i="41"/>
  <c r="F175" i="41"/>
  <c r="N7" i="41"/>
  <c r="AE152" i="40"/>
  <c r="I54" i="28"/>
  <c r="I172" i="41"/>
  <c r="BE203" i="40"/>
  <c r="I11" i="31"/>
  <c r="I8" i="30"/>
  <c r="AO177" i="40"/>
  <c r="I33" i="41"/>
  <c r="I19" i="10"/>
  <c r="I69" i="28" s="1"/>
  <c r="I164" i="41"/>
  <c r="O153" i="40"/>
  <c r="J174" i="41"/>
  <c r="F145" i="41"/>
  <c r="I65" i="41"/>
  <c r="I174" i="41"/>
  <c r="AU118" i="40"/>
  <c r="N118" i="41"/>
  <c r="O118" i="41" s="1"/>
  <c r="M129" i="41"/>
  <c r="F180" i="41"/>
  <c r="N110" i="41"/>
  <c r="E113" i="41"/>
  <c r="BJ176" i="40"/>
  <c r="BK176" i="40" s="1"/>
  <c r="N96" i="41"/>
  <c r="N94" i="41"/>
  <c r="AE94" i="40"/>
  <c r="N89" i="41"/>
  <c r="AE89" i="40"/>
  <c r="K97" i="41"/>
  <c r="BK76" i="40"/>
  <c r="N76" i="41"/>
  <c r="BJ167" i="40"/>
  <c r="N71" i="41"/>
  <c r="M176" i="41"/>
  <c r="F170" i="41"/>
  <c r="G167" i="41"/>
  <c r="H81" i="41"/>
  <c r="M170" i="41"/>
  <c r="M81" i="41"/>
  <c r="G81" i="41"/>
  <c r="L170" i="41"/>
  <c r="L81" i="41"/>
  <c r="F81" i="41"/>
  <c r="BK63" i="40"/>
  <c r="N63" i="41"/>
  <c r="BJ175" i="40"/>
  <c r="N16" i="31" s="1"/>
  <c r="BJ168" i="40"/>
  <c r="N52" i="41"/>
  <c r="J65" i="41"/>
  <c r="J171" i="41"/>
  <c r="AM177" i="40"/>
  <c r="G10" i="30"/>
  <c r="F174" i="41"/>
  <c r="H213" i="40"/>
  <c r="E17" i="41"/>
  <c r="L171" i="41"/>
  <c r="M168" i="41"/>
  <c r="M49" i="41"/>
  <c r="H49" i="41"/>
  <c r="L49" i="41"/>
  <c r="J49" i="41"/>
  <c r="J168" i="41"/>
  <c r="BJ174" i="40"/>
  <c r="N15" i="31" s="1"/>
  <c r="N30" i="41"/>
  <c r="N29" i="41"/>
  <c r="O29" i="41" s="1"/>
  <c r="BJ173" i="40"/>
  <c r="BK173" i="40" s="1"/>
  <c r="P177" i="40"/>
  <c r="AF177" i="40"/>
  <c r="F33" i="41"/>
  <c r="G175" i="41"/>
  <c r="L168" i="41"/>
  <c r="L33" i="41"/>
  <c r="N13" i="41"/>
  <c r="O213" i="41"/>
  <c r="L184" i="41"/>
  <c r="L17" i="41"/>
  <c r="C11" i="32"/>
  <c r="C179" i="39"/>
  <c r="N153" i="41"/>
  <c r="G192" i="41"/>
  <c r="G17" i="41"/>
  <c r="O54" i="40"/>
  <c r="N54" i="41"/>
  <c r="G49" i="41"/>
  <c r="G165" i="41"/>
  <c r="D180" i="41"/>
  <c r="D17" i="41"/>
  <c r="G19" i="36"/>
  <c r="G80" i="28" s="1"/>
  <c r="M17" i="41"/>
  <c r="E161" i="41"/>
  <c r="E191" i="41"/>
  <c r="O58" i="40"/>
  <c r="I173" i="41"/>
  <c r="I19" i="35"/>
  <c r="I79" i="28" s="1"/>
  <c r="L173" i="41"/>
  <c r="G172" i="41"/>
  <c r="I17" i="41"/>
  <c r="K186" i="41"/>
  <c r="O147" i="39"/>
  <c r="H183" i="41"/>
  <c r="N190" i="40"/>
  <c r="N15" i="33" s="1"/>
  <c r="K164" i="41"/>
  <c r="E174" i="41"/>
  <c r="F180" i="39"/>
  <c r="J33" i="41"/>
  <c r="K174" i="41"/>
  <c r="K65" i="41"/>
  <c r="O62" i="40"/>
  <c r="M189" i="41"/>
  <c r="M188" i="41"/>
  <c r="N14" i="32"/>
  <c r="AV177" i="40"/>
  <c r="L165" i="41"/>
  <c r="N125" i="41"/>
  <c r="O125" i="41" s="1"/>
  <c r="O125" i="40"/>
  <c r="N32" i="43"/>
  <c r="AE109" i="40"/>
  <c r="BK46" i="40"/>
  <c r="H169" i="41"/>
  <c r="BK107" i="40"/>
  <c r="N66" i="43"/>
  <c r="AU45" i="40"/>
  <c r="M19" i="35"/>
  <c r="M79" i="28" s="1"/>
  <c r="O121" i="40"/>
  <c r="AE105" i="40"/>
  <c r="N28" i="43"/>
  <c r="BK73" i="40"/>
  <c r="BK43" i="40"/>
  <c r="K171" i="41"/>
  <c r="AU119" i="40"/>
  <c r="N62" i="43"/>
  <c r="BK103" i="40"/>
  <c r="AE139" i="40"/>
  <c r="AU93" i="40"/>
  <c r="AU38" i="40"/>
  <c r="F19" i="33"/>
  <c r="F77" i="28" s="1"/>
  <c r="M19" i="36"/>
  <c r="M80" i="28" s="1"/>
  <c r="AE135" i="40"/>
  <c r="BK86" i="40"/>
  <c r="AE154" i="40"/>
  <c r="AE148" i="40"/>
  <c r="N12" i="32"/>
  <c r="O152" i="39"/>
  <c r="F14" i="2"/>
  <c r="W177" i="40"/>
  <c r="H188" i="41"/>
  <c r="H8" i="31"/>
  <c r="AE126" i="40"/>
  <c r="N51" i="43"/>
  <c r="AU110" i="40"/>
  <c r="AU85" i="40"/>
  <c r="I41" i="34"/>
  <c r="H55" i="34"/>
  <c r="BD208" i="40"/>
  <c r="H177" i="40"/>
  <c r="H199" i="40"/>
  <c r="H65" i="41"/>
  <c r="H193" i="40"/>
  <c r="H17" i="41"/>
  <c r="H13" i="29"/>
  <c r="H197" i="40"/>
  <c r="BD206" i="40"/>
  <c r="H6" i="31"/>
  <c r="BD198" i="40"/>
  <c r="H167" i="41"/>
  <c r="H164" i="41"/>
  <c r="H166" i="41"/>
  <c r="H16" i="30"/>
  <c r="H33" i="41"/>
  <c r="H8" i="29"/>
  <c r="X200" i="40"/>
  <c r="H97" i="41"/>
  <c r="H175" i="41"/>
  <c r="X213" i="40"/>
  <c r="H172" i="41"/>
  <c r="H191" i="41"/>
  <c r="M145" i="41"/>
  <c r="N157" i="41"/>
  <c r="O157" i="40"/>
  <c r="BK152" i="40"/>
  <c r="O150" i="40"/>
  <c r="N166" i="40"/>
  <c r="O166" i="40" s="1"/>
  <c r="N150" i="41"/>
  <c r="BK133" i="40"/>
  <c r="AU126" i="40"/>
  <c r="N126" i="41"/>
  <c r="BK124" i="40"/>
  <c r="AU123" i="40"/>
  <c r="AU122" i="40"/>
  <c r="AE121" i="40"/>
  <c r="N121" i="41"/>
  <c r="BK119" i="40"/>
  <c r="AE118" i="40"/>
  <c r="N14" i="43"/>
  <c r="O109" i="40"/>
  <c r="AU80" i="40"/>
  <c r="AE79" i="40"/>
  <c r="AE78" i="40"/>
  <c r="BK75" i="40"/>
  <c r="AE73" i="40"/>
  <c r="O71" i="40"/>
  <c r="AD81" i="40"/>
  <c r="AE81" i="40" s="1"/>
  <c r="AE68" i="40"/>
  <c r="E81" i="41"/>
  <c r="K81" i="41"/>
  <c r="AE64" i="40"/>
  <c r="O63" i="40"/>
  <c r="BK61" i="40"/>
  <c r="AU60" i="40"/>
  <c r="AE59" i="40"/>
  <c r="AE58" i="40"/>
  <c r="O57" i="40"/>
  <c r="N57" i="41"/>
  <c r="BK55" i="40"/>
  <c r="BK54" i="40"/>
  <c r="AU53" i="40"/>
  <c r="BK48" i="40"/>
  <c r="AE47" i="40"/>
  <c r="BK45" i="40"/>
  <c r="AT172" i="40"/>
  <c r="AU44" i="40"/>
  <c r="AU41" i="40"/>
  <c r="AU40" i="40"/>
  <c r="O39" i="40"/>
  <c r="AD171" i="40"/>
  <c r="AE27" i="40"/>
  <c r="AT169" i="40"/>
  <c r="AU25" i="40"/>
  <c r="BK23" i="40"/>
  <c r="AD165" i="40"/>
  <c r="AE21" i="40"/>
  <c r="AT192" i="40"/>
  <c r="AU16" i="40"/>
  <c r="AT189" i="40"/>
  <c r="AU13" i="40"/>
  <c r="AD183" i="40"/>
  <c r="AE7" i="40"/>
  <c r="AT181" i="40"/>
  <c r="AU5" i="40"/>
  <c r="L192" i="41"/>
  <c r="BC177" i="40"/>
  <c r="AU158" i="40"/>
  <c r="N172" i="40"/>
  <c r="O172" i="40" s="1"/>
  <c r="O156" i="40"/>
  <c r="O155" i="40"/>
  <c r="BK151" i="40"/>
  <c r="BK144" i="40"/>
  <c r="AU143" i="40"/>
  <c r="N141" i="41"/>
  <c r="O141" i="40"/>
  <c r="BK139" i="40"/>
  <c r="AU138" i="40"/>
  <c r="AE137" i="40"/>
  <c r="AE136" i="40"/>
  <c r="BK134" i="40"/>
  <c r="N145" i="40"/>
  <c r="O145" i="40" s="1"/>
  <c r="O133" i="40"/>
  <c r="N133" i="41"/>
  <c r="D145" i="41"/>
  <c r="AU128" i="40"/>
  <c r="AE127" i="40"/>
  <c r="BK116" i="40"/>
  <c r="BJ129" i="40"/>
  <c r="E189" i="41"/>
  <c r="N71" i="43"/>
  <c r="BK112" i="40"/>
  <c r="N52" i="43"/>
  <c r="AU111" i="40"/>
  <c r="N33" i="43"/>
  <c r="AE110" i="40"/>
  <c r="N67" i="43"/>
  <c r="BK108" i="40"/>
  <c r="N30" i="43"/>
  <c r="AE107" i="40"/>
  <c r="N29" i="43"/>
  <c r="AE106" i="40"/>
  <c r="N44" i="43"/>
  <c r="AU103" i="40"/>
  <c r="N43" i="43"/>
  <c r="AU102" i="40"/>
  <c r="N42" i="43"/>
  <c r="AU101" i="40"/>
  <c r="BL113" i="40"/>
  <c r="BK100" i="40"/>
  <c r="N59" i="43"/>
  <c r="BJ113" i="40"/>
  <c r="J113" i="41"/>
  <c r="BK96" i="40"/>
  <c r="AU95" i="40"/>
  <c r="BK92" i="40"/>
  <c r="AU91" i="40"/>
  <c r="AU90" i="40"/>
  <c r="AE88" i="40"/>
  <c r="O87" i="40"/>
  <c r="AE85" i="40"/>
  <c r="AU84" i="40"/>
  <c r="AT97" i="40"/>
  <c r="AU97" i="40" s="1"/>
  <c r="BJ49" i="40"/>
  <c r="BK49" i="40" s="1"/>
  <c r="BK36" i="40"/>
  <c r="AE29" i="40"/>
  <c r="AD173" i="40"/>
  <c r="AD172" i="40"/>
  <c r="L176" i="41"/>
  <c r="K165" i="41"/>
  <c r="AD191" i="40"/>
  <c r="AE15" i="40"/>
  <c r="AT190" i="40"/>
  <c r="AU14" i="40"/>
  <c r="BJ188" i="40"/>
  <c r="BK12" i="40"/>
  <c r="BK11" i="40"/>
  <c r="BJ187" i="40"/>
  <c r="N187" i="40"/>
  <c r="O11" i="40"/>
  <c r="N11" i="41"/>
  <c r="BJ185" i="40"/>
  <c r="BK9" i="40"/>
  <c r="AD184" i="40"/>
  <c r="AE8" i="40"/>
  <c r="AD182" i="40"/>
  <c r="AE6" i="40"/>
  <c r="AF193" i="40"/>
  <c r="AD180" i="40"/>
  <c r="AD17" i="40"/>
  <c r="AE4" i="40"/>
  <c r="F189" i="41"/>
  <c r="I190" i="41"/>
  <c r="J187" i="41"/>
  <c r="N160" i="41"/>
  <c r="O160" i="40"/>
  <c r="N176" i="40"/>
  <c r="AE159" i="40"/>
  <c r="AU157" i="40"/>
  <c r="O154" i="40"/>
  <c r="N170" i="40"/>
  <c r="AE153" i="40"/>
  <c r="BK150" i="40"/>
  <c r="N148" i="41"/>
  <c r="O148" i="40"/>
  <c r="N161" i="40"/>
  <c r="O161" i="40" s="1"/>
  <c r="N164" i="40"/>
  <c r="O164" i="40" s="1"/>
  <c r="BK125" i="40"/>
  <c r="AE123" i="40"/>
  <c r="N122" i="41"/>
  <c r="O122" i="41" s="1"/>
  <c r="BK120" i="40"/>
  <c r="AE119" i="40"/>
  <c r="BK117" i="40"/>
  <c r="O105" i="40"/>
  <c r="N10" i="43"/>
  <c r="AE80" i="40"/>
  <c r="N80" i="41"/>
  <c r="O80" i="41" s="1"/>
  <c r="BK77" i="40"/>
  <c r="AU75" i="40"/>
  <c r="AU74" i="40"/>
  <c r="BK71" i="40"/>
  <c r="BK70" i="40"/>
  <c r="BK62" i="40"/>
  <c r="AE61" i="40"/>
  <c r="AE60" i="40"/>
  <c r="N60" i="41"/>
  <c r="O59" i="40"/>
  <c r="BK57" i="40"/>
  <c r="BK56" i="40"/>
  <c r="AU55" i="40"/>
  <c r="AU54" i="40"/>
  <c r="AE53" i="40"/>
  <c r="AT65" i="40"/>
  <c r="AU65" i="40" s="1"/>
  <c r="AU52" i="40"/>
  <c r="AU48" i="40"/>
  <c r="O47" i="40"/>
  <c r="AE45" i="40"/>
  <c r="AE44" i="40"/>
  <c r="BK42" i="40"/>
  <c r="AE41" i="40"/>
  <c r="AE40" i="40"/>
  <c r="BK38" i="40"/>
  <c r="BK32" i="40"/>
  <c r="N175" i="40"/>
  <c r="O31" i="40"/>
  <c r="AD174" i="40"/>
  <c r="AE30" i="40"/>
  <c r="AD169" i="40"/>
  <c r="N10" i="29" s="1"/>
  <c r="AE25" i="40"/>
  <c r="AT168" i="40"/>
  <c r="AU24" i="40"/>
  <c r="AT167" i="40"/>
  <c r="AU23" i="40"/>
  <c r="BK21" i="40"/>
  <c r="AT164" i="40"/>
  <c r="AT33" i="40"/>
  <c r="AU33" i="40" s="1"/>
  <c r="AU20" i="40"/>
  <c r="AD192" i="40"/>
  <c r="AE16" i="40"/>
  <c r="J185" i="41"/>
  <c r="D192" i="41"/>
  <c r="O159" i="40"/>
  <c r="N159" i="41"/>
  <c r="O158" i="40"/>
  <c r="N174" i="40"/>
  <c r="O174" i="40" s="1"/>
  <c r="BK156" i="40"/>
  <c r="BK155" i="40"/>
  <c r="AU152" i="40"/>
  <c r="AU151" i="40"/>
  <c r="BK149" i="40"/>
  <c r="AD161" i="40"/>
  <c r="AE161" i="40" s="1"/>
  <c r="AE149" i="40"/>
  <c r="BJ161" i="40"/>
  <c r="BK161" i="40" s="1"/>
  <c r="BK148" i="40"/>
  <c r="AU144" i="40"/>
  <c r="AE142" i="40"/>
  <c r="BK140" i="40"/>
  <c r="AU139" i="40"/>
  <c r="AE138" i="40"/>
  <c r="N138" i="41"/>
  <c r="AU134" i="40"/>
  <c r="AU133" i="40"/>
  <c r="BJ145" i="40"/>
  <c r="BK145" i="40" s="1"/>
  <c r="BK132" i="40"/>
  <c r="AE128" i="40"/>
  <c r="O127" i="40"/>
  <c r="K182" i="41"/>
  <c r="M181" i="41"/>
  <c r="N53" i="43"/>
  <c r="AU112" i="40"/>
  <c r="N34" i="43"/>
  <c r="AE111" i="40"/>
  <c r="N68" i="43"/>
  <c r="BK109" i="40"/>
  <c r="N49" i="43"/>
  <c r="AU108" i="40"/>
  <c r="O107" i="40"/>
  <c r="N12" i="43"/>
  <c r="N64" i="43"/>
  <c r="BK105" i="40"/>
  <c r="N63" i="43"/>
  <c r="BK104" i="40"/>
  <c r="N26" i="43"/>
  <c r="AE103" i="40"/>
  <c r="N25" i="43"/>
  <c r="AE102" i="40"/>
  <c r="AV113" i="40"/>
  <c r="N41" i="43"/>
  <c r="AT113" i="40"/>
  <c r="AU100" i="40"/>
  <c r="M113" i="41"/>
  <c r="L113" i="41"/>
  <c r="AU96" i="40"/>
  <c r="AE95" i="40"/>
  <c r="BK93" i="40"/>
  <c r="AU92" i="40"/>
  <c r="AE91" i="40"/>
  <c r="AE90" i="40"/>
  <c r="O89" i="40"/>
  <c r="AU86" i="40"/>
  <c r="N85" i="41"/>
  <c r="O85" i="41" s="1"/>
  <c r="N97" i="40"/>
  <c r="O97" i="40" s="1"/>
  <c r="O85" i="40"/>
  <c r="O79" i="40"/>
  <c r="O73" i="40"/>
  <c r="N73" i="41"/>
  <c r="O69" i="40"/>
  <c r="N81" i="40"/>
  <c r="O81" i="40" s="1"/>
  <c r="J176" i="41"/>
  <c r="O27" i="40"/>
  <c r="N171" i="40"/>
  <c r="AD170" i="40"/>
  <c r="AE26" i="40"/>
  <c r="N33" i="40"/>
  <c r="O33" i="40" s="1"/>
  <c r="N165" i="40"/>
  <c r="O21" i="40"/>
  <c r="AD164" i="40"/>
  <c r="AE164" i="40" s="1"/>
  <c r="N20" i="41"/>
  <c r="AD33" i="40"/>
  <c r="AE33" i="40" s="1"/>
  <c r="I171" i="41"/>
  <c r="AD190" i="40"/>
  <c r="AE14" i="40"/>
  <c r="AD189" i="40"/>
  <c r="AE13" i="40"/>
  <c r="AT188" i="40"/>
  <c r="AU12" i="40"/>
  <c r="AT187" i="40"/>
  <c r="AU11" i="40"/>
  <c r="BJ186" i="40"/>
  <c r="BK10" i="40"/>
  <c r="N185" i="40"/>
  <c r="O9" i="40"/>
  <c r="AD181" i="40"/>
  <c r="AE5" i="40"/>
  <c r="BK4" i="40"/>
  <c r="BJ17" i="40"/>
  <c r="BK17" i="40" s="1"/>
  <c r="BJ180" i="40"/>
  <c r="BL193" i="40"/>
  <c r="K187" i="41"/>
  <c r="H180" i="41"/>
  <c r="M186" i="41"/>
  <c r="F183" i="41"/>
  <c r="H190" i="41"/>
  <c r="L186" i="41"/>
  <c r="F11" i="2"/>
  <c r="N183" i="40"/>
  <c r="O7" i="40"/>
  <c r="BK160" i="40"/>
  <c r="BK154" i="40"/>
  <c r="BK153" i="40"/>
  <c r="AU125" i="40"/>
  <c r="AE124" i="40"/>
  <c r="N123" i="41"/>
  <c r="O123" i="40"/>
  <c r="N129" i="40"/>
  <c r="BK121" i="40"/>
  <c r="AU120" i="40"/>
  <c r="BK118" i="40"/>
  <c r="AU117" i="40"/>
  <c r="AU116" i="40"/>
  <c r="AT129" i="40"/>
  <c r="N24" i="43"/>
  <c r="AE101" i="40"/>
  <c r="N84" i="41"/>
  <c r="AD97" i="40"/>
  <c r="AE97" i="40" s="1"/>
  <c r="AE84" i="40"/>
  <c r="BK78" i="40"/>
  <c r="AU77" i="40"/>
  <c r="AU76" i="40"/>
  <c r="AE74" i="40"/>
  <c r="BK72" i="40"/>
  <c r="AU71" i="40"/>
  <c r="AU70" i="40"/>
  <c r="AU69" i="40"/>
  <c r="BJ81" i="40"/>
  <c r="BK81" i="40" s="1"/>
  <c r="BK68" i="40"/>
  <c r="BK64" i="40"/>
  <c r="AU63" i="40"/>
  <c r="AU62" i="40"/>
  <c r="O61" i="40"/>
  <c r="BK59" i="40"/>
  <c r="BK58" i="40"/>
  <c r="AU57" i="40"/>
  <c r="AU56" i="40"/>
  <c r="AE55" i="40"/>
  <c r="N65" i="40"/>
  <c r="O65" i="40" s="1"/>
  <c r="O53" i="40"/>
  <c r="AE48" i="40"/>
  <c r="AU46" i="40"/>
  <c r="AU43" i="40"/>
  <c r="AE42" i="40"/>
  <c r="AU39" i="40"/>
  <c r="AE37" i="40"/>
  <c r="AT49" i="40"/>
  <c r="AU49" i="40" s="1"/>
  <c r="AU36" i="40"/>
  <c r="AU32" i="40"/>
  <c r="AT176" i="40"/>
  <c r="AT175" i="40"/>
  <c r="AU31" i="40"/>
  <c r="N173" i="40"/>
  <c r="O29" i="40"/>
  <c r="BK27" i="40"/>
  <c r="BJ171" i="40"/>
  <c r="BK171" i="40" s="1"/>
  <c r="AD167" i="40"/>
  <c r="AE23" i="40"/>
  <c r="AT166" i="40"/>
  <c r="AU22" i="40"/>
  <c r="N191" i="40"/>
  <c r="O15" i="40"/>
  <c r="BJ183" i="40"/>
  <c r="BK7" i="40"/>
  <c r="F181" i="41"/>
  <c r="E183" i="41"/>
  <c r="BK159" i="40"/>
  <c r="AE157" i="40"/>
  <c r="AU150" i="40"/>
  <c r="G161" i="41"/>
  <c r="H161" i="41"/>
  <c r="AE144" i="40"/>
  <c r="N144" i="41"/>
  <c r="O143" i="40"/>
  <c r="AU141" i="40"/>
  <c r="AU140" i="40"/>
  <c r="O139" i="40"/>
  <c r="N139" i="41"/>
  <c r="BK137" i="40"/>
  <c r="BK136" i="40"/>
  <c r="AU135" i="40"/>
  <c r="N134" i="41"/>
  <c r="AE134" i="40"/>
  <c r="AU132" i="40"/>
  <c r="AT145" i="40"/>
  <c r="AU145" i="40" s="1"/>
  <c r="BK127" i="40"/>
  <c r="BK126" i="40"/>
  <c r="E181" i="41"/>
  <c r="D181" i="41"/>
  <c r="D129" i="41"/>
  <c r="N35" i="43"/>
  <c r="AE112" i="40"/>
  <c r="O111" i="40"/>
  <c r="N111" i="41"/>
  <c r="N16" i="43"/>
  <c r="N50" i="43"/>
  <c r="AU109" i="40"/>
  <c r="N31" i="43"/>
  <c r="AE108" i="40"/>
  <c r="N65" i="43"/>
  <c r="BK106" i="40"/>
  <c r="N46" i="43"/>
  <c r="AU105" i="40"/>
  <c r="N45" i="43"/>
  <c r="AU104" i="40"/>
  <c r="O103" i="40"/>
  <c r="N8" i="43"/>
  <c r="N23" i="43"/>
  <c r="AE100" i="40"/>
  <c r="AD113" i="40"/>
  <c r="AF113" i="40"/>
  <c r="I113" i="41"/>
  <c r="D113" i="41"/>
  <c r="K113" i="41"/>
  <c r="O95" i="40"/>
  <c r="AE93" i="40"/>
  <c r="O91" i="40"/>
  <c r="N91" i="41"/>
  <c r="BK88" i="40"/>
  <c r="AU87" i="40"/>
  <c r="BK79" i="40"/>
  <c r="AD65" i="40"/>
  <c r="AE65" i="40" s="1"/>
  <c r="AE52" i="40"/>
  <c r="O45" i="40"/>
  <c r="O41" i="40"/>
  <c r="N41" i="41"/>
  <c r="BK30" i="40"/>
  <c r="BK29" i="40"/>
  <c r="O25" i="40"/>
  <c r="N169" i="40"/>
  <c r="AD168" i="40"/>
  <c r="AE24" i="40"/>
  <c r="AT165" i="40"/>
  <c r="AU21" i="40"/>
  <c r="F173" i="41"/>
  <c r="J169" i="41"/>
  <c r="H174" i="41"/>
  <c r="BJ191" i="40"/>
  <c r="BK15" i="40"/>
  <c r="AD187" i="40"/>
  <c r="AE11" i="40"/>
  <c r="AT186" i="40"/>
  <c r="AU10" i="40"/>
  <c r="AT185" i="40"/>
  <c r="AU9" i="40"/>
  <c r="BJ184" i="40"/>
  <c r="BK8" i="40"/>
  <c r="BJ182" i="40"/>
  <c r="BK6" i="40"/>
  <c r="BJ181" i="40"/>
  <c r="BK5" i="40"/>
  <c r="E192" i="41"/>
  <c r="L187" i="41"/>
  <c r="D189" i="41"/>
  <c r="E186" i="41"/>
  <c r="D186" i="41"/>
  <c r="BK158" i="40"/>
  <c r="AU156" i="40"/>
  <c r="AU155" i="40"/>
  <c r="O152" i="40"/>
  <c r="N168" i="40"/>
  <c r="AE133" i="40"/>
  <c r="AE125" i="40"/>
  <c r="BK123" i="40"/>
  <c r="BK122" i="40"/>
  <c r="AU121" i="40"/>
  <c r="AE120" i="40"/>
  <c r="N120" i="41"/>
  <c r="N117" i="41"/>
  <c r="N60" i="43"/>
  <c r="BK101" i="40"/>
  <c r="BJ97" i="40"/>
  <c r="BK97" i="40" s="1"/>
  <c r="I97" i="41"/>
  <c r="AU78" i="40"/>
  <c r="AE77" i="40"/>
  <c r="AE76" i="40"/>
  <c r="O75" i="40"/>
  <c r="AU73" i="40"/>
  <c r="AU72" i="40"/>
  <c r="AT81" i="40"/>
  <c r="AU81" i="40" s="1"/>
  <c r="AU68" i="40"/>
  <c r="AE63" i="40"/>
  <c r="AE62" i="40"/>
  <c r="BK60" i="40"/>
  <c r="AU59" i="40"/>
  <c r="AU58" i="40"/>
  <c r="AE57" i="40"/>
  <c r="AE56" i="40"/>
  <c r="N56" i="41"/>
  <c r="O55" i="40"/>
  <c r="AU47" i="40"/>
  <c r="AE46" i="40"/>
  <c r="N46" i="41"/>
  <c r="AE43" i="40"/>
  <c r="BK41" i="40"/>
  <c r="AE39" i="40"/>
  <c r="O37" i="40"/>
  <c r="N49" i="40"/>
  <c r="O49" i="40" s="1"/>
  <c r="N32" i="41"/>
  <c r="AD176" i="40"/>
  <c r="AE32" i="40"/>
  <c r="AU27" i="40"/>
  <c r="AT171" i="40"/>
  <c r="BK26" i="40"/>
  <c r="BK25" i="40"/>
  <c r="BJ169" i="40"/>
  <c r="BJ192" i="40"/>
  <c r="BK16" i="40"/>
  <c r="BJ189" i="40"/>
  <c r="BK13" i="40"/>
  <c r="O13" i="40"/>
  <c r="N189" i="40"/>
  <c r="AD188" i="40"/>
  <c r="AE12" i="40"/>
  <c r="AT183" i="40"/>
  <c r="AU7" i="40"/>
  <c r="AT180" i="40"/>
  <c r="AU4" i="40"/>
  <c r="AT17" i="40"/>
  <c r="AV193" i="40"/>
  <c r="E184" i="41"/>
  <c r="I180" i="41"/>
  <c r="AU160" i="40"/>
  <c r="AU159" i="40"/>
  <c r="AU154" i="40"/>
  <c r="AU153" i="40"/>
  <c r="O151" i="40"/>
  <c r="AU149" i="40"/>
  <c r="O149" i="40"/>
  <c r="AU148" i="40"/>
  <c r="AT161" i="40"/>
  <c r="AU161" i="40" s="1"/>
  <c r="BK143" i="40"/>
  <c r="BK142" i="40"/>
  <c r="AE141" i="40"/>
  <c r="BK138" i="40"/>
  <c r="AU137" i="40"/>
  <c r="O135" i="40"/>
  <c r="N132" i="41"/>
  <c r="O132" i="41" s="1"/>
  <c r="AD145" i="40"/>
  <c r="AE145" i="40" s="1"/>
  <c r="AE132" i="40"/>
  <c r="J145" i="41"/>
  <c r="L145" i="41"/>
  <c r="BK128" i="40"/>
  <c r="AU127" i="40"/>
  <c r="AD129" i="40"/>
  <c r="AE116" i="40"/>
  <c r="N116" i="41"/>
  <c r="K190" i="41"/>
  <c r="G180" i="41"/>
  <c r="G129" i="41"/>
  <c r="F129" i="41"/>
  <c r="N70" i="43"/>
  <c r="BK111" i="40"/>
  <c r="N69" i="43"/>
  <c r="BK110" i="40"/>
  <c r="N48" i="43"/>
  <c r="AU107" i="40"/>
  <c r="N47" i="43"/>
  <c r="AU106" i="40"/>
  <c r="N27" i="43"/>
  <c r="AE104" i="40"/>
  <c r="N61" i="43"/>
  <c r="BK102" i="40"/>
  <c r="P113" i="40"/>
  <c r="N6" i="43"/>
  <c r="O101" i="40"/>
  <c r="N113" i="40"/>
  <c r="BK94" i="40"/>
  <c r="BK90" i="40"/>
  <c r="AU88" i="40"/>
  <c r="BK85" i="40"/>
  <c r="AE69" i="40"/>
  <c r="BK53" i="40"/>
  <c r="BK52" i="40"/>
  <c r="BJ65" i="40"/>
  <c r="BK37" i="40"/>
  <c r="AD49" i="40"/>
  <c r="AE49" i="40" s="1"/>
  <c r="AE36" i="40"/>
  <c r="I49" i="41"/>
  <c r="AD175" i="40"/>
  <c r="AE31" i="40"/>
  <c r="AU30" i="40"/>
  <c r="AT174" i="40"/>
  <c r="AT173" i="40"/>
  <c r="AU29" i="40"/>
  <c r="AT170" i="40"/>
  <c r="AU26" i="40"/>
  <c r="BK24" i="40"/>
  <c r="O23" i="40"/>
  <c r="N167" i="40"/>
  <c r="AE22" i="40"/>
  <c r="AD166" i="40"/>
  <c r="N22" i="41"/>
  <c r="BJ33" i="40"/>
  <c r="BK33" i="40" s="1"/>
  <c r="BJ164" i="40"/>
  <c r="BK164" i="40" s="1"/>
  <c r="BK20" i="40"/>
  <c r="D168" i="41"/>
  <c r="D170" i="41"/>
  <c r="AT191" i="40"/>
  <c r="AU15" i="40"/>
  <c r="BJ190" i="40"/>
  <c r="BK14" i="40"/>
  <c r="AD186" i="40"/>
  <c r="AE10" i="40"/>
  <c r="AD185" i="40"/>
  <c r="AE9" i="40"/>
  <c r="AT184" i="40"/>
  <c r="AU8" i="40"/>
  <c r="AT182" i="40"/>
  <c r="AU6" i="40"/>
  <c r="P193" i="40"/>
  <c r="N181" i="40"/>
  <c r="N17" i="40"/>
  <c r="O5" i="40"/>
  <c r="I185" i="41"/>
  <c r="I183" i="41"/>
  <c r="M165" i="41"/>
  <c r="F161" i="41"/>
  <c r="M19" i="30"/>
  <c r="E145" i="41"/>
  <c r="G13" i="29"/>
  <c r="E177" i="39"/>
  <c r="G52" i="28"/>
  <c r="W5" i="47"/>
  <c r="G51" i="28"/>
  <c r="G97" i="41"/>
  <c r="G33" i="41"/>
  <c r="G13" i="31"/>
  <c r="BC205" i="40"/>
  <c r="G16" i="31"/>
  <c r="BC208" i="40"/>
  <c r="G5" i="31"/>
  <c r="BC197" i="40"/>
  <c r="G8" i="31"/>
  <c r="BC200" i="40"/>
  <c r="G174" i="41"/>
  <c r="O127" i="39"/>
  <c r="F164" i="41"/>
  <c r="G164" i="41"/>
  <c r="F173" i="39"/>
  <c r="F7" i="2"/>
  <c r="F175" i="39"/>
  <c r="K19" i="30"/>
  <c r="C13" i="2"/>
  <c r="C181" i="39"/>
  <c r="O77" i="39"/>
  <c r="N85" i="39"/>
  <c r="K181" i="39"/>
  <c r="K13" i="2"/>
  <c r="L13" i="2"/>
  <c r="L181" i="39"/>
  <c r="N11" i="2"/>
  <c r="E19" i="36"/>
  <c r="E80" i="28" s="1"/>
  <c r="L183" i="39"/>
  <c r="H13" i="32"/>
  <c r="H181" i="39"/>
  <c r="E19" i="30"/>
  <c r="K13" i="32"/>
  <c r="K169" i="39"/>
  <c r="C166" i="36"/>
  <c r="C147" i="36"/>
  <c r="N113" i="39"/>
  <c r="O113" i="39" s="1"/>
  <c r="J6" i="32"/>
  <c r="J174" i="39"/>
  <c r="L169" i="39"/>
  <c r="M183" i="39"/>
  <c r="M10" i="32"/>
  <c r="M178" i="39"/>
  <c r="M169" i="39"/>
  <c r="M12" i="2"/>
  <c r="M180" i="39"/>
  <c r="H11" i="2"/>
  <c r="H179" i="39"/>
  <c r="I178" i="39"/>
  <c r="E169" i="39"/>
  <c r="E13" i="2"/>
  <c r="E176" i="39"/>
  <c r="E10" i="32"/>
  <c r="E178" i="39"/>
  <c r="E173" i="39"/>
  <c r="E5" i="2"/>
  <c r="E180" i="39"/>
  <c r="E12" i="2"/>
  <c r="U213" i="40"/>
  <c r="I11" i="2"/>
  <c r="I179" i="39"/>
  <c r="O148" i="39"/>
  <c r="G174" i="39"/>
  <c r="G6" i="2"/>
  <c r="G155" i="39"/>
  <c r="M7" i="2"/>
  <c r="M175" i="39"/>
  <c r="C7" i="32"/>
  <c r="C52" i="32" s="1"/>
  <c r="C169" i="39"/>
  <c r="J8" i="2"/>
  <c r="J176" i="39"/>
  <c r="E12" i="31"/>
  <c r="G12" i="2"/>
  <c r="G180" i="39"/>
  <c r="E7" i="2"/>
  <c r="E155" i="39"/>
  <c r="E175" i="39"/>
  <c r="O48" i="39"/>
  <c r="N57" i="39"/>
  <c r="N99" i="39"/>
  <c r="O99" i="39" s="1"/>
  <c r="H19" i="34"/>
  <c r="H78" i="28" s="1"/>
  <c r="D19" i="29"/>
  <c r="E15" i="2"/>
  <c r="F8" i="2"/>
  <c r="F176" i="39"/>
  <c r="C78" i="43"/>
  <c r="C83" i="43" s="1"/>
  <c r="F155" i="39"/>
  <c r="BA204" i="40"/>
  <c r="L155" i="39"/>
  <c r="L7" i="2"/>
  <c r="L175" i="39"/>
  <c r="I6" i="32"/>
  <c r="I169" i="39"/>
  <c r="C5" i="2"/>
  <c r="C155" i="39"/>
  <c r="C173" i="39"/>
  <c r="J13" i="2"/>
  <c r="J181" i="39"/>
  <c r="H14" i="2"/>
  <c r="H182" i="39"/>
  <c r="K5" i="2"/>
  <c r="K155" i="39"/>
  <c r="C10" i="2"/>
  <c r="C178" i="39"/>
  <c r="L9" i="32"/>
  <c r="L177" i="39"/>
  <c r="H5" i="2"/>
  <c r="H155" i="39"/>
  <c r="G9" i="2"/>
  <c r="G177" i="39"/>
  <c r="I6" i="2"/>
  <c r="I174" i="39"/>
  <c r="I155" i="39"/>
  <c r="I8" i="2"/>
  <c r="I176" i="39"/>
  <c r="H173" i="39"/>
  <c r="J155" i="39"/>
  <c r="G9" i="32"/>
  <c r="G169" i="39"/>
  <c r="G5" i="32"/>
  <c r="G173" i="39"/>
  <c r="I14" i="32"/>
  <c r="I182" i="39"/>
  <c r="K10" i="2"/>
  <c r="K178" i="39"/>
  <c r="F9" i="2"/>
  <c r="F177" i="39"/>
  <c r="F15" i="2"/>
  <c r="F183" i="39"/>
  <c r="O33" i="39"/>
  <c r="N43" i="39"/>
  <c r="O43" i="39" s="1"/>
  <c r="P169" i="39"/>
  <c r="K7" i="2"/>
  <c r="K175" i="39"/>
  <c r="C7" i="2"/>
  <c r="C175" i="39"/>
  <c r="L10" i="2"/>
  <c r="L178" i="39"/>
  <c r="O19" i="39"/>
  <c r="N29" i="39"/>
  <c r="O29" i="39" s="1"/>
  <c r="H6" i="2"/>
  <c r="H174" i="39"/>
  <c r="E183" i="39"/>
  <c r="J169" i="39"/>
  <c r="J180" i="39"/>
  <c r="E50" i="28"/>
  <c r="E46" i="28"/>
  <c r="E97" i="41"/>
  <c r="E199" i="40"/>
  <c r="E7" i="10"/>
  <c r="E207" i="40"/>
  <c r="E15" i="10"/>
  <c r="E169" i="41"/>
  <c r="E10" i="29"/>
  <c r="U202" i="40"/>
  <c r="E205" i="40"/>
  <c r="E13" i="10"/>
  <c r="E172" i="41"/>
  <c r="E213" i="40"/>
  <c r="E177" i="40"/>
  <c r="E5" i="10"/>
  <c r="E164" i="41"/>
  <c r="E33" i="41"/>
  <c r="C26" i="30"/>
  <c r="D62" i="30" s="1"/>
  <c r="C209" i="41"/>
  <c r="C79" i="43"/>
  <c r="C84" i="43" s="1"/>
  <c r="C34" i="34"/>
  <c r="D70" i="34" s="1"/>
  <c r="C25" i="29"/>
  <c r="D61" i="29" s="1"/>
  <c r="C34" i="31"/>
  <c r="D70" i="31" s="1"/>
  <c r="C29" i="35"/>
  <c r="D65" i="35" s="1"/>
  <c r="K35" i="32" l="1"/>
  <c r="J46" i="32"/>
  <c r="C69" i="28"/>
  <c r="H35" i="2"/>
  <c r="G46" i="2"/>
  <c r="O57" i="39"/>
  <c r="U7" i="50"/>
  <c r="V7" i="50" s="1"/>
  <c r="U8" i="50"/>
  <c r="V8" i="50" s="1"/>
  <c r="U5" i="50"/>
  <c r="V5" i="50" s="1"/>
  <c r="U10" i="50"/>
  <c r="V10" i="50" s="1"/>
  <c r="U12" i="50"/>
  <c r="V12" i="50" s="1"/>
  <c r="D16" i="32"/>
  <c r="D76" i="28" s="1"/>
  <c r="J19" i="36"/>
  <c r="J80" i="28" s="1"/>
  <c r="L198" i="41"/>
  <c r="J210" i="41"/>
  <c r="H19" i="36"/>
  <c r="H80" i="28" s="1"/>
  <c r="G19" i="35"/>
  <c r="G79" i="28" s="1"/>
  <c r="F19" i="34"/>
  <c r="F78" i="28" s="1"/>
  <c r="C184" i="39"/>
  <c r="H204" i="41"/>
  <c r="K70" i="28"/>
  <c r="K62" i="28" s="1"/>
  <c r="C19" i="29"/>
  <c r="C208" i="41"/>
  <c r="O162" i="39"/>
  <c r="C166" i="29"/>
  <c r="D84" i="43"/>
  <c r="E84" i="43" s="1"/>
  <c r="F84" i="43" s="1"/>
  <c r="G84" i="43" s="1"/>
  <c r="H84" i="43" s="1"/>
  <c r="I84" i="43" s="1"/>
  <c r="J84" i="43" s="1"/>
  <c r="K84" i="43" s="1"/>
  <c r="L84" i="43" s="1"/>
  <c r="M84" i="43" s="1"/>
  <c r="C50" i="2"/>
  <c r="E201" i="41"/>
  <c r="R2" i="43"/>
  <c r="Q80" i="43"/>
  <c r="Q79" i="43"/>
  <c r="Q77" i="43"/>
  <c r="Q78" i="43"/>
  <c r="H5" i="28"/>
  <c r="G4" i="2"/>
  <c r="G13" i="28"/>
  <c r="G21" i="28"/>
  <c r="E142" i="34"/>
  <c r="E188" i="34"/>
  <c r="E109" i="34"/>
  <c r="E22" i="34"/>
  <c r="E92" i="34"/>
  <c r="E181" i="34"/>
  <c r="E161" i="34"/>
  <c r="E126" i="34"/>
  <c r="E58" i="34"/>
  <c r="E40" i="34"/>
  <c r="E77" i="34"/>
  <c r="E181" i="29"/>
  <c r="E142" i="29"/>
  <c r="E109" i="29"/>
  <c r="E77" i="29"/>
  <c r="E40" i="29"/>
  <c r="E188" i="29"/>
  <c r="E161" i="29"/>
  <c r="E126" i="29"/>
  <c r="E92" i="29"/>
  <c r="E58" i="29"/>
  <c r="E22" i="29"/>
  <c r="E126" i="30"/>
  <c r="E77" i="30"/>
  <c r="E22" i="30"/>
  <c r="E58" i="30"/>
  <c r="E181" i="30"/>
  <c r="E161" i="30"/>
  <c r="E109" i="30"/>
  <c r="E40" i="30"/>
  <c r="E188" i="30"/>
  <c r="E92" i="30"/>
  <c r="E142" i="30"/>
  <c r="E142" i="36"/>
  <c r="E77" i="36"/>
  <c r="E22" i="36"/>
  <c r="E126" i="36"/>
  <c r="E58" i="36"/>
  <c r="E161" i="36"/>
  <c r="E188" i="36"/>
  <c r="E40" i="36"/>
  <c r="E109" i="36"/>
  <c r="E181" i="36"/>
  <c r="E92" i="36"/>
  <c r="E142" i="31"/>
  <c r="E126" i="31"/>
  <c r="E188" i="31"/>
  <c r="E58" i="31"/>
  <c r="E40" i="31"/>
  <c r="E22" i="31"/>
  <c r="E161" i="31"/>
  <c r="E77" i="31"/>
  <c r="E181" i="31"/>
  <c r="E92" i="31"/>
  <c r="E109" i="31"/>
  <c r="E92" i="33"/>
  <c r="E77" i="33"/>
  <c r="E58" i="33"/>
  <c r="E40" i="33"/>
  <c r="E22" i="33"/>
  <c r="F34" i="28"/>
  <c r="E49" i="32"/>
  <c r="E77" i="32"/>
  <c r="E65" i="32"/>
  <c r="E34" i="32"/>
  <c r="E19" i="32"/>
  <c r="E188" i="35"/>
  <c r="E109" i="35"/>
  <c r="E92" i="35"/>
  <c r="E126" i="35"/>
  <c r="E181" i="35"/>
  <c r="E161" i="35"/>
  <c r="E40" i="35"/>
  <c r="E22" i="35"/>
  <c r="E142" i="35"/>
  <c r="E77" i="35"/>
  <c r="E58" i="35"/>
  <c r="F4" i="43"/>
  <c r="F4" i="35"/>
  <c r="F4" i="33"/>
  <c r="F4" i="31"/>
  <c r="F4" i="36"/>
  <c r="F4" i="30"/>
  <c r="F4" i="29"/>
  <c r="F4" i="34"/>
  <c r="F4" i="32"/>
  <c r="F4" i="10"/>
  <c r="F19" i="2"/>
  <c r="F34" i="2"/>
  <c r="F77" i="2"/>
  <c r="F65" i="2"/>
  <c r="F49" i="2"/>
  <c r="E77" i="10"/>
  <c r="E40" i="10"/>
  <c r="E92" i="10"/>
  <c r="E58" i="10"/>
  <c r="E22" i="10"/>
  <c r="E58" i="43"/>
  <c r="E89" i="43"/>
  <c r="E22" i="43"/>
  <c r="E76" i="43"/>
  <c r="E40" i="43"/>
  <c r="Q39" i="2"/>
  <c r="J204" i="41"/>
  <c r="L200" i="41"/>
  <c r="L19" i="30"/>
  <c r="L71" i="28" s="1"/>
  <c r="L63" i="28" s="1"/>
  <c r="G202" i="41"/>
  <c r="M200" i="41"/>
  <c r="J19" i="29"/>
  <c r="J70" i="28" s="1"/>
  <c r="J62" i="28" s="1"/>
  <c r="F208" i="41"/>
  <c r="L208" i="41"/>
  <c r="H205" i="41"/>
  <c r="O69" i="41"/>
  <c r="F184" i="39"/>
  <c r="L204" i="41"/>
  <c r="G69" i="28"/>
  <c r="L207" i="41"/>
  <c r="Y210" i="40"/>
  <c r="BK170" i="40"/>
  <c r="D208" i="41"/>
  <c r="E203" i="41"/>
  <c r="D205" i="41"/>
  <c r="L217" i="41"/>
  <c r="D217" i="41"/>
  <c r="M217" i="41"/>
  <c r="I217" i="41"/>
  <c r="J217" i="41"/>
  <c r="F217" i="41"/>
  <c r="E217" i="41"/>
  <c r="C217" i="41"/>
  <c r="G217" i="41"/>
  <c r="Z210" i="40"/>
  <c r="V210" i="40"/>
  <c r="D198" i="41"/>
  <c r="N11" i="33"/>
  <c r="H184" i="39"/>
  <c r="N8" i="32"/>
  <c r="N6" i="32"/>
  <c r="K71" i="28"/>
  <c r="K63" i="28" s="1"/>
  <c r="K208" i="41"/>
  <c r="D51" i="32"/>
  <c r="C198" i="41"/>
  <c r="K210" i="40"/>
  <c r="E200" i="41"/>
  <c r="F210" i="40"/>
  <c r="J71" i="28"/>
  <c r="E205" i="41"/>
  <c r="AA210" i="40"/>
  <c r="AO210" i="40"/>
  <c r="C210" i="40"/>
  <c r="D201" i="41"/>
  <c r="O153" i="39"/>
  <c r="F70" i="28"/>
  <c r="G209" i="41"/>
  <c r="N14" i="31"/>
  <c r="O149" i="41"/>
  <c r="O5" i="41"/>
  <c r="D69" i="28"/>
  <c r="G207" i="41"/>
  <c r="O20" i="41"/>
  <c r="J201" i="41"/>
  <c r="BF210" i="40"/>
  <c r="O140" i="41"/>
  <c r="I207" i="41"/>
  <c r="O24" i="41"/>
  <c r="F19" i="31"/>
  <c r="F72" i="28" s="1"/>
  <c r="F64" i="28" s="1"/>
  <c r="AY210" i="40"/>
  <c r="O39" i="41"/>
  <c r="K203" i="41"/>
  <c r="F205" i="41"/>
  <c r="AP210" i="40"/>
  <c r="D69" i="30"/>
  <c r="AJ210" i="40"/>
  <c r="C147" i="29"/>
  <c r="J19" i="31"/>
  <c r="J72" i="28" s="1"/>
  <c r="O166" i="39"/>
  <c r="F198" i="41"/>
  <c r="M19" i="29"/>
  <c r="M70" i="28" s="1"/>
  <c r="M62" i="28" s="1"/>
  <c r="BI210" i="40"/>
  <c r="L69" i="28"/>
  <c r="L61" i="28" s="1"/>
  <c r="AC210" i="40"/>
  <c r="G54" i="28"/>
  <c r="O94" i="41"/>
  <c r="E82" i="43"/>
  <c r="F82" i="43" s="1"/>
  <c r="G82" i="43" s="1"/>
  <c r="H82" i="43" s="1"/>
  <c r="I82" i="43" s="1"/>
  <c r="J82" i="43" s="1"/>
  <c r="K82" i="43" s="1"/>
  <c r="L82" i="43" s="1"/>
  <c r="M82" i="43" s="1"/>
  <c r="G205" i="41"/>
  <c r="O158" i="39"/>
  <c r="O52" i="41"/>
  <c r="E218" i="41"/>
  <c r="C152" i="29"/>
  <c r="C171" i="29"/>
  <c r="M198" i="41"/>
  <c r="E206" i="41"/>
  <c r="J209" i="41"/>
  <c r="I19" i="29"/>
  <c r="I70" i="28" s="1"/>
  <c r="I62" i="28" s="1"/>
  <c r="AN210" i="40"/>
  <c r="M208" i="41"/>
  <c r="N15" i="2"/>
  <c r="O13" i="41"/>
  <c r="O160" i="39"/>
  <c r="E210" i="41"/>
  <c r="BE210" i="40"/>
  <c r="L70" i="28"/>
  <c r="O163" i="39"/>
  <c r="E208" i="41"/>
  <c r="J206" i="41"/>
  <c r="J198" i="41"/>
  <c r="O157" i="41"/>
  <c r="D64" i="36"/>
  <c r="AB210" i="40"/>
  <c r="N183" i="39"/>
  <c r="O183" i="39" s="1"/>
  <c r="O164" i="39"/>
  <c r="O119" i="41"/>
  <c r="S210" i="40"/>
  <c r="D203" i="41"/>
  <c r="O96" i="41"/>
  <c r="D202" i="41"/>
  <c r="O105" i="41"/>
  <c r="O74" i="41"/>
  <c r="BJ206" i="40"/>
  <c r="BB210" i="40"/>
  <c r="L206" i="41"/>
  <c r="G206" i="41"/>
  <c r="L201" i="41"/>
  <c r="F209" i="41"/>
  <c r="BD210" i="40"/>
  <c r="AM210" i="40"/>
  <c r="G203" i="41"/>
  <c r="AS210" i="40"/>
  <c r="AQ210" i="40"/>
  <c r="L199" i="41"/>
  <c r="O153" i="41"/>
  <c r="E19" i="33"/>
  <c r="E77" i="28" s="1"/>
  <c r="M69" i="28"/>
  <c r="K19" i="31"/>
  <c r="K72" i="28" s="1"/>
  <c r="K64" i="28" s="1"/>
  <c r="U210" i="40"/>
  <c r="N182" i="39"/>
  <c r="O182" i="39" s="1"/>
  <c r="M216" i="41"/>
  <c r="O79" i="41"/>
  <c r="E71" i="28"/>
  <c r="E63" i="28" s="1"/>
  <c r="BK165" i="40"/>
  <c r="M201" i="41"/>
  <c r="I204" i="41"/>
  <c r="O47" i="41"/>
  <c r="BG210" i="40"/>
  <c r="T210" i="40"/>
  <c r="D210" i="40"/>
  <c r="O72" i="41"/>
  <c r="F210" i="41"/>
  <c r="D60" i="28"/>
  <c r="D209" i="41"/>
  <c r="H201" i="41"/>
  <c r="K206" i="41"/>
  <c r="I209" i="41"/>
  <c r="F202" i="41"/>
  <c r="AZ210" i="40"/>
  <c r="C218" i="41"/>
  <c r="J202" i="41"/>
  <c r="BJ200" i="40"/>
  <c r="K207" i="41"/>
  <c r="N161" i="41"/>
  <c r="O148" i="41"/>
  <c r="K198" i="41"/>
  <c r="I210" i="41"/>
  <c r="C153" i="30"/>
  <c r="D83" i="43"/>
  <c r="E83" i="43" s="1"/>
  <c r="F83" i="43" s="1"/>
  <c r="G83" i="43" s="1"/>
  <c r="H83" i="43" s="1"/>
  <c r="I83" i="43" s="1"/>
  <c r="J83" i="43" s="1"/>
  <c r="K83" i="43" s="1"/>
  <c r="L83" i="43" s="1"/>
  <c r="M83" i="43" s="1"/>
  <c r="C147" i="31"/>
  <c r="C206" i="41"/>
  <c r="O167" i="39"/>
  <c r="O87" i="41"/>
  <c r="M19" i="31"/>
  <c r="M72" i="28" s="1"/>
  <c r="M64" i="28" s="1"/>
  <c r="C203" i="41"/>
  <c r="G210" i="40"/>
  <c r="K19" i="33"/>
  <c r="K77" i="28" s="1"/>
  <c r="O103" i="41"/>
  <c r="F204" i="41"/>
  <c r="C172" i="30"/>
  <c r="O21" i="41"/>
  <c r="F61" i="28"/>
  <c r="I19" i="30"/>
  <c r="I71" i="28" s="1"/>
  <c r="I63" i="28" s="1"/>
  <c r="C211" i="41"/>
  <c r="C205" i="41"/>
  <c r="G19" i="34"/>
  <c r="G78" i="28" s="1"/>
  <c r="D70" i="28"/>
  <c r="O143" i="41"/>
  <c r="L218" i="41"/>
  <c r="E204" i="41"/>
  <c r="K199" i="41"/>
  <c r="J208" i="41"/>
  <c r="K218" i="41"/>
  <c r="M205" i="41"/>
  <c r="D200" i="41"/>
  <c r="BA210" i="40"/>
  <c r="G19" i="33"/>
  <c r="G77" i="28" s="1"/>
  <c r="N190" i="41"/>
  <c r="O190" i="41" s="1"/>
  <c r="O90" i="41"/>
  <c r="BK168" i="40"/>
  <c r="N9" i="31"/>
  <c r="F193" i="41"/>
  <c r="BC210" i="40"/>
  <c r="O124" i="41"/>
  <c r="O36" i="41"/>
  <c r="O108" i="41"/>
  <c r="O107" i="41"/>
  <c r="O38" i="41"/>
  <c r="O6" i="41"/>
  <c r="O28" i="41"/>
  <c r="AK210" i="40"/>
  <c r="G204" i="41"/>
  <c r="O109" i="41"/>
  <c r="BH210" i="40"/>
  <c r="AR210" i="40"/>
  <c r="E85" i="43"/>
  <c r="F85" i="43" s="1"/>
  <c r="G85" i="43" s="1"/>
  <c r="H85" i="43" s="1"/>
  <c r="I85" i="43" s="1"/>
  <c r="J85" i="43" s="1"/>
  <c r="K85" i="43" s="1"/>
  <c r="L85" i="43" s="1"/>
  <c r="M85" i="43" s="1"/>
  <c r="BK167" i="40"/>
  <c r="N13" i="31"/>
  <c r="O155" i="41"/>
  <c r="G218" i="41"/>
  <c r="K200" i="41"/>
  <c r="J205" i="41"/>
  <c r="N191" i="41"/>
  <c r="O191" i="41" s="1"/>
  <c r="C193" i="41"/>
  <c r="I199" i="41"/>
  <c r="O168" i="39"/>
  <c r="L209" i="41"/>
  <c r="C216" i="41"/>
  <c r="L19" i="34"/>
  <c r="L78" i="28" s="1"/>
  <c r="M71" i="28"/>
  <c r="M63" i="28" s="1"/>
  <c r="N8" i="31"/>
  <c r="D71" i="28"/>
  <c r="I203" i="41"/>
  <c r="BJ201" i="40"/>
  <c r="W210" i="40"/>
  <c r="I200" i="41"/>
  <c r="X210" i="40"/>
  <c r="J210" i="40"/>
  <c r="K209" i="41"/>
  <c r="BJ205" i="40"/>
  <c r="I210" i="40"/>
  <c r="F71" i="28"/>
  <c r="BK175" i="40"/>
  <c r="O158" i="41"/>
  <c r="O135" i="41"/>
  <c r="O128" i="41"/>
  <c r="O53" i="41"/>
  <c r="N192" i="41"/>
  <c r="O192" i="41" s="1"/>
  <c r="M209" i="41"/>
  <c r="C73" i="33"/>
  <c r="C74" i="33" s="1"/>
  <c r="C23" i="28" s="1"/>
  <c r="G199" i="41"/>
  <c r="H210" i="41"/>
  <c r="O7" i="41"/>
  <c r="O152" i="41"/>
  <c r="E210" i="40"/>
  <c r="O136" i="41"/>
  <c r="O77" i="41"/>
  <c r="M199" i="41"/>
  <c r="I201" i="41"/>
  <c r="BJ198" i="40"/>
  <c r="H207" i="41"/>
  <c r="N182" i="41"/>
  <c r="O182" i="41" s="1"/>
  <c r="C37" i="33"/>
  <c r="BJ208" i="40"/>
  <c r="D60" i="30"/>
  <c r="E202" i="41"/>
  <c r="O75" i="41"/>
  <c r="D210" i="41"/>
  <c r="C163" i="30"/>
  <c r="O104" i="41"/>
  <c r="N180" i="41"/>
  <c r="O180" i="41" s="1"/>
  <c r="O12" i="41"/>
  <c r="N7" i="31"/>
  <c r="K202" i="41"/>
  <c r="AL210" i="40"/>
  <c r="O137" i="41"/>
  <c r="H206" i="41"/>
  <c r="I218" i="41"/>
  <c r="C177" i="41"/>
  <c r="K201" i="41"/>
  <c r="F201" i="41"/>
  <c r="I208" i="41"/>
  <c r="H200" i="41"/>
  <c r="H199" i="41"/>
  <c r="O37" i="41"/>
  <c r="L210" i="40"/>
  <c r="O70" i="41"/>
  <c r="O110" i="41"/>
  <c r="D63" i="33"/>
  <c r="M207" i="41"/>
  <c r="O142" i="41"/>
  <c r="O102" i="41"/>
  <c r="I206" i="41"/>
  <c r="G200" i="41"/>
  <c r="O91" i="41"/>
  <c r="K210" i="41"/>
  <c r="D63" i="31"/>
  <c r="C164" i="35"/>
  <c r="J207" i="41"/>
  <c r="I202" i="41"/>
  <c r="M203" i="41"/>
  <c r="N185" i="41"/>
  <c r="O185" i="41" s="1"/>
  <c r="O133" i="41"/>
  <c r="O59" i="41"/>
  <c r="O86" i="41"/>
  <c r="E209" i="41"/>
  <c r="G210" i="41"/>
  <c r="G201" i="41"/>
  <c r="H202" i="41"/>
  <c r="O192" i="40"/>
  <c r="N180" i="39"/>
  <c r="O180" i="39" s="1"/>
  <c r="N176" i="39"/>
  <c r="O176" i="39" s="1"/>
  <c r="N8" i="2"/>
  <c r="AE169" i="40"/>
  <c r="O27" i="41"/>
  <c r="F199" i="41"/>
  <c r="L216" i="41"/>
  <c r="D177" i="41"/>
  <c r="C73" i="10"/>
  <c r="C97" i="28" s="1"/>
  <c r="D216" i="41"/>
  <c r="N171" i="41"/>
  <c r="O171" i="41" s="1"/>
  <c r="R41" i="35"/>
  <c r="Q55" i="35"/>
  <c r="M206" i="41"/>
  <c r="D19" i="31"/>
  <c r="D72" i="28" s="1"/>
  <c r="D71" i="31"/>
  <c r="C146" i="36"/>
  <c r="C165" i="36"/>
  <c r="C37" i="10"/>
  <c r="K177" i="41"/>
  <c r="N169" i="39"/>
  <c r="O169" i="39" s="1"/>
  <c r="D10" i="47" s="1"/>
  <c r="O43" i="41"/>
  <c r="C24" i="34"/>
  <c r="C60" i="34"/>
  <c r="J19" i="10"/>
  <c r="J69" i="28" s="1"/>
  <c r="C170" i="29"/>
  <c r="D67" i="29"/>
  <c r="C151" i="29"/>
  <c r="C174" i="35"/>
  <c r="C155" i="35"/>
  <c r="D71" i="35"/>
  <c r="D207" i="41"/>
  <c r="C24" i="29"/>
  <c r="C60" i="29"/>
  <c r="C30" i="31"/>
  <c r="C66" i="31"/>
  <c r="C151" i="35"/>
  <c r="D67" i="35"/>
  <c r="C170" i="35"/>
  <c r="C170" i="31"/>
  <c r="D67" i="31"/>
  <c r="C151" i="31"/>
  <c r="D59" i="30"/>
  <c r="C143" i="30"/>
  <c r="C162" i="30"/>
  <c r="C168" i="29"/>
  <c r="C149" i="29"/>
  <c r="D19" i="35"/>
  <c r="D79" i="28" s="1"/>
  <c r="C167" i="30"/>
  <c r="D64" i="30"/>
  <c r="C148" i="30"/>
  <c r="D64" i="31"/>
  <c r="C167" i="31"/>
  <c r="C148" i="31"/>
  <c r="C30" i="34"/>
  <c r="D66" i="34" s="1"/>
  <c r="C66" i="34"/>
  <c r="L16" i="32"/>
  <c r="L76" i="28" s="1"/>
  <c r="D19" i="34"/>
  <c r="D78" i="28" s="1"/>
  <c r="N181" i="39"/>
  <c r="O181" i="39" s="1"/>
  <c r="J16" i="32"/>
  <c r="J76" i="28" s="1"/>
  <c r="O112" i="41"/>
  <c r="O58" i="41"/>
  <c r="F207" i="41"/>
  <c r="D199" i="41"/>
  <c r="G19" i="30"/>
  <c r="G71" i="28" s="1"/>
  <c r="M19" i="33"/>
  <c r="M77" i="28" s="1"/>
  <c r="F19" i="35"/>
  <c r="F79" i="28" s="1"/>
  <c r="L19" i="31"/>
  <c r="L72" i="28" s="1"/>
  <c r="I19" i="33"/>
  <c r="I77" i="28" s="1"/>
  <c r="I61" i="28" s="1"/>
  <c r="C152" i="34"/>
  <c r="C171" i="34"/>
  <c r="C165" i="34"/>
  <c r="C146" i="34"/>
  <c r="D62" i="34"/>
  <c r="D61" i="35"/>
  <c r="C25" i="2"/>
  <c r="D55" i="2" s="1"/>
  <c r="C55" i="2"/>
  <c r="E19" i="31"/>
  <c r="E72" i="28" s="1"/>
  <c r="E64" i="28" s="1"/>
  <c r="N13" i="2"/>
  <c r="O154" i="41"/>
  <c r="G19" i="29"/>
  <c r="G70" i="28" s="1"/>
  <c r="H19" i="10"/>
  <c r="H69" i="28" s="1"/>
  <c r="H61" i="28" s="1"/>
  <c r="I19" i="31"/>
  <c r="I72" i="28" s="1"/>
  <c r="I64" i="28" s="1"/>
  <c r="C150" i="30"/>
  <c r="C35" i="30"/>
  <c r="D71" i="30" s="1"/>
  <c r="C71" i="30"/>
  <c r="D19" i="33"/>
  <c r="D77" i="28" s="1"/>
  <c r="D70" i="33"/>
  <c r="C172" i="35"/>
  <c r="C153" i="35"/>
  <c r="D69" i="35"/>
  <c r="D62" i="36"/>
  <c r="C164" i="34"/>
  <c r="C145" i="34"/>
  <c r="C148" i="36"/>
  <c r="C167" i="36"/>
  <c r="N168" i="41"/>
  <c r="N172" i="41"/>
  <c r="O172" i="41" s="1"/>
  <c r="C22" i="2"/>
  <c r="D52" i="2" s="1"/>
  <c r="C52" i="2"/>
  <c r="M16" i="32"/>
  <c r="M76" i="28" s="1"/>
  <c r="O76" i="41"/>
  <c r="G198" i="41"/>
  <c r="C169" i="30"/>
  <c r="J19" i="33"/>
  <c r="J77" i="28" s="1"/>
  <c r="C171" i="35"/>
  <c r="C152" i="35"/>
  <c r="C167" i="35"/>
  <c r="D64" i="35"/>
  <c r="D65" i="29"/>
  <c r="N97" i="41"/>
  <c r="U18" i="50" s="1"/>
  <c r="V18" i="50" s="1"/>
  <c r="H16" i="32"/>
  <c r="H76" i="28" s="1"/>
  <c r="C28" i="2"/>
  <c r="D58" i="2" s="1"/>
  <c r="C58" i="2"/>
  <c r="O89" i="41"/>
  <c r="C26" i="32"/>
  <c r="D56" i="32" s="1"/>
  <c r="C56" i="32"/>
  <c r="J19" i="35"/>
  <c r="J79" i="28" s="1"/>
  <c r="C37" i="36"/>
  <c r="D59" i="36"/>
  <c r="C170" i="36"/>
  <c r="C151" i="36"/>
  <c r="D67" i="36"/>
  <c r="D68" i="35"/>
  <c r="C172" i="34"/>
  <c r="C153" i="34"/>
  <c r="O156" i="41"/>
  <c r="E19" i="29"/>
  <c r="E70" i="28" s="1"/>
  <c r="E62" i="28" s="1"/>
  <c r="E16" i="32"/>
  <c r="E76" i="28" s="1"/>
  <c r="K16" i="32"/>
  <c r="K76" i="28" s="1"/>
  <c r="H19" i="30"/>
  <c r="H71" i="28" s="1"/>
  <c r="H63" i="28" s="1"/>
  <c r="J199" i="41"/>
  <c r="C27" i="30"/>
  <c r="D63" i="30" s="1"/>
  <c r="C63" i="30"/>
  <c r="K19" i="10"/>
  <c r="K69" i="28" s="1"/>
  <c r="L19" i="36"/>
  <c r="L80" i="28" s="1"/>
  <c r="C27" i="35"/>
  <c r="C63" i="35"/>
  <c r="C73" i="35" s="1"/>
  <c r="C172" i="29"/>
  <c r="C153" i="29"/>
  <c r="F216" i="41"/>
  <c r="L177" i="41"/>
  <c r="P177" i="41"/>
  <c r="O160" i="41"/>
  <c r="N173" i="41"/>
  <c r="O173" i="41" s="1"/>
  <c r="J216" i="41"/>
  <c r="N13" i="33"/>
  <c r="O188" i="40"/>
  <c r="O205" i="40" s="1"/>
  <c r="N17" i="41"/>
  <c r="U14" i="50" s="1"/>
  <c r="O63" i="41"/>
  <c r="O101" i="41"/>
  <c r="G193" i="41"/>
  <c r="C19" i="30"/>
  <c r="C19" i="34"/>
  <c r="C78" i="28" s="1"/>
  <c r="O68" i="41"/>
  <c r="O73" i="41"/>
  <c r="G216" i="41"/>
  <c r="O180" i="40"/>
  <c r="O197" i="40" s="1"/>
  <c r="O26" i="41"/>
  <c r="O48" i="41"/>
  <c r="N183" i="41"/>
  <c r="O183" i="41" s="1"/>
  <c r="C199" i="41"/>
  <c r="K41" i="33"/>
  <c r="J55" i="33"/>
  <c r="N176" i="41"/>
  <c r="P113" i="41"/>
  <c r="N113" i="41"/>
  <c r="O113" i="41" s="1"/>
  <c r="J177" i="41"/>
  <c r="M211" i="41"/>
  <c r="K204" i="41"/>
  <c r="M210" i="41"/>
  <c r="D206" i="41"/>
  <c r="G208" i="41"/>
  <c r="O150" i="41"/>
  <c r="L211" i="41"/>
  <c r="E207" i="41"/>
  <c r="F177" i="41"/>
  <c r="N174" i="41"/>
  <c r="O174" i="41" s="1"/>
  <c r="F211" i="41"/>
  <c r="M193" i="41"/>
  <c r="M218" i="41"/>
  <c r="M177" i="41"/>
  <c r="N170" i="41"/>
  <c r="O170" i="41" s="1"/>
  <c r="J200" i="41"/>
  <c r="BJ207" i="40"/>
  <c r="D211" i="41"/>
  <c r="O41" i="30"/>
  <c r="N55" i="30"/>
  <c r="K205" i="41"/>
  <c r="K216" i="41"/>
  <c r="K217" i="41"/>
  <c r="O31" i="41"/>
  <c r="N33" i="41"/>
  <c r="O33" i="41" s="1"/>
  <c r="K211" i="41"/>
  <c r="N189" i="41"/>
  <c r="O189" i="41" s="1"/>
  <c r="BK174" i="40"/>
  <c r="O92" i="41"/>
  <c r="O78" i="41"/>
  <c r="F200" i="41"/>
  <c r="N81" i="41"/>
  <c r="U17" i="50" s="1"/>
  <c r="V17" i="50" s="1"/>
  <c r="O165" i="39"/>
  <c r="O151" i="39"/>
  <c r="O150" i="39"/>
  <c r="N12" i="2"/>
  <c r="N186" i="41"/>
  <c r="O186" i="41" s="1"/>
  <c r="O4" i="41"/>
  <c r="O62" i="41"/>
  <c r="M204" i="41"/>
  <c r="N165" i="41"/>
  <c r="O165" i="41" s="1"/>
  <c r="L184" i="39"/>
  <c r="O42" i="41"/>
  <c r="I205" i="41"/>
  <c r="L203" i="41"/>
  <c r="N7" i="33"/>
  <c r="O182" i="40"/>
  <c r="O199" i="40" s="1"/>
  <c r="N175" i="41"/>
  <c r="BJ209" i="40"/>
  <c r="O71" i="41"/>
  <c r="O23" i="41"/>
  <c r="J218" i="41"/>
  <c r="H203" i="41"/>
  <c r="N167" i="41"/>
  <c r="N179" i="39"/>
  <c r="O179" i="39" s="1"/>
  <c r="N17" i="31"/>
  <c r="F218" i="41"/>
  <c r="L205" i="41"/>
  <c r="BJ199" i="40"/>
  <c r="H19" i="31"/>
  <c r="H72" i="28" s="1"/>
  <c r="AI210" i="40"/>
  <c r="BJ177" i="40"/>
  <c r="BK177" i="40" s="1"/>
  <c r="D24" i="47" s="1"/>
  <c r="N49" i="41"/>
  <c r="N188" i="41"/>
  <c r="O188" i="41" s="1"/>
  <c r="N164" i="41"/>
  <c r="O164" i="41" s="1"/>
  <c r="BJ203" i="40"/>
  <c r="M202" i="41"/>
  <c r="C162" i="36"/>
  <c r="C73" i="36"/>
  <c r="C74" i="36" s="1"/>
  <c r="C143" i="36"/>
  <c r="J193" i="41"/>
  <c r="G19" i="31"/>
  <c r="G72" i="28" s="1"/>
  <c r="G64" i="28" s="1"/>
  <c r="N184" i="41"/>
  <c r="O184" i="41" s="1"/>
  <c r="O60" i="41"/>
  <c r="H210" i="40"/>
  <c r="O121" i="41"/>
  <c r="O126" i="41"/>
  <c r="F203" i="41"/>
  <c r="J211" i="41"/>
  <c r="J54" i="28"/>
  <c r="H19" i="29"/>
  <c r="H70" i="28" s="1"/>
  <c r="H62" i="28" s="1"/>
  <c r="O30" i="41"/>
  <c r="L210" i="41"/>
  <c r="O116" i="41"/>
  <c r="D193" i="41"/>
  <c r="BL194" i="40"/>
  <c r="P194" i="40"/>
  <c r="Q177" i="41"/>
  <c r="I198" i="41"/>
  <c r="I193" i="41"/>
  <c r="N129" i="41"/>
  <c r="O129" i="41" s="1"/>
  <c r="N65" i="41"/>
  <c r="U16" i="50" s="1"/>
  <c r="V16" i="50" s="1"/>
  <c r="N9" i="33"/>
  <c r="O184" i="40"/>
  <c r="N169" i="41"/>
  <c r="P193" i="41"/>
  <c r="G211" i="41"/>
  <c r="Q193" i="41"/>
  <c r="O46" i="41"/>
  <c r="O141" i="41"/>
  <c r="O159" i="41"/>
  <c r="O84" i="41"/>
  <c r="H218" i="41"/>
  <c r="L193" i="41"/>
  <c r="I184" i="39"/>
  <c r="K184" i="39"/>
  <c r="O57" i="41"/>
  <c r="J203" i="41"/>
  <c r="D218" i="41"/>
  <c r="N181" i="41"/>
  <c r="O181" i="41" s="1"/>
  <c r="D204" i="41"/>
  <c r="M41" i="10"/>
  <c r="L55" i="10"/>
  <c r="AV194" i="40"/>
  <c r="I177" i="41"/>
  <c r="I216" i="41"/>
  <c r="O190" i="40"/>
  <c r="O207" i="40" s="1"/>
  <c r="O139" i="41"/>
  <c r="I211" i="41"/>
  <c r="O54" i="41"/>
  <c r="O117" i="41"/>
  <c r="N145" i="41"/>
  <c r="O145" i="41" s="1"/>
  <c r="N166" i="41"/>
  <c r="O166" i="41" s="1"/>
  <c r="L202" i="41"/>
  <c r="E193" i="41"/>
  <c r="AF194" i="40"/>
  <c r="K193" i="41"/>
  <c r="J41" i="34"/>
  <c r="I55" i="34"/>
  <c r="O111" i="41"/>
  <c r="H211" i="41"/>
  <c r="H216" i="41"/>
  <c r="H177" i="41"/>
  <c r="H209" i="41"/>
  <c r="H208" i="41"/>
  <c r="H193" i="41"/>
  <c r="AU191" i="40"/>
  <c r="N16" i="35"/>
  <c r="N14" i="36"/>
  <c r="BK189" i="40"/>
  <c r="BK206" i="40" s="1"/>
  <c r="N12" i="30"/>
  <c r="AT204" i="40"/>
  <c r="AU171" i="40"/>
  <c r="N6" i="36"/>
  <c r="BK181" i="40"/>
  <c r="N16" i="33"/>
  <c r="O191" i="40"/>
  <c r="N14" i="10"/>
  <c r="N206" i="40"/>
  <c r="O173" i="40"/>
  <c r="N12" i="35"/>
  <c r="AU187" i="40"/>
  <c r="N6" i="10"/>
  <c r="O165" i="40"/>
  <c r="N198" i="40"/>
  <c r="O138" i="41"/>
  <c r="N17" i="34"/>
  <c r="AE192" i="40"/>
  <c r="AD213" i="40"/>
  <c r="AE17" i="40"/>
  <c r="N9" i="34"/>
  <c r="AE184" i="40"/>
  <c r="N15" i="35"/>
  <c r="AU190" i="40"/>
  <c r="O134" i="41"/>
  <c r="AT199" i="40"/>
  <c r="N7" i="35"/>
  <c r="AU182" i="40"/>
  <c r="O22" i="41"/>
  <c r="O168" i="40"/>
  <c r="N9" i="10"/>
  <c r="N201" i="40"/>
  <c r="AU185" i="40"/>
  <c r="N10" i="35"/>
  <c r="AU165" i="40"/>
  <c r="AT198" i="40"/>
  <c r="N6" i="30"/>
  <c r="O144" i="41"/>
  <c r="AE190" i="40"/>
  <c r="N15" i="34"/>
  <c r="O41" i="41"/>
  <c r="AD193" i="40"/>
  <c r="N5" i="34"/>
  <c r="AE180" i="40"/>
  <c r="AE197" i="40" s="1"/>
  <c r="N12" i="36"/>
  <c r="BK187" i="40"/>
  <c r="BK204" i="40" s="1"/>
  <c r="N14" i="35"/>
  <c r="AU189" i="40"/>
  <c r="AD204" i="40"/>
  <c r="AE171" i="40"/>
  <c r="N12" i="29"/>
  <c r="AE186" i="40"/>
  <c r="N11" i="34"/>
  <c r="AU17" i="40"/>
  <c r="AT213" i="40"/>
  <c r="AE188" i="40"/>
  <c r="N13" i="34"/>
  <c r="N17" i="36"/>
  <c r="BK192" i="40"/>
  <c r="BK209" i="40" s="1"/>
  <c r="N16" i="36"/>
  <c r="BK191" i="40"/>
  <c r="N8" i="29"/>
  <c r="AD200" i="40"/>
  <c r="AE167" i="40"/>
  <c r="N16" i="30"/>
  <c r="AT208" i="40"/>
  <c r="AU175" i="40"/>
  <c r="N5" i="36"/>
  <c r="BJ193" i="40"/>
  <c r="BK193" i="40" s="1"/>
  <c r="D25" i="47" s="1"/>
  <c r="BK180" i="40"/>
  <c r="BK197" i="40" s="1"/>
  <c r="AD205" i="40"/>
  <c r="AE172" i="40"/>
  <c r="N13" i="29"/>
  <c r="N6" i="29"/>
  <c r="AE165" i="40"/>
  <c r="AD198" i="40"/>
  <c r="N213" i="40"/>
  <c r="O17" i="40"/>
  <c r="N7" i="29"/>
  <c r="AE166" i="40"/>
  <c r="AD199" i="40"/>
  <c r="N11" i="30"/>
  <c r="AT203" i="40"/>
  <c r="AU170" i="40"/>
  <c r="N16" i="29"/>
  <c r="AD208" i="40"/>
  <c r="AE175" i="40"/>
  <c r="N214" i="40"/>
  <c r="O113" i="40"/>
  <c r="AD215" i="40"/>
  <c r="AE129" i="40"/>
  <c r="N10" i="31"/>
  <c r="BK169" i="40"/>
  <c r="BJ202" i="40"/>
  <c r="N7" i="36"/>
  <c r="BK182" i="40"/>
  <c r="BK199" i="40" s="1"/>
  <c r="N8" i="33"/>
  <c r="O183" i="40"/>
  <c r="N10" i="33"/>
  <c r="O185" i="40"/>
  <c r="N13" i="35"/>
  <c r="AU188" i="40"/>
  <c r="H198" i="41"/>
  <c r="N8" i="30"/>
  <c r="AT200" i="40"/>
  <c r="AU167" i="40"/>
  <c r="N15" i="29"/>
  <c r="AE174" i="40"/>
  <c r="AD207" i="40"/>
  <c r="N177" i="40"/>
  <c r="N5" i="10"/>
  <c r="N197" i="40"/>
  <c r="N209" i="40"/>
  <c r="N17" i="10"/>
  <c r="O176" i="40"/>
  <c r="N10" i="36"/>
  <c r="BK185" i="40"/>
  <c r="AE191" i="40"/>
  <c r="N16" i="34"/>
  <c r="N14" i="29"/>
  <c r="AD206" i="40"/>
  <c r="AE173" i="40"/>
  <c r="N205" i="40"/>
  <c r="N13" i="10"/>
  <c r="E199" i="41"/>
  <c r="N6" i="35"/>
  <c r="AU181" i="40"/>
  <c r="N7" i="10"/>
  <c r="N199" i="40"/>
  <c r="O123" i="41"/>
  <c r="N6" i="33"/>
  <c r="N193" i="40"/>
  <c r="O193" i="40" s="1"/>
  <c r="D13" i="47" s="1"/>
  <c r="O181" i="40"/>
  <c r="N9" i="35"/>
  <c r="AU184" i="40"/>
  <c r="N5" i="35"/>
  <c r="AT193" i="40"/>
  <c r="AU193" i="40" s="1"/>
  <c r="D21" i="47" s="1"/>
  <c r="AU180" i="40"/>
  <c r="N14" i="33"/>
  <c r="O189" i="40"/>
  <c r="AD209" i="40"/>
  <c r="N17" i="29"/>
  <c r="AE176" i="40"/>
  <c r="N11" i="35"/>
  <c r="AU186" i="40"/>
  <c r="AD201" i="40"/>
  <c r="N9" i="29"/>
  <c r="AE168" i="40"/>
  <c r="O120" i="41"/>
  <c r="N12" i="31"/>
  <c r="BJ204" i="40"/>
  <c r="N17" i="30"/>
  <c r="AU176" i="40"/>
  <c r="AT209" i="40"/>
  <c r="AT215" i="40"/>
  <c r="AU129" i="40"/>
  <c r="N11" i="29"/>
  <c r="AD203" i="40"/>
  <c r="AE170" i="40"/>
  <c r="N11" i="10"/>
  <c r="N203" i="40"/>
  <c r="O170" i="40"/>
  <c r="O203" i="40" s="1"/>
  <c r="BJ214" i="40"/>
  <c r="BK113" i="40"/>
  <c r="N17" i="35"/>
  <c r="AU192" i="40"/>
  <c r="N15" i="36"/>
  <c r="BK190" i="40"/>
  <c r="N5" i="31"/>
  <c r="BJ197" i="40"/>
  <c r="N8" i="10"/>
  <c r="N200" i="40"/>
  <c r="O167" i="40"/>
  <c r="AT206" i="40"/>
  <c r="N14" i="30"/>
  <c r="AU173" i="40"/>
  <c r="BJ213" i="40"/>
  <c r="BK65" i="40"/>
  <c r="N19" i="43"/>
  <c r="N8" i="36"/>
  <c r="BK183" i="40"/>
  <c r="N11" i="36"/>
  <c r="BK186" i="40"/>
  <c r="N5" i="29"/>
  <c r="AD197" i="40"/>
  <c r="AD177" i="40"/>
  <c r="AE177" i="40" s="1"/>
  <c r="D16" i="47" s="1"/>
  <c r="N15" i="10"/>
  <c r="N207" i="40"/>
  <c r="N5" i="30"/>
  <c r="AT197" i="40"/>
  <c r="AU164" i="40"/>
  <c r="AT177" i="40"/>
  <c r="N7" i="34"/>
  <c r="AE182" i="40"/>
  <c r="O11" i="41"/>
  <c r="N187" i="41"/>
  <c r="O187" i="41" s="1"/>
  <c r="N13" i="36"/>
  <c r="BK188" i="40"/>
  <c r="BK205" i="40" s="1"/>
  <c r="N73" i="43"/>
  <c r="N13" i="30"/>
  <c r="AT205" i="40"/>
  <c r="AU172" i="40"/>
  <c r="N9" i="36"/>
  <c r="BK184" i="40"/>
  <c r="N10" i="10"/>
  <c r="O169" i="40"/>
  <c r="N202" i="40"/>
  <c r="AD214" i="40"/>
  <c r="AE113" i="40"/>
  <c r="N14" i="34"/>
  <c r="AE189" i="40"/>
  <c r="N204" i="40"/>
  <c r="N12" i="10"/>
  <c r="O171" i="40"/>
  <c r="AT214" i="40"/>
  <c r="AU113" i="40"/>
  <c r="N9" i="30"/>
  <c r="AT201" i="40"/>
  <c r="AU168" i="40"/>
  <c r="N208" i="40"/>
  <c r="N16" i="10"/>
  <c r="O175" i="40"/>
  <c r="AE183" i="40"/>
  <c r="N8" i="34"/>
  <c r="N10" i="30"/>
  <c r="AT202" i="40"/>
  <c r="AU169" i="40"/>
  <c r="AD202" i="40"/>
  <c r="N10" i="34"/>
  <c r="AE185" i="40"/>
  <c r="AT207" i="40"/>
  <c r="N15" i="30"/>
  <c r="AU174" i="40"/>
  <c r="N8" i="35"/>
  <c r="AU183" i="40"/>
  <c r="O56" i="41"/>
  <c r="AE187" i="40"/>
  <c r="N12" i="34"/>
  <c r="N7" i="30"/>
  <c r="AU166" i="40"/>
  <c r="N215" i="40"/>
  <c r="O129" i="40"/>
  <c r="AE181" i="40"/>
  <c r="N6" i="34"/>
  <c r="N55" i="43"/>
  <c r="N37" i="43"/>
  <c r="N12" i="33"/>
  <c r="O187" i="40"/>
  <c r="BK129" i="40"/>
  <c r="BJ215" i="40"/>
  <c r="O32" i="41"/>
  <c r="G177" i="41"/>
  <c r="J16" i="2"/>
  <c r="J68" i="28" s="1"/>
  <c r="G16" i="2"/>
  <c r="G68" i="28" s="1"/>
  <c r="K16" i="2"/>
  <c r="K68" i="28" s="1"/>
  <c r="G16" i="32"/>
  <c r="G76" i="28" s="1"/>
  <c r="G184" i="39"/>
  <c r="H16" i="2"/>
  <c r="H68" i="28" s="1"/>
  <c r="E184" i="39"/>
  <c r="E16" i="2"/>
  <c r="E68" i="28" s="1"/>
  <c r="C22" i="32"/>
  <c r="D52" i="32" s="1"/>
  <c r="C16" i="32"/>
  <c r="C76" i="28" s="1"/>
  <c r="F16" i="2"/>
  <c r="F68" i="28" s="1"/>
  <c r="J184" i="39"/>
  <c r="C20" i="2"/>
  <c r="C16" i="2"/>
  <c r="N9" i="2"/>
  <c r="N177" i="39"/>
  <c r="O177" i="39" s="1"/>
  <c r="N10" i="2"/>
  <c r="N178" i="39"/>
  <c r="O178" i="39" s="1"/>
  <c r="O146" i="39"/>
  <c r="N175" i="39"/>
  <c r="O175" i="39" s="1"/>
  <c r="N7" i="2"/>
  <c r="I16" i="32"/>
  <c r="I76" i="28" s="1"/>
  <c r="N174" i="39"/>
  <c r="O174" i="39" s="1"/>
  <c r="N6" i="2"/>
  <c r="I16" i="2"/>
  <c r="I68" i="28" s="1"/>
  <c r="O149" i="39"/>
  <c r="N5" i="2"/>
  <c r="N173" i="39"/>
  <c r="N155" i="39"/>
  <c r="L16" i="2"/>
  <c r="L68" i="28" s="1"/>
  <c r="O145" i="39"/>
  <c r="E211" i="41"/>
  <c r="E19" i="10"/>
  <c r="E216" i="41"/>
  <c r="E177" i="41"/>
  <c r="E198" i="41"/>
  <c r="C145" i="29"/>
  <c r="C164" i="29"/>
  <c r="C61" i="28"/>
  <c r="C72" i="28"/>
  <c r="C64" i="28" s="1"/>
  <c r="C173" i="34"/>
  <c r="C154" i="34"/>
  <c r="C173" i="31"/>
  <c r="C154" i="31"/>
  <c r="C165" i="30"/>
  <c r="C146" i="30"/>
  <c r="C79" i="28"/>
  <c r="C168" i="35"/>
  <c r="C149" i="35"/>
  <c r="K46" i="32" l="1"/>
  <c r="L35" i="32"/>
  <c r="C70" i="28"/>
  <c r="C71" i="28"/>
  <c r="I35" i="2"/>
  <c r="H46" i="2"/>
  <c r="V14" i="50"/>
  <c r="U19" i="50"/>
  <c r="V19" i="50" s="1"/>
  <c r="U21" i="50"/>
  <c r="V21" i="50" s="1"/>
  <c r="U15" i="50"/>
  <c r="V15" i="50" s="1"/>
  <c r="U20" i="50"/>
  <c r="V20" i="50" s="1"/>
  <c r="J64" i="28"/>
  <c r="F81" i="28"/>
  <c r="F62" i="28"/>
  <c r="G63" i="28"/>
  <c r="D61" i="28"/>
  <c r="D60" i="34"/>
  <c r="D66" i="31"/>
  <c r="D50" i="2"/>
  <c r="D60" i="29"/>
  <c r="S2" i="43"/>
  <c r="R79" i="43"/>
  <c r="R77" i="43"/>
  <c r="R78" i="43"/>
  <c r="R80" i="43"/>
  <c r="F188" i="31"/>
  <c r="F181" i="31"/>
  <c r="F142" i="31"/>
  <c r="F109" i="31"/>
  <c r="F77" i="31"/>
  <c r="F40" i="31"/>
  <c r="F161" i="31"/>
  <c r="F126" i="31"/>
  <c r="F92" i="31"/>
  <c r="F58" i="31"/>
  <c r="F22" i="31"/>
  <c r="F58" i="10"/>
  <c r="F92" i="10"/>
  <c r="F22" i="10"/>
  <c r="F77" i="10"/>
  <c r="F40" i="10"/>
  <c r="F188" i="35"/>
  <c r="F142" i="35"/>
  <c r="F126" i="35"/>
  <c r="F58" i="35"/>
  <c r="F22" i="35"/>
  <c r="F40" i="35"/>
  <c r="F109" i="35"/>
  <c r="F77" i="35"/>
  <c r="F92" i="35"/>
  <c r="F181" i="35"/>
  <c r="F161" i="35"/>
  <c r="F77" i="32"/>
  <c r="F65" i="32"/>
  <c r="F49" i="32"/>
  <c r="F34" i="32"/>
  <c r="F19" i="32"/>
  <c r="F89" i="43"/>
  <c r="F76" i="43"/>
  <c r="F58" i="43"/>
  <c r="F40" i="43"/>
  <c r="F22" i="43"/>
  <c r="G34" i="28"/>
  <c r="F92" i="33"/>
  <c r="F77" i="33"/>
  <c r="F58" i="33"/>
  <c r="F40" i="33"/>
  <c r="F22" i="33"/>
  <c r="F181" i="34"/>
  <c r="F109" i="34"/>
  <c r="F58" i="34"/>
  <c r="F126" i="34"/>
  <c r="F142" i="34"/>
  <c r="F188" i="34"/>
  <c r="F40" i="34"/>
  <c r="F22" i="34"/>
  <c r="F161" i="34"/>
  <c r="F92" i="34"/>
  <c r="F77" i="34"/>
  <c r="F181" i="29"/>
  <c r="F188" i="29"/>
  <c r="F161" i="29"/>
  <c r="F40" i="29"/>
  <c r="F58" i="29"/>
  <c r="F142" i="29"/>
  <c r="F77" i="29"/>
  <c r="F126" i="29"/>
  <c r="F92" i="29"/>
  <c r="F109" i="29"/>
  <c r="F22" i="29"/>
  <c r="AF34" i="28"/>
  <c r="F59" i="28"/>
  <c r="F188" i="30"/>
  <c r="F22" i="30"/>
  <c r="F161" i="30"/>
  <c r="F109" i="30"/>
  <c r="F142" i="30"/>
  <c r="F126" i="30"/>
  <c r="F92" i="30"/>
  <c r="F40" i="30"/>
  <c r="F58" i="30"/>
  <c r="F77" i="30"/>
  <c r="F181" i="30"/>
  <c r="G4" i="43"/>
  <c r="G4" i="35"/>
  <c r="G4" i="33"/>
  <c r="G4" i="31"/>
  <c r="G4" i="36"/>
  <c r="G4" i="34"/>
  <c r="G4" i="32"/>
  <c r="G4" i="30"/>
  <c r="G4" i="29"/>
  <c r="G4" i="10"/>
  <c r="G77" i="2"/>
  <c r="G49" i="2"/>
  <c r="G19" i="2"/>
  <c r="G65" i="2"/>
  <c r="G34" i="2"/>
  <c r="F188" i="36"/>
  <c r="F181" i="36"/>
  <c r="F161" i="36"/>
  <c r="F92" i="36"/>
  <c r="F109" i="36"/>
  <c r="F77" i="36"/>
  <c r="F58" i="36"/>
  <c r="F40" i="36"/>
  <c r="F22" i="36"/>
  <c r="F142" i="36"/>
  <c r="F126" i="36"/>
  <c r="I5" i="28"/>
  <c r="H4" i="2"/>
  <c r="H21" i="28"/>
  <c r="H13" i="28"/>
  <c r="R39" i="2"/>
  <c r="E81" i="28"/>
  <c r="O32" i="32"/>
  <c r="G81" i="28"/>
  <c r="J63" i="28"/>
  <c r="G61" i="28"/>
  <c r="M219" i="41"/>
  <c r="I219" i="41"/>
  <c r="O161" i="41"/>
  <c r="BK200" i="40"/>
  <c r="BK198" i="40"/>
  <c r="BK203" i="40"/>
  <c r="O49" i="41"/>
  <c r="N16" i="32"/>
  <c r="N76" i="28" s="1"/>
  <c r="D219" i="41"/>
  <c r="BK208" i="40"/>
  <c r="N205" i="41"/>
  <c r="E219" i="41"/>
  <c r="M61" i="28"/>
  <c r="L62" i="28"/>
  <c r="C166" i="30"/>
  <c r="E60" i="28"/>
  <c r="C105" i="28"/>
  <c r="C89" i="28" s="1"/>
  <c r="O97" i="41"/>
  <c r="N210" i="41"/>
  <c r="N209" i="41"/>
  <c r="L64" i="28"/>
  <c r="J73" i="28"/>
  <c r="G62" i="28"/>
  <c r="O201" i="40"/>
  <c r="D62" i="28"/>
  <c r="C219" i="41"/>
  <c r="D73" i="28"/>
  <c r="AE202" i="40"/>
  <c r="BK201" i="40"/>
  <c r="J61" i="28"/>
  <c r="L219" i="41"/>
  <c r="D63" i="28"/>
  <c r="G219" i="41"/>
  <c r="C37" i="35"/>
  <c r="O207" i="41"/>
  <c r="H60" i="28"/>
  <c r="O209" i="40"/>
  <c r="C144" i="34"/>
  <c r="C37" i="34"/>
  <c r="C163" i="34"/>
  <c r="F63" i="28"/>
  <c r="L81" i="28"/>
  <c r="C150" i="34"/>
  <c r="C169" i="34"/>
  <c r="N217" i="41"/>
  <c r="C37" i="29"/>
  <c r="O175" i="41"/>
  <c r="C37" i="30"/>
  <c r="J219" i="41"/>
  <c r="C155" i="30"/>
  <c r="C174" i="30"/>
  <c r="F219" i="41"/>
  <c r="H64" i="28"/>
  <c r="K60" i="28"/>
  <c r="AU206" i="40"/>
  <c r="C147" i="30"/>
  <c r="C144" i="29"/>
  <c r="C157" i="29" s="1"/>
  <c r="C158" i="29" s="1"/>
  <c r="N203" i="41"/>
  <c r="C163" i="29"/>
  <c r="C176" i="29" s="1"/>
  <c r="C183" i="29" s="1"/>
  <c r="N199" i="41"/>
  <c r="AE199" i="40"/>
  <c r="K81" i="28"/>
  <c r="O17" i="41"/>
  <c r="C157" i="36"/>
  <c r="C158" i="36" s="1"/>
  <c r="N184" i="39"/>
  <c r="C74" i="10"/>
  <c r="C15" i="28" s="1"/>
  <c r="C7" i="28" s="1"/>
  <c r="C108" i="28"/>
  <c r="N206" i="41"/>
  <c r="N202" i="41"/>
  <c r="S41" i="35"/>
  <c r="R55" i="35"/>
  <c r="J81" i="28"/>
  <c r="M81" i="28"/>
  <c r="C37" i="31"/>
  <c r="C169" i="31"/>
  <c r="C176" i="31" s="1"/>
  <c r="C176" i="36"/>
  <c r="C183" i="36" s="1"/>
  <c r="C185" i="36" s="1"/>
  <c r="D63" i="35"/>
  <c r="C147" i="35"/>
  <c r="C157" i="35" s="1"/>
  <c r="C166" i="35"/>
  <c r="C176" i="35" s="1"/>
  <c r="C183" i="35" s="1"/>
  <c r="C185" i="35" s="1"/>
  <c r="I81" i="28"/>
  <c r="D81" i="28"/>
  <c r="O199" i="41"/>
  <c r="D64" i="28"/>
  <c r="O81" i="41"/>
  <c r="N19" i="31"/>
  <c r="D29" i="31" s="1"/>
  <c r="O168" i="41"/>
  <c r="N216" i="41"/>
  <c r="G73" i="28"/>
  <c r="O176" i="41"/>
  <c r="C150" i="31"/>
  <c r="C157" i="31" s="1"/>
  <c r="O208" i="40"/>
  <c r="O200" i="41"/>
  <c r="P194" i="41"/>
  <c r="N198" i="41"/>
  <c r="N208" i="41"/>
  <c r="AU207" i="40"/>
  <c r="O38" i="31"/>
  <c r="K219" i="41"/>
  <c r="C73" i="30"/>
  <c r="C99" i="28" s="1"/>
  <c r="O203" i="41"/>
  <c r="L41" i="33"/>
  <c r="K55" i="33"/>
  <c r="O210" i="41"/>
  <c r="O209" i="41"/>
  <c r="N211" i="41"/>
  <c r="N177" i="41"/>
  <c r="O177" i="41" s="1"/>
  <c r="O208" i="41"/>
  <c r="O206" i="41"/>
  <c r="O169" i="41"/>
  <c r="C73" i="31"/>
  <c r="C74" i="31" s="1"/>
  <c r="P41" i="30"/>
  <c r="O55" i="30"/>
  <c r="BK207" i="40"/>
  <c r="N200" i="41"/>
  <c r="N204" i="41"/>
  <c r="O201" i="41"/>
  <c r="C73" i="29"/>
  <c r="C98" i="28" s="1"/>
  <c r="O204" i="41"/>
  <c r="C73" i="34"/>
  <c r="C106" i="28" s="1"/>
  <c r="N207" i="41"/>
  <c r="AU205" i="40"/>
  <c r="N193" i="41"/>
  <c r="O193" i="41" s="1"/>
  <c r="E29" i="47" s="1"/>
  <c r="N201" i="41"/>
  <c r="O167" i="41"/>
  <c r="O218" i="41"/>
  <c r="O202" i="41"/>
  <c r="O198" i="41"/>
  <c r="K61" i="28"/>
  <c r="AU197" i="40"/>
  <c r="AU203" i="40"/>
  <c r="AU208" i="40"/>
  <c r="AU209" i="40"/>
  <c r="Q194" i="41"/>
  <c r="H219" i="41"/>
  <c r="O38" i="10"/>
  <c r="AU201" i="40"/>
  <c r="BK213" i="40"/>
  <c r="N41" i="10"/>
  <c r="M55" i="10"/>
  <c r="O65" i="41"/>
  <c r="N218" i="41"/>
  <c r="O38" i="29"/>
  <c r="O204" i="40"/>
  <c r="K41" i="34"/>
  <c r="J55" i="34"/>
  <c r="K73" i="28"/>
  <c r="AU204" i="40"/>
  <c r="J60" i="28"/>
  <c r="O205" i="41"/>
  <c r="O200" i="40"/>
  <c r="AE201" i="40"/>
  <c r="AE209" i="40"/>
  <c r="AE204" i="40"/>
  <c r="AE206" i="40"/>
  <c r="AE203" i="40"/>
  <c r="O213" i="40"/>
  <c r="O215" i="40"/>
  <c r="P56" i="43"/>
  <c r="AU214" i="40"/>
  <c r="D22" i="47"/>
  <c r="AE214" i="40"/>
  <c r="D18" i="47"/>
  <c r="P38" i="43"/>
  <c r="N19" i="30"/>
  <c r="O38" i="30"/>
  <c r="AU215" i="40"/>
  <c r="AE215" i="40"/>
  <c r="O38" i="36"/>
  <c r="AE205" i="40"/>
  <c r="AU198" i="40"/>
  <c r="AE213" i="40"/>
  <c r="BK202" i="40"/>
  <c r="N19" i="35"/>
  <c r="N79" i="43"/>
  <c r="N84" i="43" s="1"/>
  <c r="O84" i="43" s="1"/>
  <c r="N56" i="43"/>
  <c r="AU202" i="40"/>
  <c r="BK215" i="40"/>
  <c r="O38" i="35"/>
  <c r="O202" i="40"/>
  <c r="AE208" i="40"/>
  <c r="AE198" i="40"/>
  <c r="AE200" i="40"/>
  <c r="AU213" i="40"/>
  <c r="O198" i="40"/>
  <c r="N19" i="36"/>
  <c r="N78" i="43"/>
  <c r="N83" i="43" s="1"/>
  <c r="O83" i="43" s="1"/>
  <c r="N38" i="43"/>
  <c r="N19" i="34"/>
  <c r="D14" i="47"/>
  <c r="O214" i="40"/>
  <c r="P20" i="43"/>
  <c r="AU199" i="40"/>
  <c r="BJ210" i="40"/>
  <c r="N80" i="43"/>
  <c r="N85" i="43" s="1"/>
  <c r="O85" i="43" s="1"/>
  <c r="N74" i="43"/>
  <c r="AT210" i="40"/>
  <c r="AU177" i="40"/>
  <c r="N77" i="43"/>
  <c r="N82" i="43" s="1"/>
  <c r="O82" i="43" s="1"/>
  <c r="N20" i="43"/>
  <c r="N19" i="29"/>
  <c r="N19" i="10"/>
  <c r="N69" i="28" s="1"/>
  <c r="O38" i="34"/>
  <c r="AE207" i="40"/>
  <c r="BK214" i="40"/>
  <c r="D26" i="47"/>
  <c r="P74" i="43"/>
  <c r="O38" i="33"/>
  <c r="N19" i="33"/>
  <c r="N210" i="40"/>
  <c r="O177" i="40"/>
  <c r="AU200" i="40"/>
  <c r="AD210" i="40"/>
  <c r="AE193" i="40"/>
  <c r="O206" i="40"/>
  <c r="BK210" i="40"/>
  <c r="BK194" i="40"/>
  <c r="D27" i="47" s="1"/>
  <c r="C62" i="28"/>
  <c r="H73" i="28"/>
  <c r="H81" i="28"/>
  <c r="G60" i="28"/>
  <c r="L60" i="28"/>
  <c r="L73" i="28"/>
  <c r="C61" i="2"/>
  <c r="C31" i="2"/>
  <c r="I60" i="28"/>
  <c r="I65" i="28" s="1"/>
  <c r="I73" i="28"/>
  <c r="F73" i="28"/>
  <c r="F60" i="28"/>
  <c r="N16" i="2"/>
  <c r="C68" i="28"/>
  <c r="C60" i="28" s="1"/>
  <c r="C61" i="32"/>
  <c r="C31" i="32"/>
  <c r="E69" i="28"/>
  <c r="C26" i="28"/>
  <c r="C74" i="35"/>
  <c r="C107" i="28"/>
  <c r="O217" i="41"/>
  <c r="E30" i="47"/>
  <c r="D30" i="47"/>
  <c r="C81" i="28"/>
  <c r="C63" i="28"/>
  <c r="M35" i="32" l="1"/>
  <c r="L46" i="32"/>
  <c r="J35" i="2"/>
  <c r="I46" i="2"/>
  <c r="U22" i="50"/>
  <c r="V22" i="50" s="1"/>
  <c r="T2" i="43"/>
  <c r="S79" i="43"/>
  <c r="S80" i="43"/>
  <c r="S77" i="43"/>
  <c r="S78" i="43"/>
  <c r="H34" i="28"/>
  <c r="G188" i="36"/>
  <c r="G181" i="36"/>
  <c r="G161" i="36"/>
  <c r="G142" i="36"/>
  <c r="G77" i="36"/>
  <c r="G109" i="36"/>
  <c r="G58" i="36"/>
  <c r="G126" i="36"/>
  <c r="G92" i="36"/>
  <c r="G40" i="36"/>
  <c r="G22" i="36"/>
  <c r="G59" i="28"/>
  <c r="AG34" i="28"/>
  <c r="G142" i="34"/>
  <c r="G92" i="34"/>
  <c r="G161" i="34"/>
  <c r="G77" i="34"/>
  <c r="G188" i="34"/>
  <c r="G181" i="34"/>
  <c r="G40" i="34"/>
  <c r="G22" i="34"/>
  <c r="G126" i="34"/>
  <c r="G58" i="34"/>
  <c r="G109" i="34"/>
  <c r="H4" i="36"/>
  <c r="H4" i="34"/>
  <c r="H4" i="32"/>
  <c r="H4" i="30"/>
  <c r="H4" i="35"/>
  <c r="H4" i="33"/>
  <c r="H4" i="31"/>
  <c r="H4" i="43"/>
  <c r="H4" i="29"/>
  <c r="H4" i="10"/>
  <c r="H77" i="2"/>
  <c r="H65" i="2"/>
  <c r="H49" i="2"/>
  <c r="H34" i="2"/>
  <c r="H19" i="2"/>
  <c r="G188" i="31"/>
  <c r="G161" i="31"/>
  <c r="G126" i="31"/>
  <c r="G92" i="31"/>
  <c r="G58" i="31"/>
  <c r="G22" i="31"/>
  <c r="G181" i="31"/>
  <c r="G142" i="31"/>
  <c r="G40" i="31"/>
  <c r="G109" i="31"/>
  <c r="G77" i="31"/>
  <c r="J5" i="28"/>
  <c r="I4" i="2"/>
  <c r="I21" i="28"/>
  <c r="I13" i="28"/>
  <c r="G77" i="33"/>
  <c r="G40" i="33"/>
  <c r="G92" i="33"/>
  <c r="G58" i="33"/>
  <c r="G22" i="33"/>
  <c r="F67" i="28"/>
  <c r="F75" i="28" s="1"/>
  <c r="F87" i="28"/>
  <c r="F95" i="28" s="1"/>
  <c r="F103" i="28" s="1"/>
  <c r="G58" i="10"/>
  <c r="G92" i="10"/>
  <c r="G22" i="10"/>
  <c r="G77" i="10"/>
  <c r="G40" i="10"/>
  <c r="G92" i="35"/>
  <c r="G181" i="35"/>
  <c r="G142" i="35"/>
  <c r="G109" i="35"/>
  <c r="G188" i="35"/>
  <c r="G77" i="35"/>
  <c r="G161" i="35"/>
  <c r="G58" i="35"/>
  <c r="G126" i="35"/>
  <c r="G22" i="35"/>
  <c r="G40" i="35"/>
  <c r="G58" i="29"/>
  <c r="G142" i="29"/>
  <c r="G77" i="29"/>
  <c r="G161" i="29"/>
  <c r="G126" i="29"/>
  <c r="G92" i="29"/>
  <c r="G188" i="29"/>
  <c r="G109" i="29"/>
  <c r="G181" i="29"/>
  <c r="G40" i="29"/>
  <c r="G22" i="29"/>
  <c r="G89" i="43"/>
  <c r="G76" i="43"/>
  <c r="G40" i="43"/>
  <c r="G22" i="43"/>
  <c r="G58" i="43"/>
  <c r="G22" i="30"/>
  <c r="G188" i="30"/>
  <c r="G142" i="30"/>
  <c r="G77" i="30"/>
  <c r="G181" i="30"/>
  <c r="G126" i="30"/>
  <c r="G92" i="30"/>
  <c r="G58" i="30"/>
  <c r="G109" i="30"/>
  <c r="G161" i="30"/>
  <c r="G40" i="30"/>
  <c r="G77" i="32"/>
  <c r="G65" i="32"/>
  <c r="G34" i="32"/>
  <c r="G19" i="32"/>
  <c r="G49" i="32"/>
  <c r="S39" i="2"/>
  <c r="P83" i="43"/>
  <c r="Q83" i="43" s="1"/>
  <c r="R83" i="43" s="1"/>
  <c r="S83" i="43" s="1"/>
  <c r="P85" i="43"/>
  <c r="Q85" i="43" s="1"/>
  <c r="R85" i="43" s="1"/>
  <c r="P84" i="43"/>
  <c r="Q84" i="43" s="1"/>
  <c r="R84" i="43" s="1"/>
  <c r="P82" i="43"/>
  <c r="Q82" i="43" s="1"/>
  <c r="R82" i="43" s="1"/>
  <c r="D21" i="32"/>
  <c r="E51" i="32" s="1"/>
  <c r="F65" i="28"/>
  <c r="L65" i="28"/>
  <c r="D28" i="32"/>
  <c r="E58" i="32" s="1"/>
  <c r="D26" i="32"/>
  <c r="E56" i="32" s="1"/>
  <c r="D24" i="32"/>
  <c r="E54" i="32" s="1"/>
  <c r="D27" i="32"/>
  <c r="E57" i="32" s="1"/>
  <c r="D22" i="32"/>
  <c r="D29" i="32"/>
  <c r="E59" i="32" s="1"/>
  <c r="G65" i="28"/>
  <c r="J65" i="28"/>
  <c r="D23" i="32"/>
  <c r="E53" i="32" s="1"/>
  <c r="D20" i="32"/>
  <c r="E20" i="32" s="1"/>
  <c r="D25" i="32"/>
  <c r="E55" i="32" s="1"/>
  <c r="D24" i="31"/>
  <c r="E24" i="31" s="1"/>
  <c r="D30" i="31"/>
  <c r="E30" i="31" s="1"/>
  <c r="E150" i="31" s="1"/>
  <c r="D31" i="31"/>
  <c r="D151" i="31" s="1"/>
  <c r="D26" i="31"/>
  <c r="E26" i="31" s="1"/>
  <c r="E146" i="31" s="1"/>
  <c r="K65" i="28"/>
  <c r="C176" i="30"/>
  <c r="C183" i="30" s="1"/>
  <c r="C185" i="30" s="1"/>
  <c r="D24" i="10"/>
  <c r="E60" i="10" s="1"/>
  <c r="C189" i="36"/>
  <c r="C191" i="36" s="1"/>
  <c r="C176" i="34"/>
  <c r="C177" i="34" s="1"/>
  <c r="C157" i="34"/>
  <c r="C182" i="34" s="1"/>
  <c r="H65" i="28"/>
  <c r="C157" i="30"/>
  <c r="C189" i="30" s="1"/>
  <c r="C191" i="30" s="1"/>
  <c r="D65" i="28"/>
  <c r="C182" i="29"/>
  <c r="C196" i="29" s="1"/>
  <c r="C189" i="29"/>
  <c r="C191" i="29" s="1"/>
  <c r="O216" i="41"/>
  <c r="O219" i="41" s="1"/>
  <c r="C182" i="36"/>
  <c r="C184" i="36" s="1"/>
  <c r="C186" i="36" s="1"/>
  <c r="D33" i="10"/>
  <c r="E69" i="10" s="1"/>
  <c r="C100" i="28"/>
  <c r="C92" i="28" s="1"/>
  <c r="E28" i="47"/>
  <c r="D28" i="47"/>
  <c r="D33" i="31"/>
  <c r="E69" i="31" s="1"/>
  <c r="D23" i="31"/>
  <c r="N72" i="28"/>
  <c r="D28" i="31"/>
  <c r="D167" i="31" s="1"/>
  <c r="D32" i="31"/>
  <c r="E68" i="31" s="1"/>
  <c r="D27" i="31"/>
  <c r="E63" i="31" s="1"/>
  <c r="D25" i="31"/>
  <c r="E61" i="31" s="1"/>
  <c r="D34" i="31"/>
  <c r="D154" i="31" s="1"/>
  <c r="D35" i="31"/>
  <c r="E71" i="31" s="1"/>
  <c r="N219" i="41"/>
  <c r="C74" i="30"/>
  <c r="C17" i="28" s="1"/>
  <c r="D28" i="10"/>
  <c r="E64" i="10" s="1"/>
  <c r="D32" i="10"/>
  <c r="E68" i="10" s="1"/>
  <c r="D25" i="10"/>
  <c r="E61" i="10" s="1"/>
  <c r="C190" i="35"/>
  <c r="C192" i="35" s="1"/>
  <c r="D26" i="10"/>
  <c r="E62" i="10" s="1"/>
  <c r="C177" i="35"/>
  <c r="D30" i="10"/>
  <c r="E66" i="10" s="1"/>
  <c r="D29" i="10"/>
  <c r="E65" i="10" s="1"/>
  <c r="S55" i="35"/>
  <c r="C189" i="31"/>
  <c r="C191" i="31" s="1"/>
  <c r="C158" i="31"/>
  <c r="C178" i="31"/>
  <c r="C179" i="31" s="1"/>
  <c r="C182" i="31"/>
  <c r="C184" i="31" s="1"/>
  <c r="C177" i="31"/>
  <c r="C190" i="31"/>
  <c r="C192" i="31" s="1"/>
  <c r="C183" i="31"/>
  <c r="C185" i="31" s="1"/>
  <c r="C182" i="35"/>
  <c r="C184" i="35" s="1"/>
  <c r="C186" i="35" s="1"/>
  <c r="C158" i="35"/>
  <c r="C189" i="35"/>
  <c r="C178" i="35"/>
  <c r="C179" i="35" s="1"/>
  <c r="C178" i="36"/>
  <c r="C179" i="36" s="1"/>
  <c r="C190" i="36"/>
  <c r="C192" i="36" s="1"/>
  <c r="E29" i="31"/>
  <c r="E168" i="31" s="1"/>
  <c r="E65" i="31"/>
  <c r="C177" i="36"/>
  <c r="C185" i="29"/>
  <c r="M41" i="33"/>
  <c r="L55" i="33"/>
  <c r="O211" i="41"/>
  <c r="C73" i="28"/>
  <c r="Q41" i="30"/>
  <c r="P55" i="30"/>
  <c r="C74" i="29"/>
  <c r="C16" i="28" s="1"/>
  <c r="C74" i="34"/>
  <c r="C24" i="28" s="1"/>
  <c r="C178" i="29"/>
  <c r="C179" i="29" s="1"/>
  <c r="C190" i="29"/>
  <c r="C192" i="29" s="1"/>
  <c r="D61" i="32"/>
  <c r="D104" i="28" s="1"/>
  <c r="C177" i="29"/>
  <c r="D29" i="47"/>
  <c r="O41" i="10"/>
  <c r="N55" i="10"/>
  <c r="O194" i="41"/>
  <c r="O214" i="41" s="1"/>
  <c r="D44" i="47"/>
  <c r="D42" i="47"/>
  <c r="D27" i="10"/>
  <c r="E63" i="10" s="1"/>
  <c r="D34" i="10"/>
  <c r="E70" i="10" s="1"/>
  <c r="D43" i="47"/>
  <c r="D23" i="10"/>
  <c r="D35" i="10"/>
  <c r="D31" i="10"/>
  <c r="E67" i="10" s="1"/>
  <c r="L41" i="34"/>
  <c r="K55" i="34"/>
  <c r="P75" i="43"/>
  <c r="N78" i="28"/>
  <c r="D35" i="34"/>
  <c r="D26" i="34"/>
  <c r="D24" i="34"/>
  <c r="D23" i="34"/>
  <c r="D33" i="34"/>
  <c r="D31" i="34"/>
  <c r="D34" i="34"/>
  <c r="D29" i="34"/>
  <c r="D25" i="34"/>
  <c r="D27" i="34"/>
  <c r="D30" i="34"/>
  <c r="D28" i="34"/>
  <c r="D32" i="34"/>
  <c r="D17" i="47"/>
  <c r="AE194" i="40"/>
  <c r="D19" i="47" s="1"/>
  <c r="AE210" i="40"/>
  <c r="D12" i="47"/>
  <c r="O194" i="40"/>
  <c r="D15" i="47" s="1"/>
  <c r="O210" i="40"/>
  <c r="D45" i="47"/>
  <c r="N77" i="28"/>
  <c r="N61" i="28" s="1"/>
  <c r="D29" i="33"/>
  <c r="E65" i="33" s="1"/>
  <c r="D31" i="33"/>
  <c r="E67" i="33" s="1"/>
  <c r="D26" i="33"/>
  <c r="E62" i="33" s="1"/>
  <c r="D28" i="33"/>
  <c r="E64" i="33" s="1"/>
  <c r="D35" i="33"/>
  <c r="E71" i="33" s="1"/>
  <c r="D30" i="33"/>
  <c r="E66" i="33" s="1"/>
  <c r="D25" i="33"/>
  <c r="E61" i="33" s="1"/>
  <c r="D32" i="33"/>
  <c r="E68" i="33" s="1"/>
  <c r="D27" i="33"/>
  <c r="E63" i="33" s="1"/>
  <c r="D23" i="33"/>
  <c r="D34" i="33"/>
  <c r="E70" i="33" s="1"/>
  <c r="D33" i="33"/>
  <c r="E69" i="33" s="1"/>
  <c r="D24" i="33"/>
  <c r="E60" i="33" s="1"/>
  <c r="D20" i="47"/>
  <c r="AU210" i="40"/>
  <c r="AU194" i="40"/>
  <c r="D23" i="47" s="1"/>
  <c r="N79" i="28"/>
  <c r="E35" i="35"/>
  <c r="F71" i="35" s="1"/>
  <c r="D34" i="35"/>
  <c r="F35" i="35"/>
  <c r="G71" i="35" s="1"/>
  <c r="D27" i="35"/>
  <c r="D35" i="35"/>
  <c r="E71" i="35" s="1"/>
  <c r="D24" i="35"/>
  <c r="E60" i="35" s="1"/>
  <c r="G27" i="35"/>
  <c r="H63" i="35" s="1"/>
  <c r="D25" i="35"/>
  <c r="H35" i="35"/>
  <c r="I71" i="35" s="1"/>
  <c r="I25" i="35"/>
  <c r="D28" i="35"/>
  <c r="G35" i="35"/>
  <c r="H71" i="35" s="1"/>
  <c r="D31" i="35"/>
  <c r="D26" i="35"/>
  <c r="E62" i="35" s="1"/>
  <c r="D29" i="35"/>
  <c r="D32" i="35"/>
  <c r="D23" i="35"/>
  <c r="G32" i="35"/>
  <c r="H68" i="35" s="1"/>
  <c r="F28" i="35"/>
  <c r="H26" i="35"/>
  <c r="J26" i="35"/>
  <c r="K62" i="35" s="1"/>
  <c r="H27" i="35"/>
  <c r="H28" i="35"/>
  <c r="I35" i="35"/>
  <c r="E26" i="35"/>
  <c r="E24" i="35"/>
  <c r="F60" i="35" s="1"/>
  <c r="K26" i="35"/>
  <c r="L62" i="35" s="1"/>
  <c r="H32" i="35"/>
  <c r="F24" i="35"/>
  <c r="I29" i="35"/>
  <c r="D30" i="35"/>
  <c r="D33" i="35"/>
  <c r="L26" i="35"/>
  <c r="I33" i="35"/>
  <c r="I30" i="35"/>
  <c r="N70" i="28"/>
  <c r="D28" i="29"/>
  <c r="E64" i="29" s="1"/>
  <c r="D29" i="29"/>
  <c r="E65" i="29" s="1"/>
  <c r="D31" i="29"/>
  <c r="E67" i="29" s="1"/>
  <c r="D30" i="29"/>
  <c r="E66" i="29" s="1"/>
  <c r="D26" i="29"/>
  <c r="E62" i="29" s="1"/>
  <c r="D34" i="29"/>
  <c r="E70" i="29" s="1"/>
  <c r="D33" i="29"/>
  <c r="E69" i="29" s="1"/>
  <c r="D32" i="29"/>
  <c r="E68" i="29" s="1"/>
  <c r="D24" i="29"/>
  <c r="E60" i="29" s="1"/>
  <c r="D25" i="29"/>
  <c r="E61" i="29" s="1"/>
  <c r="D23" i="29"/>
  <c r="D27" i="29"/>
  <c r="E63" i="29" s="1"/>
  <c r="D35" i="29"/>
  <c r="E71" i="29" s="1"/>
  <c r="N80" i="28"/>
  <c r="D34" i="36"/>
  <c r="D25" i="36"/>
  <c r="D26" i="36"/>
  <c r="D33" i="36"/>
  <c r="D23" i="36"/>
  <c r="D30" i="36"/>
  <c r="D32" i="36"/>
  <c r="D29" i="36"/>
  <c r="D35" i="36"/>
  <c r="D31" i="36"/>
  <c r="G29" i="36"/>
  <c r="D27" i="36"/>
  <c r="E23" i="36"/>
  <c r="D24" i="36"/>
  <c r="D28" i="36"/>
  <c r="N71" i="28"/>
  <c r="D30" i="30"/>
  <c r="E66" i="30" s="1"/>
  <c r="D31" i="30"/>
  <c r="E67" i="30" s="1"/>
  <c r="D29" i="30"/>
  <c r="E65" i="30" s="1"/>
  <c r="D26" i="30"/>
  <c r="E62" i="30" s="1"/>
  <c r="D27" i="30"/>
  <c r="E63" i="30" s="1"/>
  <c r="D23" i="30"/>
  <c r="D35" i="30"/>
  <c r="E71" i="30" s="1"/>
  <c r="D32" i="30"/>
  <c r="E68" i="30" s="1"/>
  <c r="D24" i="30"/>
  <c r="E60" i="30" s="1"/>
  <c r="D33" i="30"/>
  <c r="E69" i="30" s="1"/>
  <c r="D34" i="30"/>
  <c r="E70" i="30" s="1"/>
  <c r="D25" i="30"/>
  <c r="E61" i="30" s="1"/>
  <c r="D28" i="30"/>
  <c r="E64" i="30" s="1"/>
  <c r="C91" i="28"/>
  <c r="C65" i="28"/>
  <c r="C104" i="28"/>
  <c r="C109" i="28" s="1"/>
  <c r="C62" i="32"/>
  <c r="C22" i="28" s="1"/>
  <c r="N68" i="28"/>
  <c r="C62" i="2"/>
  <c r="C96" i="28"/>
  <c r="E73" i="28"/>
  <c r="E61" i="28"/>
  <c r="E65" i="28" s="1"/>
  <c r="D168" i="31"/>
  <c r="D149" i="31"/>
  <c r="C25" i="28"/>
  <c r="D163" i="31"/>
  <c r="D144" i="31"/>
  <c r="C90" i="28"/>
  <c r="C18" i="28"/>
  <c r="C10" i="28" s="1"/>
  <c r="N35" i="32" l="1"/>
  <c r="M46" i="32"/>
  <c r="S84" i="43"/>
  <c r="S82" i="43"/>
  <c r="K35" i="2"/>
  <c r="J46" i="2"/>
  <c r="E21" i="32"/>
  <c r="F51" i="32" s="1"/>
  <c r="F50" i="32"/>
  <c r="D169" i="31"/>
  <c r="E27" i="32"/>
  <c r="F57" i="32" s="1"/>
  <c r="E28" i="32"/>
  <c r="F58" i="32" s="1"/>
  <c r="E59" i="33"/>
  <c r="E50" i="32"/>
  <c r="E59" i="31"/>
  <c r="E59" i="29"/>
  <c r="D146" i="31"/>
  <c r="E59" i="30"/>
  <c r="E59" i="36"/>
  <c r="D165" i="31"/>
  <c r="S85" i="43"/>
  <c r="D164" i="31"/>
  <c r="U2" i="43"/>
  <c r="T77" i="43"/>
  <c r="T82" i="43" s="1"/>
  <c r="T78" i="43"/>
  <c r="T83" i="43" s="1"/>
  <c r="T80" i="43"/>
  <c r="T79" i="43"/>
  <c r="H92" i="33"/>
  <c r="H58" i="33"/>
  <c r="H22" i="33"/>
  <c r="H77" i="33"/>
  <c r="H40" i="33"/>
  <c r="I34" i="28"/>
  <c r="H181" i="35"/>
  <c r="H161" i="35"/>
  <c r="H109" i="35"/>
  <c r="H22" i="35"/>
  <c r="H77" i="35"/>
  <c r="H188" i="35"/>
  <c r="H92" i="35"/>
  <c r="H126" i="35"/>
  <c r="H58" i="35"/>
  <c r="H142" i="35"/>
  <c r="H40" i="35"/>
  <c r="I4" i="36"/>
  <c r="I4" i="34"/>
  <c r="I4" i="32"/>
  <c r="I4" i="35"/>
  <c r="I4" i="33"/>
  <c r="I4" i="31"/>
  <c r="I4" i="30"/>
  <c r="I4" i="10"/>
  <c r="I4" i="43"/>
  <c r="I4" i="29"/>
  <c r="I77" i="2"/>
  <c r="I65" i="2"/>
  <c r="I49" i="2"/>
  <c r="I34" i="2"/>
  <c r="I19" i="2"/>
  <c r="H181" i="30"/>
  <c r="H161" i="30"/>
  <c r="H22" i="30"/>
  <c r="H58" i="30"/>
  <c r="H188" i="30"/>
  <c r="H126" i="30"/>
  <c r="H92" i="30"/>
  <c r="H142" i="30"/>
  <c r="H109" i="30"/>
  <c r="H40" i="30"/>
  <c r="H77" i="30"/>
  <c r="G87" i="28"/>
  <c r="G95" i="28" s="1"/>
  <c r="G103" i="28" s="1"/>
  <c r="G67" i="28"/>
  <c r="G75" i="28" s="1"/>
  <c r="K5" i="28"/>
  <c r="J4" i="2"/>
  <c r="J21" i="28"/>
  <c r="J13" i="28"/>
  <c r="H65" i="32"/>
  <c r="H77" i="32"/>
  <c r="H19" i="32"/>
  <c r="H34" i="32"/>
  <c r="H49" i="32"/>
  <c r="H77" i="10"/>
  <c r="H40" i="10"/>
  <c r="H92" i="10"/>
  <c r="H58" i="10"/>
  <c r="H22" i="10"/>
  <c r="H181" i="34"/>
  <c r="H126" i="34"/>
  <c r="H142" i="34"/>
  <c r="H40" i="34"/>
  <c r="H109" i="34"/>
  <c r="H22" i="34"/>
  <c r="H188" i="34"/>
  <c r="H58" i="34"/>
  <c r="H161" i="34"/>
  <c r="H92" i="34"/>
  <c r="H77" i="34"/>
  <c r="H188" i="29"/>
  <c r="H142" i="29"/>
  <c r="H77" i="29"/>
  <c r="H126" i="29"/>
  <c r="H92" i="29"/>
  <c r="H109" i="29"/>
  <c r="H181" i="29"/>
  <c r="H161" i="29"/>
  <c r="H22" i="29"/>
  <c r="H40" i="29"/>
  <c r="H58" i="29"/>
  <c r="H181" i="36"/>
  <c r="H126" i="36"/>
  <c r="H188" i="36"/>
  <c r="H58" i="36"/>
  <c r="H77" i="36"/>
  <c r="H161" i="36"/>
  <c r="H142" i="36"/>
  <c r="H40" i="36"/>
  <c r="H22" i="36"/>
  <c r="H109" i="36"/>
  <c r="H92" i="36"/>
  <c r="H89" i="43"/>
  <c r="H76" i="43"/>
  <c r="H58" i="43"/>
  <c r="H22" i="43"/>
  <c r="H40" i="43"/>
  <c r="H188" i="31"/>
  <c r="H126" i="31"/>
  <c r="H109" i="31"/>
  <c r="H40" i="31"/>
  <c r="H181" i="31"/>
  <c r="H92" i="31"/>
  <c r="H142" i="31"/>
  <c r="H58" i="31"/>
  <c r="H22" i="31"/>
  <c r="H77" i="31"/>
  <c r="H161" i="31"/>
  <c r="AH34" i="28"/>
  <c r="H59" i="28"/>
  <c r="C101" i="28"/>
  <c r="E25" i="32"/>
  <c r="F55" i="32" s="1"/>
  <c r="E163" i="31"/>
  <c r="E144" i="31"/>
  <c r="E26" i="32"/>
  <c r="F56" i="32" s="1"/>
  <c r="D145" i="31"/>
  <c r="E60" i="31"/>
  <c r="E25" i="31"/>
  <c r="E145" i="31" s="1"/>
  <c r="E29" i="32"/>
  <c r="F59" i="32" s="1"/>
  <c r="E35" i="31"/>
  <c r="E155" i="31" s="1"/>
  <c r="D150" i="31"/>
  <c r="D31" i="32"/>
  <c r="C193" i="36"/>
  <c r="C194" i="36" s="1"/>
  <c r="E24" i="10"/>
  <c r="F60" i="10" s="1"/>
  <c r="E24" i="32"/>
  <c r="F24" i="32" s="1"/>
  <c r="G54" i="32" s="1"/>
  <c r="D153" i="31"/>
  <c r="D172" i="31"/>
  <c r="E23" i="32"/>
  <c r="F53" i="32" s="1"/>
  <c r="E52" i="32"/>
  <c r="E22" i="32"/>
  <c r="C183" i="34"/>
  <c r="C185" i="34" s="1"/>
  <c r="E33" i="31"/>
  <c r="E172" i="31" s="1"/>
  <c r="E66" i="31"/>
  <c r="E28" i="10"/>
  <c r="F64" i="10" s="1"/>
  <c r="E67" i="31"/>
  <c r="C190" i="30"/>
  <c r="C192" i="30" s="1"/>
  <c r="C193" i="30" s="1"/>
  <c r="E31" i="31"/>
  <c r="F31" i="31" s="1"/>
  <c r="G31" i="31" s="1"/>
  <c r="D170" i="31"/>
  <c r="E62" i="31"/>
  <c r="E165" i="31"/>
  <c r="C158" i="34"/>
  <c r="C189" i="34"/>
  <c r="C191" i="34" s="1"/>
  <c r="D174" i="31"/>
  <c r="C177" i="30"/>
  <c r="C178" i="30"/>
  <c r="E34" i="31"/>
  <c r="E173" i="31" s="1"/>
  <c r="E23" i="31"/>
  <c r="E32" i="31"/>
  <c r="F32" i="31" s="1"/>
  <c r="D171" i="31"/>
  <c r="E64" i="31"/>
  <c r="C158" i="30"/>
  <c r="C182" i="30"/>
  <c r="C196" i="30" s="1"/>
  <c r="E29" i="10"/>
  <c r="F65" i="10" s="1"/>
  <c r="E28" i="31"/>
  <c r="E167" i="31" s="1"/>
  <c r="C190" i="34"/>
  <c r="C192" i="34" s="1"/>
  <c r="E25" i="10"/>
  <c r="F61" i="10" s="1"/>
  <c r="C178" i="34"/>
  <c r="C179" i="34" s="1"/>
  <c r="E27" i="31"/>
  <c r="D162" i="31"/>
  <c r="D173" i="31"/>
  <c r="N64" i="28"/>
  <c r="C196" i="36"/>
  <c r="C184" i="29"/>
  <c r="C186" i="29" s="1"/>
  <c r="E33" i="10"/>
  <c r="F69" i="10" s="1"/>
  <c r="D148" i="31"/>
  <c r="E70" i="31"/>
  <c r="E149" i="31"/>
  <c r="D152" i="31"/>
  <c r="D155" i="31"/>
  <c r="D143" i="31"/>
  <c r="D147" i="31"/>
  <c r="D166" i="31"/>
  <c r="D37" i="31"/>
  <c r="C197" i="35"/>
  <c r="E169" i="31"/>
  <c r="F20" i="32"/>
  <c r="C191" i="35"/>
  <c r="C193" i="35" s="1"/>
  <c r="C194" i="35" s="1"/>
  <c r="E30" i="10"/>
  <c r="F66" i="10" s="1"/>
  <c r="C186" i="31"/>
  <c r="C196" i="31"/>
  <c r="E32" i="10"/>
  <c r="F68" i="10" s="1"/>
  <c r="E26" i="10"/>
  <c r="F62" i="10" s="1"/>
  <c r="C193" i="31"/>
  <c r="C197" i="31"/>
  <c r="C197" i="36"/>
  <c r="H29" i="36"/>
  <c r="H149" i="36" s="1"/>
  <c r="H65" i="36"/>
  <c r="E26" i="36"/>
  <c r="E146" i="36" s="1"/>
  <c r="E62" i="36"/>
  <c r="E30" i="35"/>
  <c r="E150" i="35" s="1"/>
  <c r="E66" i="35"/>
  <c r="I28" i="35"/>
  <c r="I167" i="35" s="1"/>
  <c r="I64" i="35"/>
  <c r="E29" i="35"/>
  <c r="E168" i="35" s="1"/>
  <c r="E65" i="35"/>
  <c r="E31" i="34"/>
  <c r="E170" i="34" s="1"/>
  <c r="E67" i="34"/>
  <c r="E33" i="35"/>
  <c r="E153" i="35" s="1"/>
  <c r="E69" i="35"/>
  <c r="E25" i="35"/>
  <c r="E145" i="35" s="1"/>
  <c r="E61" i="35"/>
  <c r="E34" i="34"/>
  <c r="E173" i="34" s="1"/>
  <c r="E70" i="34"/>
  <c r="C196" i="35"/>
  <c r="E31" i="36"/>
  <c r="E67" i="36"/>
  <c r="E25" i="36"/>
  <c r="E164" i="36" s="1"/>
  <c r="E61" i="36"/>
  <c r="J29" i="35"/>
  <c r="J168" i="35" s="1"/>
  <c r="J65" i="35"/>
  <c r="I27" i="35"/>
  <c r="I147" i="35" s="1"/>
  <c r="I63" i="35"/>
  <c r="E32" i="34"/>
  <c r="E152" i="34" s="1"/>
  <c r="E68" i="34"/>
  <c r="E33" i="34"/>
  <c r="E172" i="34" s="1"/>
  <c r="E69" i="34"/>
  <c r="F24" i="31"/>
  <c r="F60" i="31"/>
  <c r="E35" i="36"/>
  <c r="E155" i="36" s="1"/>
  <c r="E71" i="36"/>
  <c r="E34" i="36"/>
  <c r="E173" i="36" s="1"/>
  <c r="E70" i="36"/>
  <c r="G24" i="35"/>
  <c r="G163" i="35" s="1"/>
  <c r="G60" i="35"/>
  <c r="E31" i="35"/>
  <c r="E170" i="35" s="1"/>
  <c r="E67" i="35"/>
  <c r="E28" i="34"/>
  <c r="E167" i="34" s="1"/>
  <c r="E64" i="34"/>
  <c r="E23" i="34"/>
  <c r="E59" i="34"/>
  <c r="F29" i="31"/>
  <c r="F65" i="31"/>
  <c r="E32" i="35"/>
  <c r="E152" i="35" s="1"/>
  <c r="E68" i="35"/>
  <c r="E29" i="36"/>
  <c r="E168" i="36" s="1"/>
  <c r="E65" i="36"/>
  <c r="I32" i="35"/>
  <c r="I152" i="35" s="1"/>
  <c r="I68" i="35"/>
  <c r="I26" i="35"/>
  <c r="J62" i="35" s="1"/>
  <c r="I62" i="35"/>
  <c r="E27" i="35"/>
  <c r="E166" i="35" s="1"/>
  <c r="E63" i="35"/>
  <c r="E30" i="34"/>
  <c r="E169" i="34" s="1"/>
  <c r="E66" i="34"/>
  <c r="E24" i="34"/>
  <c r="E163" i="34" s="1"/>
  <c r="E60" i="34"/>
  <c r="E23" i="10"/>
  <c r="E59" i="10"/>
  <c r="F30" i="31"/>
  <c r="F66" i="31"/>
  <c r="J35" i="35"/>
  <c r="J174" i="35" s="1"/>
  <c r="J71" i="35"/>
  <c r="E28" i="36"/>
  <c r="E167" i="36" s="1"/>
  <c r="E64" i="36"/>
  <c r="E32" i="36"/>
  <c r="E152" i="36" s="1"/>
  <c r="E68" i="36"/>
  <c r="J30" i="35"/>
  <c r="J169" i="35" s="1"/>
  <c r="J66" i="35"/>
  <c r="G28" i="35"/>
  <c r="H64" i="35" s="1"/>
  <c r="G64" i="35"/>
  <c r="E28" i="35"/>
  <c r="F64" i="35" s="1"/>
  <c r="E64" i="35"/>
  <c r="E27" i="34"/>
  <c r="E166" i="34" s="1"/>
  <c r="E63" i="34"/>
  <c r="E26" i="34"/>
  <c r="E146" i="34" s="1"/>
  <c r="E62" i="34"/>
  <c r="E33" i="36"/>
  <c r="E172" i="36" s="1"/>
  <c r="E69" i="36"/>
  <c r="E24" i="36"/>
  <c r="E144" i="36" s="1"/>
  <c r="E60" i="36"/>
  <c r="E30" i="36"/>
  <c r="E66" i="36"/>
  <c r="J33" i="35"/>
  <c r="J153" i="35" s="1"/>
  <c r="J69" i="35"/>
  <c r="J25" i="35"/>
  <c r="J145" i="35" s="1"/>
  <c r="J61" i="35"/>
  <c r="E34" i="35"/>
  <c r="E173" i="35" s="1"/>
  <c r="E70" i="35"/>
  <c r="E25" i="34"/>
  <c r="E164" i="34" s="1"/>
  <c r="E61" i="34"/>
  <c r="E35" i="34"/>
  <c r="E174" i="34" s="1"/>
  <c r="E71" i="34"/>
  <c r="F26" i="31"/>
  <c r="F62" i="31"/>
  <c r="E27" i="36"/>
  <c r="E166" i="36" s="1"/>
  <c r="E63" i="36"/>
  <c r="F23" i="36"/>
  <c r="F59" i="36"/>
  <c r="M26" i="35"/>
  <c r="M146" i="35" s="1"/>
  <c r="M62" i="35"/>
  <c r="F26" i="35"/>
  <c r="F146" i="35" s="1"/>
  <c r="F62" i="35"/>
  <c r="E23" i="35"/>
  <c r="E59" i="35"/>
  <c r="E29" i="34"/>
  <c r="E149" i="34" s="1"/>
  <c r="E65" i="34"/>
  <c r="E35" i="10"/>
  <c r="F71" i="10" s="1"/>
  <c r="E71" i="10"/>
  <c r="N41" i="33"/>
  <c r="M55" i="33"/>
  <c r="R41" i="30"/>
  <c r="Q55" i="30"/>
  <c r="E31" i="47"/>
  <c r="C197" i="29"/>
  <c r="C198" i="29" s="1"/>
  <c r="C200" i="29" s="1"/>
  <c r="C193" i="29"/>
  <c r="C184" i="34"/>
  <c r="N62" i="28"/>
  <c r="D31" i="47"/>
  <c r="F21" i="32"/>
  <c r="G51" i="32" s="1"/>
  <c r="P41" i="10"/>
  <c r="O55" i="10"/>
  <c r="E31" i="10"/>
  <c r="F67" i="10" s="1"/>
  <c r="E27" i="10"/>
  <c r="F63" i="10" s="1"/>
  <c r="D37" i="10"/>
  <c r="E34" i="10"/>
  <c r="F70" i="10" s="1"/>
  <c r="C8" i="28"/>
  <c r="M41" i="34"/>
  <c r="L55" i="34"/>
  <c r="C12" i="28"/>
  <c r="N63" i="28"/>
  <c r="D62" i="32"/>
  <c r="D22" i="28" s="1"/>
  <c r="E25" i="33"/>
  <c r="F61" i="33" s="1"/>
  <c r="E34" i="30"/>
  <c r="F70" i="30" s="1"/>
  <c r="D173" i="30"/>
  <c r="D154" i="30"/>
  <c r="D149" i="30"/>
  <c r="D168" i="30"/>
  <c r="E29" i="30"/>
  <c r="F65" i="30" s="1"/>
  <c r="D167" i="36"/>
  <c r="D148" i="36"/>
  <c r="E143" i="36"/>
  <c r="E162" i="36"/>
  <c r="D147" i="36"/>
  <c r="D166" i="36"/>
  <c r="D146" i="36"/>
  <c r="D165" i="36"/>
  <c r="E27" i="29"/>
  <c r="F63" i="29" s="1"/>
  <c r="D166" i="29"/>
  <c r="D147" i="29"/>
  <c r="E30" i="29"/>
  <c r="F66" i="29" s="1"/>
  <c r="D169" i="29"/>
  <c r="D150" i="29"/>
  <c r="I172" i="35"/>
  <c r="I153" i="35"/>
  <c r="D172" i="35"/>
  <c r="D153" i="35"/>
  <c r="I155" i="35"/>
  <c r="I174" i="35"/>
  <c r="D167" i="35"/>
  <c r="D148" i="35"/>
  <c r="G166" i="35"/>
  <c r="G147" i="35"/>
  <c r="F174" i="35"/>
  <c r="F155" i="35"/>
  <c r="D173" i="35"/>
  <c r="D154" i="35"/>
  <c r="E174" i="35"/>
  <c r="E155" i="35"/>
  <c r="E23" i="33"/>
  <c r="D37" i="33"/>
  <c r="E26" i="33"/>
  <c r="F62" i="33" s="1"/>
  <c r="D171" i="34"/>
  <c r="D152" i="34"/>
  <c r="D167" i="34"/>
  <c r="D148" i="34"/>
  <c r="D169" i="34"/>
  <c r="D150" i="34"/>
  <c r="D163" i="34"/>
  <c r="D144" i="34"/>
  <c r="E33" i="30"/>
  <c r="F69" i="30" s="1"/>
  <c r="D153" i="30"/>
  <c r="D172" i="30"/>
  <c r="E31" i="30"/>
  <c r="F67" i="30" s="1"/>
  <c r="D170" i="30"/>
  <c r="D151" i="30"/>
  <c r="D173" i="36"/>
  <c r="D154" i="36"/>
  <c r="E23" i="29"/>
  <c r="D37" i="29"/>
  <c r="D162" i="29"/>
  <c r="D143" i="29"/>
  <c r="E31" i="29"/>
  <c r="F67" i="29" s="1"/>
  <c r="D170" i="29"/>
  <c r="D151" i="29"/>
  <c r="I168" i="35"/>
  <c r="I149" i="35"/>
  <c r="H152" i="35"/>
  <c r="H171" i="35"/>
  <c r="K165" i="35"/>
  <c r="K146" i="35"/>
  <c r="H148" i="35"/>
  <c r="H167" i="35"/>
  <c r="H174" i="35"/>
  <c r="H155" i="35"/>
  <c r="E27" i="33"/>
  <c r="F63" i="33" s="1"/>
  <c r="E31" i="33"/>
  <c r="F67" i="33" s="1"/>
  <c r="D153" i="34"/>
  <c r="D172" i="34"/>
  <c r="D165" i="34"/>
  <c r="D146" i="34"/>
  <c r="E24" i="30"/>
  <c r="F60" i="30" s="1"/>
  <c r="D163" i="30"/>
  <c r="D144" i="30"/>
  <c r="E30" i="30"/>
  <c r="F66" i="30" s="1"/>
  <c r="D150" i="30"/>
  <c r="D169" i="30"/>
  <c r="D145" i="36"/>
  <c r="D164" i="36"/>
  <c r="E25" i="29"/>
  <c r="F61" i="29" s="1"/>
  <c r="D164" i="29"/>
  <c r="D145" i="29"/>
  <c r="E29" i="29"/>
  <c r="F65" i="29" s="1"/>
  <c r="D168" i="29"/>
  <c r="D149" i="29"/>
  <c r="I164" i="35"/>
  <c r="I145" i="35"/>
  <c r="E32" i="33"/>
  <c r="F68" i="33" s="1"/>
  <c r="E29" i="33"/>
  <c r="F65" i="33" s="1"/>
  <c r="D149" i="34"/>
  <c r="D168" i="34"/>
  <c r="D173" i="34"/>
  <c r="D154" i="34"/>
  <c r="E32" i="30"/>
  <c r="F68" i="30" s="1"/>
  <c r="D171" i="30"/>
  <c r="D152" i="30"/>
  <c r="E24" i="29"/>
  <c r="F60" i="29" s="1"/>
  <c r="D163" i="29"/>
  <c r="D144" i="29"/>
  <c r="E28" i="29"/>
  <c r="F64" i="29" s="1"/>
  <c r="D167" i="29"/>
  <c r="D148" i="29"/>
  <c r="I150" i="35"/>
  <c r="I169" i="35"/>
  <c r="L146" i="35"/>
  <c r="L165" i="35"/>
  <c r="E144" i="35"/>
  <c r="E163" i="35"/>
  <c r="J146" i="35"/>
  <c r="J165" i="35"/>
  <c r="H165" i="35"/>
  <c r="H146" i="35"/>
  <c r="F167" i="35"/>
  <c r="F148" i="35"/>
  <c r="G152" i="35"/>
  <c r="G171" i="35"/>
  <c r="D143" i="35"/>
  <c r="D162" i="35"/>
  <c r="D37" i="35"/>
  <c r="D165" i="35"/>
  <c r="D146" i="35"/>
  <c r="D163" i="35"/>
  <c r="D144" i="35"/>
  <c r="N81" i="28"/>
  <c r="E35" i="30"/>
  <c r="F71" i="30" s="1"/>
  <c r="D155" i="30"/>
  <c r="D174" i="30"/>
  <c r="D155" i="36"/>
  <c r="D174" i="36"/>
  <c r="D150" i="36"/>
  <c r="D169" i="36"/>
  <c r="D162" i="36"/>
  <c r="D143" i="36"/>
  <c r="D37" i="36"/>
  <c r="E32" i="29"/>
  <c r="F68" i="29" s="1"/>
  <c r="D171" i="29"/>
  <c r="D152" i="29"/>
  <c r="D169" i="35"/>
  <c r="D150" i="35"/>
  <c r="H147" i="35"/>
  <c r="H166" i="35"/>
  <c r="D170" i="35"/>
  <c r="D151" i="35"/>
  <c r="E24" i="33"/>
  <c r="F60" i="33" s="1"/>
  <c r="D166" i="34"/>
  <c r="D147" i="34"/>
  <c r="D162" i="34"/>
  <c r="D143" i="34"/>
  <c r="D37" i="34"/>
  <c r="D174" i="34"/>
  <c r="D155" i="34"/>
  <c r="E23" i="30"/>
  <c r="D162" i="30"/>
  <c r="D143" i="30"/>
  <c r="D37" i="30"/>
  <c r="D170" i="36"/>
  <c r="D151" i="36"/>
  <c r="E33" i="29"/>
  <c r="F69" i="29" s="1"/>
  <c r="D153" i="29"/>
  <c r="D172" i="29"/>
  <c r="D149" i="35"/>
  <c r="D168" i="35"/>
  <c r="D145" i="35"/>
  <c r="D164" i="35"/>
  <c r="E33" i="33"/>
  <c r="F69" i="33" s="1"/>
  <c r="E30" i="33"/>
  <c r="F66" i="33" s="1"/>
  <c r="D151" i="34"/>
  <c r="D170" i="34"/>
  <c r="D167" i="30"/>
  <c r="D148" i="30"/>
  <c r="E28" i="30"/>
  <c r="F64" i="30" s="1"/>
  <c r="E27" i="30"/>
  <c r="F63" i="30" s="1"/>
  <c r="D147" i="30"/>
  <c r="D166" i="30"/>
  <c r="G168" i="36"/>
  <c r="G149" i="36"/>
  <c r="D152" i="36"/>
  <c r="D171" i="36"/>
  <c r="D172" i="36"/>
  <c r="D153" i="36"/>
  <c r="D173" i="29"/>
  <c r="D154" i="29"/>
  <c r="E34" i="29"/>
  <c r="F70" i="29" s="1"/>
  <c r="F163" i="35"/>
  <c r="F144" i="35"/>
  <c r="G174" i="35"/>
  <c r="G155" i="35"/>
  <c r="E35" i="33"/>
  <c r="F71" i="33" s="1"/>
  <c r="D164" i="34"/>
  <c r="D145" i="34"/>
  <c r="E25" i="30"/>
  <c r="F61" i="30" s="1"/>
  <c r="D164" i="30"/>
  <c r="D145" i="30"/>
  <c r="E26" i="30"/>
  <c r="F62" i="30" s="1"/>
  <c r="D165" i="30"/>
  <c r="D146" i="30"/>
  <c r="D163" i="36"/>
  <c r="D144" i="36"/>
  <c r="D168" i="36"/>
  <c r="D149" i="36"/>
  <c r="E35" i="29"/>
  <c r="F71" i="29" s="1"/>
  <c r="D174" i="29"/>
  <c r="D155" i="29"/>
  <c r="E26" i="29"/>
  <c r="F62" i="29" s="1"/>
  <c r="D165" i="29"/>
  <c r="D146" i="29"/>
  <c r="E165" i="35"/>
  <c r="E146" i="35"/>
  <c r="D152" i="35"/>
  <c r="D171" i="35"/>
  <c r="D174" i="35"/>
  <c r="D155" i="35"/>
  <c r="D166" i="35"/>
  <c r="D147" i="35"/>
  <c r="E34" i="33"/>
  <c r="F70" i="33" s="1"/>
  <c r="E28" i="33"/>
  <c r="F64" i="33" s="1"/>
  <c r="C9" i="28"/>
  <c r="N73" i="28"/>
  <c r="N60" i="28"/>
  <c r="C88" i="28"/>
  <c r="C93" i="28" s="1"/>
  <c r="C14" i="28"/>
  <c r="C6" i="28" s="1"/>
  <c r="D61" i="2"/>
  <c r="C27" i="28"/>
  <c r="D73" i="31"/>
  <c r="T84" i="43" l="1"/>
  <c r="N46" i="32"/>
  <c r="O35" i="32"/>
  <c r="L35" i="2"/>
  <c r="K46" i="2"/>
  <c r="F27" i="32"/>
  <c r="G57" i="32" s="1"/>
  <c r="F24" i="10"/>
  <c r="G60" i="10" s="1"/>
  <c r="E174" i="31"/>
  <c r="M165" i="35"/>
  <c r="F26" i="32"/>
  <c r="G56" i="32" s="1"/>
  <c r="F23" i="32"/>
  <c r="G53" i="32" s="1"/>
  <c r="F25" i="32"/>
  <c r="G55" i="32" s="1"/>
  <c r="G50" i="32"/>
  <c r="F162" i="36"/>
  <c r="F59" i="33"/>
  <c r="F59" i="10"/>
  <c r="E143" i="34"/>
  <c r="F28" i="32"/>
  <c r="G58" i="32" s="1"/>
  <c r="F59" i="30"/>
  <c r="F59" i="29"/>
  <c r="E162" i="31"/>
  <c r="T85" i="43"/>
  <c r="F25" i="10"/>
  <c r="G61" i="10" s="1"/>
  <c r="F29" i="32"/>
  <c r="G59" i="32" s="1"/>
  <c r="E61" i="32"/>
  <c r="E104" i="28" s="1"/>
  <c r="V2" i="43"/>
  <c r="U78" i="43"/>
  <c r="U83" i="43" s="1"/>
  <c r="U80" i="43"/>
  <c r="U79" i="43"/>
  <c r="U84" i="43" s="1"/>
  <c r="U77" i="43"/>
  <c r="U82" i="43" s="1"/>
  <c r="I58" i="35"/>
  <c r="I161" i="35"/>
  <c r="I126" i="35"/>
  <c r="I92" i="35"/>
  <c r="I40" i="35"/>
  <c r="I188" i="35"/>
  <c r="I22" i="35"/>
  <c r="I142" i="35"/>
  <c r="I109" i="35"/>
  <c r="I77" i="35"/>
  <c r="I181" i="35"/>
  <c r="H67" i="28"/>
  <c r="H75" i="28" s="1"/>
  <c r="H87" i="28"/>
  <c r="H95" i="28" s="1"/>
  <c r="H103" i="28" s="1"/>
  <c r="I188" i="29"/>
  <c r="I161" i="29"/>
  <c r="I126" i="29"/>
  <c r="I92" i="29"/>
  <c r="I58" i="29"/>
  <c r="I22" i="29"/>
  <c r="I181" i="29"/>
  <c r="I142" i="29"/>
  <c r="I109" i="29"/>
  <c r="I77" i="29"/>
  <c r="I40" i="29"/>
  <c r="I161" i="34"/>
  <c r="I126" i="34"/>
  <c r="I188" i="34"/>
  <c r="I77" i="34"/>
  <c r="I109" i="34"/>
  <c r="I22" i="34"/>
  <c r="I58" i="34"/>
  <c r="I40" i="34"/>
  <c r="I92" i="34"/>
  <c r="I181" i="34"/>
  <c r="I142" i="34"/>
  <c r="AI34" i="28"/>
  <c r="I59" i="28"/>
  <c r="I77" i="32"/>
  <c r="I65" i="32"/>
  <c r="I34" i="32"/>
  <c r="I49" i="32"/>
  <c r="I19" i="32"/>
  <c r="J34" i="28"/>
  <c r="I58" i="43"/>
  <c r="I22" i="43"/>
  <c r="I76" i="43"/>
  <c r="I89" i="43"/>
  <c r="I40" i="43"/>
  <c r="I109" i="36"/>
  <c r="I142" i="36"/>
  <c r="I40" i="36"/>
  <c r="I161" i="36"/>
  <c r="I181" i="36"/>
  <c r="I22" i="36"/>
  <c r="I126" i="36"/>
  <c r="I92" i="36"/>
  <c r="I58" i="36"/>
  <c r="I188" i="36"/>
  <c r="I77" i="36"/>
  <c r="J4" i="36"/>
  <c r="J4" i="34"/>
  <c r="J4" i="32"/>
  <c r="J4" i="30"/>
  <c r="J4" i="10"/>
  <c r="J4" i="33"/>
  <c r="J4" i="31"/>
  <c r="J4" i="43"/>
  <c r="J4" i="29"/>
  <c r="J4" i="35"/>
  <c r="J77" i="2"/>
  <c r="J65" i="2"/>
  <c r="J49" i="2"/>
  <c r="J34" i="2"/>
  <c r="J19" i="2"/>
  <c r="I92" i="10"/>
  <c r="I77" i="10"/>
  <c r="I58" i="10"/>
  <c r="I40" i="10"/>
  <c r="I22" i="10"/>
  <c r="L5" i="28"/>
  <c r="K4" i="2"/>
  <c r="K21" i="28"/>
  <c r="K13" i="28"/>
  <c r="I188" i="30"/>
  <c r="I142" i="30"/>
  <c r="I58" i="30"/>
  <c r="I181" i="30"/>
  <c r="I77" i="30"/>
  <c r="I22" i="30"/>
  <c r="I126" i="30"/>
  <c r="I92" i="30"/>
  <c r="I109" i="30"/>
  <c r="I40" i="30"/>
  <c r="I161" i="30"/>
  <c r="I181" i="31"/>
  <c r="I40" i="31"/>
  <c r="I22" i="31"/>
  <c r="I92" i="31"/>
  <c r="I77" i="31"/>
  <c r="I142" i="31"/>
  <c r="I109" i="31"/>
  <c r="I58" i="31"/>
  <c r="I188" i="31"/>
  <c r="I161" i="31"/>
  <c r="I126" i="31"/>
  <c r="I92" i="33"/>
  <c r="I77" i="33"/>
  <c r="I58" i="33"/>
  <c r="I40" i="33"/>
  <c r="I22" i="33"/>
  <c r="C197" i="30"/>
  <c r="C198" i="30" s="1"/>
  <c r="C200" i="30" s="1"/>
  <c r="E143" i="31"/>
  <c r="F23" i="31"/>
  <c r="F143" i="31" s="1"/>
  <c r="F68" i="31"/>
  <c r="F71" i="31"/>
  <c r="F61" i="31"/>
  <c r="F35" i="31"/>
  <c r="G35" i="31" s="1"/>
  <c r="F25" i="31"/>
  <c r="G61" i="31" s="1"/>
  <c r="E164" i="31"/>
  <c r="F69" i="31"/>
  <c r="F33" i="31"/>
  <c r="G33" i="31" s="1"/>
  <c r="F54" i="32"/>
  <c r="E31" i="32"/>
  <c r="F28" i="10"/>
  <c r="G64" i="10" s="1"/>
  <c r="E153" i="31"/>
  <c r="C186" i="34"/>
  <c r="J164" i="35"/>
  <c r="E167" i="35"/>
  <c r="C196" i="34"/>
  <c r="E148" i="35"/>
  <c r="F52" i="32"/>
  <c r="F22" i="32"/>
  <c r="E170" i="31"/>
  <c r="F151" i="31"/>
  <c r="F67" i="31"/>
  <c r="F170" i="31"/>
  <c r="E151" i="31"/>
  <c r="G67" i="31"/>
  <c r="E162" i="34"/>
  <c r="F29" i="10"/>
  <c r="G65" i="10" s="1"/>
  <c r="E154" i="36"/>
  <c r="F28" i="31"/>
  <c r="G28" i="31" s="1"/>
  <c r="F64" i="31"/>
  <c r="J149" i="35"/>
  <c r="C197" i="34"/>
  <c r="C193" i="34"/>
  <c r="C184" i="30"/>
  <c r="C186" i="30" s="1"/>
  <c r="C194" i="30" s="1"/>
  <c r="E148" i="36"/>
  <c r="F59" i="31"/>
  <c r="F70" i="31"/>
  <c r="E37" i="31"/>
  <c r="F34" i="31"/>
  <c r="G34" i="31" s="1"/>
  <c r="E154" i="31"/>
  <c r="E147" i="36"/>
  <c r="F33" i="10"/>
  <c r="G69" i="10" s="1"/>
  <c r="E73" i="31"/>
  <c r="E100" i="28" s="1"/>
  <c r="F63" i="31"/>
  <c r="F27" i="31"/>
  <c r="F147" i="31" s="1"/>
  <c r="E165" i="36"/>
  <c r="E152" i="31"/>
  <c r="E171" i="31"/>
  <c r="E171" i="34"/>
  <c r="E151" i="35"/>
  <c r="E148" i="31"/>
  <c r="G167" i="35"/>
  <c r="E147" i="31"/>
  <c r="E166" i="31"/>
  <c r="F143" i="36"/>
  <c r="J172" i="35"/>
  <c r="F32" i="10"/>
  <c r="G68" i="10" s="1"/>
  <c r="E153" i="34"/>
  <c r="E155" i="34"/>
  <c r="E174" i="36"/>
  <c r="D176" i="31"/>
  <c r="D183" i="31" s="1"/>
  <c r="D185" i="31" s="1"/>
  <c r="E145" i="36"/>
  <c r="E148" i="34"/>
  <c r="E153" i="36"/>
  <c r="E168" i="34"/>
  <c r="G148" i="35"/>
  <c r="E165" i="34"/>
  <c r="D157" i="31"/>
  <c r="D182" i="31" s="1"/>
  <c r="C198" i="35"/>
  <c r="C200" i="35" s="1"/>
  <c r="C198" i="36"/>
  <c r="C200" i="36" s="1"/>
  <c r="I148" i="35"/>
  <c r="H168" i="36"/>
  <c r="E144" i="34"/>
  <c r="I171" i="35"/>
  <c r="E164" i="35"/>
  <c r="E149" i="35"/>
  <c r="C194" i="31"/>
  <c r="E169" i="35"/>
  <c r="E147" i="35"/>
  <c r="G144" i="35"/>
  <c r="E163" i="36"/>
  <c r="E154" i="35"/>
  <c r="I166" i="35"/>
  <c r="F165" i="35"/>
  <c r="E147" i="34"/>
  <c r="E149" i="36"/>
  <c r="E172" i="35"/>
  <c r="E150" i="34"/>
  <c r="E171" i="36"/>
  <c r="E37" i="35"/>
  <c r="G20" i="32"/>
  <c r="G26" i="32"/>
  <c r="H56" i="32" s="1"/>
  <c r="F27" i="10"/>
  <c r="G63" i="10" s="1"/>
  <c r="F30" i="10"/>
  <c r="G66" i="10" s="1"/>
  <c r="F26" i="10"/>
  <c r="G62" i="10" s="1"/>
  <c r="C198" i="31"/>
  <c r="C200" i="31" s="1"/>
  <c r="F35" i="10"/>
  <c r="G71" i="10" s="1"/>
  <c r="I146" i="35"/>
  <c r="E162" i="35"/>
  <c r="I165" i="35"/>
  <c r="E171" i="35"/>
  <c r="E145" i="34"/>
  <c r="E151" i="34"/>
  <c r="J155" i="35"/>
  <c r="C194" i="29"/>
  <c r="E143" i="35"/>
  <c r="F25" i="33"/>
  <c r="G61" i="33" s="1"/>
  <c r="G24" i="32"/>
  <c r="H54" i="32" s="1"/>
  <c r="G27" i="32"/>
  <c r="H57" i="32" s="1"/>
  <c r="E37" i="34"/>
  <c r="E154" i="34"/>
  <c r="F23" i="10"/>
  <c r="E37" i="36"/>
  <c r="F23" i="35"/>
  <c r="F59" i="35"/>
  <c r="F25" i="34"/>
  <c r="F61" i="34"/>
  <c r="F30" i="36"/>
  <c r="F66" i="36"/>
  <c r="E169" i="36"/>
  <c r="E150" i="36"/>
  <c r="F62" i="34"/>
  <c r="F26" i="34"/>
  <c r="K30" i="35"/>
  <c r="K66" i="35"/>
  <c r="J150" i="35"/>
  <c r="F32" i="35"/>
  <c r="F68" i="35"/>
  <c r="K35" i="35"/>
  <c r="K71" i="35"/>
  <c r="F31" i="35"/>
  <c r="F67" i="35"/>
  <c r="F32" i="34"/>
  <c r="F68" i="34"/>
  <c r="F31" i="36"/>
  <c r="F67" i="36"/>
  <c r="F34" i="34"/>
  <c r="F70" i="34"/>
  <c r="F31" i="34"/>
  <c r="F67" i="34"/>
  <c r="F26" i="36"/>
  <c r="F62" i="36"/>
  <c r="F24" i="34"/>
  <c r="F60" i="34"/>
  <c r="J32" i="35"/>
  <c r="J68" i="35"/>
  <c r="E170" i="36"/>
  <c r="G26" i="35"/>
  <c r="G62" i="35"/>
  <c r="F34" i="35"/>
  <c r="F70" i="35"/>
  <c r="F24" i="36"/>
  <c r="F60" i="36"/>
  <c r="F27" i="34"/>
  <c r="F63" i="34"/>
  <c r="F32" i="36"/>
  <c r="F68" i="36"/>
  <c r="G29" i="31"/>
  <c r="G65" i="31"/>
  <c r="F168" i="31"/>
  <c r="F149" i="31"/>
  <c r="H24" i="35"/>
  <c r="H60" i="35"/>
  <c r="G24" i="31"/>
  <c r="G60" i="31"/>
  <c r="F163" i="31"/>
  <c r="F144" i="31"/>
  <c r="J27" i="35"/>
  <c r="J63" i="35"/>
  <c r="F25" i="35"/>
  <c r="F61" i="35"/>
  <c r="F29" i="35"/>
  <c r="F65" i="35"/>
  <c r="I29" i="36"/>
  <c r="I65" i="36"/>
  <c r="E151" i="36"/>
  <c r="G30" i="31"/>
  <c r="G66" i="31"/>
  <c r="F169" i="31"/>
  <c r="F150" i="31"/>
  <c r="F30" i="34"/>
  <c r="F66" i="34"/>
  <c r="F29" i="36"/>
  <c r="F65" i="36"/>
  <c r="N26" i="35"/>
  <c r="T44" i="35" s="1"/>
  <c r="U44" i="35" s="1"/>
  <c r="V44" i="35" s="1"/>
  <c r="W44" i="35" s="1"/>
  <c r="X44" i="35" s="1"/>
  <c r="Y44" i="35" s="1"/>
  <c r="Z44" i="35" s="1"/>
  <c r="AA44" i="35" s="1"/>
  <c r="N62" i="35"/>
  <c r="F27" i="36"/>
  <c r="F63" i="36"/>
  <c r="G26" i="31"/>
  <c r="G62" i="31"/>
  <c r="F146" i="31"/>
  <c r="F165" i="31"/>
  <c r="K25" i="35"/>
  <c r="K61" i="35"/>
  <c r="F28" i="36"/>
  <c r="F64" i="36"/>
  <c r="F23" i="34"/>
  <c r="F59" i="34"/>
  <c r="F34" i="36"/>
  <c r="F70" i="36"/>
  <c r="K29" i="35"/>
  <c r="K65" i="35"/>
  <c r="F33" i="35"/>
  <c r="F69" i="35"/>
  <c r="J28" i="35"/>
  <c r="J64" i="35"/>
  <c r="F27" i="35"/>
  <c r="F63" i="35"/>
  <c r="F29" i="34"/>
  <c r="F65" i="34"/>
  <c r="G23" i="36"/>
  <c r="G59" i="36"/>
  <c r="F35" i="34"/>
  <c r="F71" i="34"/>
  <c r="K33" i="35"/>
  <c r="K69" i="35"/>
  <c r="F33" i="36"/>
  <c r="F69" i="36"/>
  <c r="F28" i="34"/>
  <c r="F64" i="34"/>
  <c r="F35" i="36"/>
  <c r="F71" i="36"/>
  <c r="F33" i="34"/>
  <c r="F69" i="34"/>
  <c r="F25" i="36"/>
  <c r="F61" i="36"/>
  <c r="G32" i="31"/>
  <c r="G68" i="31"/>
  <c r="F171" i="31"/>
  <c r="F152" i="31"/>
  <c r="F30" i="35"/>
  <c r="F66" i="35"/>
  <c r="H31" i="31"/>
  <c r="H67" i="31"/>
  <c r="G151" i="31"/>
  <c r="G170" i="31"/>
  <c r="O41" i="33"/>
  <c r="N55" i="33"/>
  <c r="S41" i="30"/>
  <c r="R55" i="30"/>
  <c r="D73" i="10"/>
  <c r="D74" i="10" s="1"/>
  <c r="C19" i="28"/>
  <c r="G21" i="32"/>
  <c r="H51" i="32" s="1"/>
  <c r="F34" i="10"/>
  <c r="E37" i="10"/>
  <c r="F31" i="10"/>
  <c r="G67" i="10" s="1"/>
  <c r="Q41" i="10"/>
  <c r="P55" i="10"/>
  <c r="N65" i="28"/>
  <c r="N41" i="34"/>
  <c r="M55" i="34"/>
  <c r="E73" i="34"/>
  <c r="E106" i="28" s="1"/>
  <c r="F30" i="33"/>
  <c r="G66" i="33" s="1"/>
  <c r="E73" i="35"/>
  <c r="E107" i="28" s="1"/>
  <c r="D157" i="34"/>
  <c r="F32" i="29"/>
  <c r="G68" i="29" s="1"/>
  <c r="E171" i="29"/>
  <c r="E152" i="29"/>
  <c r="D73" i="36"/>
  <c r="D73" i="35"/>
  <c r="F32" i="33"/>
  <c r="G68" i="33" s="1"/>
  <c r="E168" i="29"/>
  <c r="E149" i="29"/>
  <c r="F29" i="29"/>
  <c r="G65" i="29" s="1"/>
  <c r="F31" i="30"/>
  <c r="G67" i="30" s="1"/>
  <c r="E170" i="30"/>
  <c r="E151" i="30"/>
  <c r="E150" i="29"/>
  <c r="E169" i="29"/>
  <c r="F30" i="29"/>
  <c r="G66" i="29" s="1"/>
  <c r="F28" i="33"/>
  <c r="G64" i="33" s="1"/>
  <c r="F33" i="33"/>
  <c r="G69" i="33" s="1"/>
  <c r="E143" i="30"/>
  <c r="E162" i="30"/>
  <c r="E37" i="30"/>
  <c r="F23" i="30"/>
  <c r="D176" i="34"/>
  <c r="D157" i="35"/>
  <c r="F24" i="30"/>
  <c r="G60" i="30" s="1"/>
  <c r="E163" i="30"/>
  <c r="E144" i="30"/>
  <c r="F27" i="33"/>
  <c r="G63" i="33" s="1"/>
  <c r="E170" i="29"/>
  <c r="F31" i="29"/>
  <c r="G67" i="29" s="1"/>
  <c r="E151" i="29"/>
  <c r="F26" i="33"/>
  <c r="G62" i="33" s="1"/>
  <c r="E174" i="29"/>
  <c r="E155" i="29"/>
  <c r="F35" i="29"/>
  <c r="G71" i="29" s="1"/>
  <c r="D73" i="34"/>
  <c r="F24" i="33"/>
  <c r="G60" i="33" s="1"/>
  <c r="F24" i="29"/>
  <c r="G60" i="29" s="1"/>
  <c r="E163" i="29"/>
  <c r="E144" i="29"/>
  <c r="D157" i="29"/>
  <c r="F34" i="33"/>
  <c r="G70" i="33" s="1"/>
  <c r="E146" i="30"/>
  <c r="E165" i="30"/>
  <c r="F26" i="30"/>
  <c r="G62" i="30" s="1"/>
  <c r="F35" i="33"/>
  <c r="G71" i="33" s="1"/>
  <c r="D73" i="29"/>
  <c r="D73" i="33"/>
  <c r="E73" i="36"/>
  <c r="E108" i="28" s="1"/>
  <c r="E166" i="30"/>
  <c r="E147" i="30"/>
  <c r="F27" i="30"/>
  <c r="G63" i="30" s="1"/>
  <c r="F25" i="29"/>
  <c r="G61" i="29" s="1"/>
  <c r="E145" i="29"/>
  <c r="E164" i="29"/>
  <c r="D176" i="29"/>
  <c r="E172" i="30"/>
  <c r="E153" i="30"/>
  <c r="F33" i="30"/>
  <c r="G69" i="30" s="1"/>
  <c r="E147" i="29"/>
  <c r="E166" i="29"/>
  <c r="F27" i="29"/>
  <c r="G63" i="29" s="1"/>
  <c r="E173" i="29"/>
  <c r="E154" i="29"/>
  <c r="F34" i="29"/>
  <c r="G70" i="29" s="1"/>
  <c r="E148" i="30"/>
  <c r="F28" i="30"/>
  <c r="G64" i="30" s="1"/>
  <c r="E167" i="30"/>
  <c r="D157" i="30"/>
  <c r="F35" i="30"/>
  <c r="G71" i="30" s="1"/>
  <c r="E174" i="30"/>
  <c r="E155" i="30"/>
  <c r="E150" i="30"/>
  <c r="E169" i="30"/>
  <c r="F30" i="30"/>
  <c r="G66" i="30" s="1"/>
  <c r="F23" i="33"/>
  <c r="E37" i="33"/>
  <c r="E173" i="30"/>
  <c r="E154" i="30"/>
  <c r="F34" i="30"/>
  <c r="G70" i="30" s="1"/>
  <c r="E165" i="29"/>
  <c r="E146" i="29"/>
  <c r="F26" i="29"/>
  <c r="G62" i="29" s="1"/>
  <c r="D73" i="30"/>
  <c r="D157" i="36"/>
  <c r="F28" i="29"/>
  <c r="G64" i="29" s="1"/>
  <c r="E148" i="29"/>
  <c r="E167" i="29"/>
  <c r="F29" i="33"/>
  <c r="G65" i="33" s="1"/>
  <c r="F29" i="30"/>
  <c r="G65" i="30" s="1"/>
  <c r="E168" i="30"/>
  <c r="E149" i="30"/>
  <c r="F25" i="30"/>
  <c r="G61" i="30" s="1"/>
  <c r="E145" i="30"/>
  <c r="E164" i="30"/>
  <c r="E172" i="29"/>
  <c r="E153" i="29"/>
  <c r="F33" i="29"/>
  <c r="G69" i="29" s="1"/>
  <c r="D176" i="30"/>
  <c r="D176" i="36"/>
  <c r="D176" i="35"/>
  <c r="F32" i="30"/>
  <c r="G68" i="30" s="1"/>
  <c r="E152" i="30"/>
  <c r="E171" i="30"/>
  <c r="F31" i="33"/>
  <c r="G67" i="33" s="1"/>
  <c r="E143" i="29"/>
  <c r="E162" i="29"/>
  <c r="F23" i="29"/>
  <c r="E37" i="29"/>
  <c r="C11" i="28"/>
  <c r="D5" i="47" s="1"/>
  <c r="D96" i="28"/>
  <c r="D88" i="28" s="1"/>
  <c r="D62" i="2"/>
  <c r="D14" i="28" s="1"/>
  <c r="D6" i="28" s="1"/>
  <c r="E73" i="10"/>
  <c r="E97" i="28" s="1"/>
  <c r="D100" i="28"/>
  <c r="D74" i="31"/>
  <c r="P35" i="32" l="1"/>
  <c r="O46" i="32"/>
  <c r="M35" i="2"/>
  <c r="L46" i="2"/>
  <c r="G24" i="10"/>
  <c r="H60" i="10" s="1"/>
  <c r="G23" i="31"/>
  <c r="F162" i="31"/>
  <c r="G25" i="32"/>
  <c r="H55" i="32" s="1"/>
  <c r="G25" i="10"/>
  <c r="H61" i="10" s="1"/>
  <c r="G29" i="10"/>
  <c r="H65" i="10" s="1"/>
  <c r="U85" i="43"/>
  <c r="H50" i="32"/>
  <c r="G28" i="32"/>
  <c r="H58" i="32" s="1"/>
  <c r="G23" i="32"/>
  <c r="H53" i="32" s="1"/>
  <c r="G59" i="33"/>
  <c r="G59" i="30"/>
  <c r="G59" i="31"/>
  <c r="G59" i="29"/>
  <c r="F31" i="32"/>
  <c r="E62" i="32"/>
  <c r="E22" i="28" s="1"/>
  <c r="G29" i="32"/>
  <c r="H59" i="32" s="1"/>
  <c r="F155" i="31"/>
  <c r="G28" i="10"/>
  <c r="H64" i="10" s="1"/>
  <c r="W2" i="43"/>
  <c r="V79" i="43"/>
  <c r="V84" i="43" s="1"/>
  <c r="V77" i="43"/>
  <c r="V82" i="43" s="1"/>
  <c r="V78" i="43"/>
  <c r="V83" i="43" s="1"/>
  <c r="V80" i="43"/>
  <c r="M5" i="28"/>
  <c r="L4" i="2"/>
  <c r="L13" i="28"/>
  <c r="L21" i="28"/>
  <c r="J181" i="31"/>
  <c r="J161" i="31"/>
  <c r="J126" i="31"/>
  <c r="J92" i="31"/>
  <c r="J58" i="31"/>
  <c r="J22" i="31"/>
  <c r="J188" i="31"/>
  <c r="J77" i="31"/>
  <c r="J142" i="31"/>
  <c r="J109" i="31"/>
  <c r="J40" i="31"/>
  <c r="K4" i="36"/>
  <c r="K4" i="34"/>
  <c r="K4" i="32"/>
  <c r="K4" i="30"/>
  <c r="K4" i="43"/>
  <c r="K4" i="35"/>
  <c r="K4" i="33"/>
  <c r="K4" i="31"/>
  <c r="K4" i="10"/>
  <c r="K4" i="29"/>
  <c r="K65" i="2"/>
  <c r="K34" i="2"/>
  <c r="K77" i="2"/>
  <c r="K49" i="2"/>
  <c r="K19" i="2"/>
  <c r="J89" i="43"/>
  <c r="J76" i="43"/>
  <c r="J58" i="43"/>
  <c r="J40" i="43"/>
  <c r="J22" i="43"/>
  <c r="J77" i="33"/>
  <c r="J92" i="33"/>
  <c r="J22" i="33"/>
  <c r="J40" i="33"/>
  <c r="J58" i="33"/>
  <c r="I67" i="28"/>
  <c r="I75" i="28" s="1"/>
  <c r="I87" i="28"/>
  <c r="I95" i="28" s="1"/>
  <c r="I103" i="28" s="1"/>
  <c r="J40" i="10"/>
  <c r="J77" i="10"/>
  <c r="J92" i="10"/>
  <c r="J58" i="10"/>
  <c r="J22" i="10"/>
  <c r="AJ34" i="28"/>
  <c r="J59" i="28"/>
  <c r="J188" i="30"/>
  <c r="J181" i="30"/>
  <c r="J126" i="30"/>
  <c r="J92" i="30"/>
  <c r="J109" i="30"/>
  <c r="J58" i="30"/>
  <c r="J77" i="30"/>
  <c r="J22" i="30"/>
  <c r="J40" i="30"/>
  <c r="J161" i="30"/>
  <c r="J142" i="30"/>
  <c r="J19" i="32"/>
  <c r="J34" i="32"/>
  <c r="J77" i="32"/>
  <c r="J49" i="32"/>
  <c r="J65" i="32"/>
  <c r="J188" i="35"/>
  <c r="J40" i="35"/>
  <c r="J142" i="35"/>
  <c r="J92" i="35"/>
  <c r="J161" i="35"/>
  <c r="J77" i="35"/>
  <c r="J58" i="35"/>
  <c r="J109" i="35"/>
  <c r="J126" i="35"/>
  <c r="J181" i="35"/>
  <c r="J22" i="35"/>
  <c r="J188" i="34"/>
  <c r="J126" i="34"/>
  <c r="J161" i="34"/>
  <c r="J142" i="34"/>
  <c r="J40" i="34"/>
  <c r="J181" i="34"/>
  <c r="J109" i="34"/>
  <c r="J58" i="34"/>
  <c r="J22" i="34"/>
  <c r="J92" i="34"/>
  <c r="J77" i="34"/>
  <c r="K34" i="28"/>
  <c r="J188" i="29"/>
  <c r="J161" i="29"/>
  <c r="J181" i="29"/>
  <c r="J142" i="29"/>
  <c r="J126" i="29"/>
  <c r="J92" i="29"/>
  <c r="J109" i="29"/>
  <c r="J22" i="29"/>
  <c r="J40" i="29"/>
  <c r="J77" i="29"/>
  <c r="J58" i="29"/>
  <c r="J142" i="36"/>
  <c r="J161" i="36"/>
  <c r="J181" i="36"/>
  <c r="J22" i="36"/>
  <c r="J188" i="36"/>
  <c r="J77" i="36"/>
  <c r="J40" i="36"/>
  <c r="J109" i="36"/>
  <c r="J58" i="36"/>
  <c r="J126" i="36"/>
  <c r="J92" i="36"/>
  <c r="F174" i="31"/>
  <c r="C194" i="34"/>
  <c r="F61" i="32"/>
  <c r="F104" i="28" s="1"/>
  <c r="G71" i="31"/>
  <c r="F172" i="31"/>
  <c r="F153" i="31"/>
  <c r="G25" i="31"/>
  <c r="F164" i="31"/>
  <c r="F145" i="31"/>
  <c r="G69" i="31"/>
  <c r="C198" i="34"/>
  <c r="C200" i="34" s="1"/>
  <c r="F148" i="31"/>
  <c r="F167" i="31"/>
  <c r="G52" i="32"/>
  <c r="G61" i="32" s="1"/>
  <c r="G104" i="28" s="1"/>
  <c r="G22" i="32"/>
  <c r="G64" i="31"/>
  <c r="F173" i="31"/>
  <c r="G63" i="31"/>
  <c r="F73" i="31"/>
  <c r="F100" i="28" s="1"/>
  <c r="D190" i="31"/>
  <c r="D192" i="31" s="1"/>
  <c r="D177" i="31"/>
  <c r="G25" i="33"/>
  <c r="H61" i="33" s="1"/>
  <c r="F166" i="31"/>
  <c r="F154" i="31"/>
  <c r="G27" i="31"/>
  <c r="G147" i="31" s="1"/>
  <c r="G70" i="31"/>
  <c r="F37" i="31"/>
  <c r="D97" i="28"/>
  <c r="D178" i="31"/>
  <c r="D179" i="31" s="1"/>
  <c r="E176" i="31"/>
  <c r="E190" i="31" s="1"/>
  <c r="E192" i="31" s="1"/>
  <c r="G30" i="10"/>
  <c r="H66" i="10" s="1"/>
  <c r="G33" i="10"/>
  <c r="H69" i="10" s="1"/>
  <c r="G32" i="10"/>
  <c r="H68" i="10" s="1"/>
  <c r="E92" i="28"/>
  <c r="E176" i="34"/>
  <c r="E183" i="34" s="1"/>
  <c r="E185" i="34" s="1"/>
  <c r="E157" i="31"/>
  <c r="E189" i="31" s="1"/>
  <c r="D158" i="31"/>
  <c r="D189" i="31"/>
  <c r="H26" i="32"/>
  <c r="I56" i="32" s="1"/>
  <c r="H20" i="32"/>
  <c r="E157" i="35"/>
  <c r="E182" i="35" s="1"/>
  <c r="G27" i="10"/>
  <c r="H63" i="10" s="1"/>
  <c r="E157" i="36"/>
  <c r="E189" i="36" s="1"/>
  <c r="E176" i="36"/>
  <c r="E183" i="36" s="1"/>
  <c r="E185" i="36" s="1"/>
  <c r="E176" i="35"/>
  <c r="E183" i="35" s="1"/>
  <c r="E185" i="35" s="1"/>
  <c r="E157" i="34"/>
  <c r="E182" i="34" s="1"/>
  <c r="G26" i="10"/>
  <c r="H62" i="10" s="1"/>
  <c r="G35" i="10"/>
  <c r="H71" i="10" s="1"/>
  <c r="F73" i="34"/>
  <c r="F106" i="28" s="1"/>
  <c r="F73" i="36"/>
  <c r="F108" i="28" s="1"/>
  <c r="F73" i="35"/>
  <c r="F107" i="28" s="1"/>
  <c r="H24" i="10"/>
  <c r="I60" i="10" s="1"/>
  <c r="H24" i="32"/>
  <c r="I54" i="32" s="1"/>
  <c r="H27" i="32"/>
  <c r="I57" i="32" s="1"/>
  <c r="G59" i="10"/>
  <c r="G23" i="10"/>
  <c r="H68" i="31"/>
  <c r="H32" i="31"/>
  <c r="G171" i="31"/>
  <c r="G152" i="31"/>
  <c r="G28" i="34"/>
  <c r="G64" i="34"/>
  <c r="F148" i="34"/>
  <c r="F167" i="34"/>
  <c r="G35" i="34"/>
  <c r="G71" i="34"/>
  <c r="F174" i="34"/>
  <c r="F155" i="34"/>
  <c r="G29" i="34"/>
  <c r="G65" i="34"/>
  <c r="F149" i="34"/>
  <c r="F168" i="34"/>
  <c r="K27" i="35"/>
  <c r="K63" i="35"/>
  <c r="J166" i="35"/>
  <c r="J147" i="35"/>
  <c r="G24" i="36"/>
  <c r="G60" i="36"/>
  <c r="F37" i="36"/>
  <c r="F144" i="36"/>
  <c r="F163" i="36"/>
  <c r="H62" i="35"/>
  <c r="G165" i="35"/>
  <c r="G146" i="35"/>
  <c r="L30" i="35"/>
  <c r="L66" i="35"/>
  <c r="K169" i="35"/>
  <c r="K150" i="35"/>
  <c r="G25" i="34"/>
  <c r="G61" i="34"/>
  <c r="F145" i="34"/>
  <c r="F164" i="34"/>
  <c r="L29" i="35"/>
  <c r="L65" i="35"/>
  <c r="K168" i="35"/>
  <c r="K149" i="35"/>
  <c r="H26" i="31"/>
  <c r="H62" i="31"/>
  <c r="G146" i="31"/>
  <c r="G165" i="31"/>
  <c r="G30" i="34"/>
  <c r="G66" i="34"/>
  <c r="F150" i="34"/>
  <c r="F169" i="34"/>
  <c r="H35" i="31"/>
  <c r="H71" i="31"/>
  <c r="G174" i="31"/>
  <c r="G155" i="31"/>
  <c r="G31" i="36"/>
  <c r="G67" i="36"/>
  <c r="F151" i="36"/>
  <c r="F170" i="36"/>
  <c r="G31" i="35"/>
  <c r="G67" i="35"/>
  <c r="F151" i="35"/>
  <c r="F170" i="35"/>
  <c r="G26" i="34"/>
  <c r="G62" i="34"/>
  <c r="F146" i="34"/>
  <c r="F165" i="34"/>
  <c r="G34" i="10"/>
  <c r="H70" i="10" s="1"/>
  <c r="G70" i="10"/>
  <c r="I31" i="31"/>
  <c r="I67" i="31"/>
  <c r="H151" i="31"/>
  <c r="H170" i="31"/>
  <c r="G25" i="36"/>
  <c r="G61" i="36"/>
  <c r="F164" i="36"/>
  <c r="F145" i="36"/>
  <c r="G63" i="35"/>
  <c r="F147" i="35"/>
  <c r="F166" i="35"/>
  <c r="J29" i="36"/>
  <c r="J65" i="36"/>
  <c r="I149" i="36"/>
  <c r="I168" i="36"/>
  <c r="H65" i="31"/>
  <c r="H29" i="31"/>
  <c r="G149" i="31"/>
  <c r="G168" i="31"/>
  <c r="G34" i="35"/>
  <c r="G70" i="35"/>
  <c r="F173" i="35"/>
  <c r="F154" i="35"/>
  <c r="G23" i="35"/>
  <c r="G59" i="35"/>
  <c r="F162" i="35"/>
  <c r="F143" i="35"/>
  <c r="F37" i="35"/>
  <c r="G34" i="36"/>
  <c r="G70" i="36"/>
  <c r="F173" i="36"/>
  <c r="F154" i="36"/>
  <c r="H33" i="31"/>
  <c r="H69" i="31"/>
  <c r="G172" i="31"/>
  <c r="G153" i="31"/>
  <c r="G27" i="36"/>
  <c r="G63" i="36"/>
  <c r="F166" i="36"/>
  <c r="F147" i="36"/>
  <c r="K32" i="35"/>
  <c r="K68" i="35"/>
  <c r="J152" i="35"/>
  <c r="J171" i="35"/>
  <c r="G26" i="36"/>
  <c r="G62" i="36"/>
  <c r="F146" i="36"/>
  <c r="F165" i="36"/>
  <c r="G32" i="34"/>
  <c r="G68" i="34"/>
  <c r="F171" i="34"/>
  <c r="F152" i="34"/>
  <c r="L35" i="35"/>
  <c r="L71" i="35"/>
  <c r="K174" i="35"/>
  <c r="K155" i="35"/>
  <c r="H59" i="31"/>
  <c r="G30" i="35"/>
  <c r="G66" i="35"/>
  <c r="F150" i="35"/>
  <c r="F169" i="35"/>
  <c r="G33" i="34"/>
  <c r="G69" i="34"/>
  <c r="F172" i="34"/>
  <c r="F153" i="34"/>
  <c r="G33" i="36"/>
  <c r="G69" i="36"/>
  <c r="F153" i="36"/>
  <c r="F172" i="36"/>
  <c r="H64" i="31"/>
  <c r="H28" i="31"/>
  <c r="G148" i="31"/>
  <c r="G167" i="31"/>
  <c r="G29" i="35"/>
  <c r="G65" i="35"/>
  <c r="F149" i="35"/>
  <c r="F168" i="35"/>
  <c r="H60" i="31"/>
  <c r="G163" i="31"/>
  <c r="G144" i="31"/>
  <c r="H24" i="31"/>
  <c r="G32" i="36"/>
  <c r="G68" i="36"/>
  <c r="F171" i="36"/>
  <c r="F152" i="36"/>
  <c r="K28" i="35"/>
  <c r="K64" i="35"/>
  <c r="J167" i="35"/>
  <c r="J148" i="35"/>
  <c r="G23" i="34"/>
  <c r="G59" i="34"/>
  <c r="F37" i="34"/>
  <c r="F162" i="34"/>
  <c r="F143" i="34"/>
  <c r="L25" i="35"/>
  <c r="L61" i="35"/>
  <c r="K164" i="35"/>
  <c r="K145" i="35"/>
  <c r="O26" i="35"/>
  <c r="O62" i="35"/>
  <c r="N165" i="35"/>
  <c r="N146" i="35"/>
  <c r="H30" i="31"/>
  <c r="H66" i="31"/>
  <c r="G150" i="31"/>
  <c r="G169" i="31"/>
  <c r="G24" i="34"/>
  <c r="G60" i="34"/>
  <c r="F163" i="34"/>
  <c r="F144" i="34"/>
  <c r="G31" i="34"/>
  <c r="G67" i="34"/>
  <c r="F170" i="34"/>
  <c r="F151" i="34"/>
  <c r="G68" i="35"/>
  <c r="F152" i="35"/>
  <c r="F171" i="35"/>
  <c r="G35" i="36"/>
  <c r="G71" i="36"/>
  <c r="F174" i="36"/>
  <c r="F155" i="36"/>
  <c r="L33" i="35"/>
  <c r="L69" i="35"/>
  <c r="K172" i="35"/>
  <c r="K153" i="35"/>
  <c r="H23" i="36"/>
  <c r="H59" i="36"/>
  <c r="G143" i="36"/>
  <c r="G162" i="36"/>
  <c r="G25" i="35"/>
  <c r="G61" i="35"/>
  <c r="F145" i="35"/>
  <c r="F164" i="35"/>
  <c r="I24" i="35"/>
  <c r="I60" i="35"/>
  <c r="H163" i="35"/>
  <c r="H144" i="35"/>
  <c r="G27" i="34"/>
  <c r="G63" i="34"/>
  <c r="F147" i="34"/>
  <c r="F166" i="34"/>
  <c r="G30" i="36"/>
  <c r="G66" i="36"/>
  <c r="F150" i="36"/>
  <c r="F169" i="36"/>
  <c r="G33" i="35"/>
  <c r="G69" i="35"/>
  <c r="F153" i="35"/>
  <c r="F172" i="35"/>
  <c r="G28" i="36"/>
  <c r="G64" i="36"/>
  <c r="F167" i="36"/>
  <c r="F148" i="36"/>
  <c r="G65" i="36"/>
  <c r="F168" i="36"/>
  <c r="F149" i="36"/>
  <c r="G34" i="34"/>
  <c r="G70" i="34"/>
  <c r="F173" i="34"/>
  <c r="F154" i="34"/>
  <c r="H34" i="31"/>
  <c r="H70" i="31"/>
  <c r="G154" i="31"/>
  <c r="G173" i="31"/>
  <c r="P41" i="33"/>
  <c r="O55" i="33"/>
  <c r="S55" i="30"/>
  <c r="G31" i="10"/>
  <c r="H67" i="10" s="1"/>
  <c r="F37" i="10"/>
  <c r="H21" i="32"/>
  <c r="I51" i="32" s="1"/>
  <c r="R41" i="10"/>
  <c r="Q55" i="10"/>
  <c r="O41" i="34"/>
  <c r="N55" i="34"/>
  <c r="F168" i="30"/>
  <c r="F149" i="30"/>
  <c r="G29" i="30"/>
  <c r="H65" i="30" s="1"/>
  <c r="E157" i="30"/>
  <c r="F146" i="30"/>
  <c r="F165" i="30"/>
  <c r="G26" i="30"/>
  <c r="H62" i="30" s="1"/>
  <c r="F174" i="29"/>
  <c r="F155" i="29"/>
  <c r="G35" i="29"/>
  <c r="H71" i="29" s="1"/>
  <c r="D189" i="35"/>
  <c r="D182" i="35"/>
  <c r="D158" i="35"/>
  <c r="D178" i="35"/>
  <c r="D179" i="35" s="1"/>
  <c r="G23" i="30"/>
  <c r="F143" i="30"/>
  <c r="F162" i="30"/>
  <c r="G33" i="33"/>
  <c r="H69" i="33" s="1"/>
  <c r="G29" i="33"/>
  <c r="H65" i="33" s="1"/>
  <c r="D189" i="36"/>
  <c r="D182" i="36"/>
  <c r="D178" i="36"/>
  <c r="D179" i="36" s="1"/>
  <c r="D158" i="36"/>
  <c r="F155" i="30"/>
  <c r="F174" i="30"/>
  <c r="G35" i="30"/>
  <c r="H71" i="30" s="1"/>
  <c r="F166" i="30"/>
  <c r="F147" i="30"/>
  <c r="G27" i="30"/>
  <c r="H63" i="30" s="1"/>
  <c r="D158" i="29"/>
  <c r="D189" i="29"/>
  <c r="D182" i="29"/>
  <c r="D178" i="29"/>
  <c r="D179" i="29" s="1"/>
  <c r="G31" i="30"/>
  <c r="H67" i="30" s="1"/>
  <c r="F170" i="30"/>
  <c r="F151" i="30"/>
  <c r="F153" i="29"/>
  <c r="G33" i="29"/>
  <c r="H69" i="29" s="1"/>
  <c r="F172" i="29"/>
  <c r="G25" i="29"/>
  <c r="H61" i="29" s="1"/>
  <c r="F145" i="29"/>
  <c r="F164" i="29"/>
  <c r="D74" i="34"/>
  <c r="D179" i="34"/>
  <c r="D106" i="28"/>
  <c r="D177" i="35"/>
  <c r="D190" i="35"/>
  <c r="D192" i="35" s="1"/>
  <c r="D183" i="35"/>
  <c r="D185" i="35" s="1"/>
  <c r="F173" i="30"/>
  <c r="F154" i="30"/>
  <c r="G34" i="30"/>
  <c r="H70" i="30" s="1"/>
  <c r="F150" i="30"/>
  <c r="F169" i="30"/>
  <c r="G30" i="30"/>
  <c r="H66" i="30" s="1"/>
  <c r="F173" i="29"/>
  <c r="G34" i="29"/>
  <c r="H70" i="29" s="1"/>
  <c r="F154" i="29"/>
  <c r="F147" i="29"/>
  <c r="G27" i="29"/>
  <c r="H63" i="29" s="1"/>
  <c r="F166" i="29"/>
  <c r="D98" i="28"/>
  <c r="D74" i="29"/>
  <c r="G35" i="33"/>
  <c r="H71" i="33" s="1"/>
  <c r="G34" i="33"/>
  <c r="H70" i="33" s="1"/>
  <c r="G26" i="33"/>
  <c r="H62" i="33" s="1"/>
  <c r="G27" i="33"/>
  <c r="H63" i="33" s="1"/>
  <c r="F168" i="29"/>
  <c r="F149" i="29"/>
  <c r="G29" i="29"/>
  <c r="H65" i="29" s="1"/>
  <c r="G32" i="33"/>
  <c r="H68" i="33" s="1"/>
  <c r="G32" i="29"/>
  <c r="H68" i="29" s="1"/>
  <c r="F171" i="29"/>
  <c r="F152" i="29"/>
  <c r="D158" i="34"/>
  <c r="D189" i="34"/>
  <c r="D182" i="34"/>
  <c r="D99" i="28"/>
  <c r="D74" i="30"/>
  <c r="E73" i="29"/>
  <c r="E98" i="28" s="1"/>
  <c r="E90" i="28" s="1"/>
  <c r="G28" i="33"/>
  <c r="H64" i="33" s="1"/>
  <c r="G30" i="33"/>
  <c r="H66" i="33" s="1"/>
  <c r="G23" i="29"/>
  <c r="F37" i="29"/>
  <c r="F143" i="29"/>
  <c r="F162" i="29"/>
  <c r="G31" i="33"/>
  <c r="H67" i="33" s="1"/>
  <c r="G32" i="30"/>
  <c r="H68" i="30" s="1"/>
  <c r="F152" i="30"/>
  <c r="F171" i="30"/>
  <c r="D183" i="36"/>
  <c r="D185" i="36" s="1"/>
  <c r="D190" i="36"/>
  <c r="D192" i="36" s="1"/>
  <c r="D177" i="36"/>
  <c r="G25" i="30"/>
  <c r="H61" i="30" s="1"/>
  <c r="F164" i="30"/>
  <c r="F145" i="30"/>
  <c r="F165" i="29"/>
  <c r="F146" i="29"/>
  <c r="G26" i="29"/>
  <c r="H62" i="29" s="1"/>
  <c r="D158" i="30"/>
  <c r="D178" i="30"/>
  <c r="D179" i="30" s="1"/>
  <c r="D189" i="30"/>
  <c r="D182" i="30"/>
  <c r="E176" i="30"/>
  <c r="E157" i="29"/>
  <c r="D105" i="28"/>
  <c r="D74" i="33"/>
  <c r="G24" i="29"/>
  <c r="H60" i="29" s="1"/>
  <c r="F163" i="29"/>
  <c r="F144" i="29"/>
  <c r="D177" i="34"/>
  <c r="D190" i="34"/>
  <c r="D192" i="34" s="1"/>
  <c r="D183" i="34"/>
  <c r="D185" i="34" s="1"/>
  <c r="F150" i="29"/>
  <c r="G30" i="29"/>
  <c r="H66" i="29" s="1"/>
  <c r="F169" i="29"/>
  <c r="D107" i="28"/>
  <c r="D74" i="35"/>
  <c r="E73" i="33"/>
  <c r="E105" i="28" s="1"/>
  <c r="E109" i="28" s="1"/>
  <c r="E73" i="30"/>
  <c r="E99" i="28" s="1"/>
  <c r="E91" i="28" s="1"/>
  <c r="E176" i="29"/>
  <c r="G24" i="33"/>
  <c r="H60" i="33" s="1"/>
  <c r="D190" i="30"/>
  <c r="D192" i="30" s="1"/>
  <c r="D183" i="30"/>
  <c r="D185" i="30" s="1"/>
  <c r="D177" i="30"/>
  <c r="F167" i="29"/>
  <c r="F148" i="29"/>
  <c r="G28" i="29"/>
  <c r="H64" i="29" s="1"/>
  <c r="G23" i="33"/>
  <c r="F37" i="33"/>
  <c r="F37" i="30"/>
  <c r="F148" i="30"/>
  <c r="F167" i="30"/>
  <c r="G28" i="30"/>
  <c r="H64" i="30" s="1"/>
  <c r="F153" i="30"/>
  <c r="F172" i="30"/>
  <c r="G33" i="30"/>
  <c r="H69" i="30" s="1"/>
  <c r="D183" i="29"/>
  <c r="D185" i="29" s="1"/>
  <c r="D177" i="29"/>
  <c r="D190" i="29"/>
  <c r="D192" i="29" s="1"/>
  <c r="F170" i="29"/>
  <c r="F151" i="29"/>
  <c r="G31" i="29"/>
  <c r="H67" i="29" s="1"/>
  <c r="F163" i="30"/>
  <c r="F144" i="30"/>
  <c r="G24" i="30"/>
  <c r="H60" i="30" s="1"/>
  <c r="D108" i="28"/>
  <c r="D92" i="28" s="1"/>
  <c r="D74" i="36"/>
  <c r="G143" i="31"/>
  <c r="G162" i="31"/>
  <c r="H23" i="31"/>
  <c r="F73" i="10"/>
  <c r="F97" i="28" s="1"/>
  <c r="H25" i="10"/>
  <c r="I61" i="10" s="1"/>
  <c r="H29" i="10"/>
  <c r="I65" i="10" s="1"/>
  <c r="D15" i="28"/>
  <c r="E74" i="10"/>
  <c r="D184" i="31"/>
  <c r="D186" i="31" s="1"/>
  <c r="D196" i="31"/>
  <c r="D18" i="28"/>
  <c r="E74" i="31"/>
  <c r="P46" i="32" l="1"/>
  <c r="Q35" i="32"/>
  <c r="N35" i="2"/>
  <c r="M46" i="2"/>
  <c r="H25" i="32"/>
  <c r="I55" i="32" s="1"/>
  <c r="V85" i="43"/>
  <c r="I50" i="32"/>
  <c r="H59" i="29"/>
  <c r="H59" i="33"/>
  <c r="H59" i="30"/>
  <c r="H28" i="32"/>
  <c r="I58" i="32" s="1"/>
  <c r="H23" i="32"/>
  <c r="I53" i="32" s="1"/>
  <c r="H29" i="32"/>
  <c r="I59" i="32" s="1"/>
  <c r="G31" i="32"/>
  <c r="H28" i="10"/>
  <c r="I64" i="10" s="1"/>
  <c r="H26" i="10"/>
  <c r="I62" i="10" s="1"/>
  <c r="H25" i="33"/>
  <c r="I61" i="33" s="1"/>
  <c r="E197" i="31"/>
  <c r="E191" i="31"/>
  <c r="E193" i="31" s="1"/>
  <c r="F62" i="32"/>
  <c r="F22" i="28" s="1"/>
  <c r="X2" i="43"/>
  <c r="W79" i="43"/>
  <c r="W84" i="43" s="1"/>
  <c r="W80" i="43"/>
  <c r="W77" i="43"/>
  <c r="W82" i="43" s="1"/>
  <c r="W78" i="43"/>
  <c r="W83" i="43" s="1"/>
  <c r="K126" i="30"/>
  <c r="K22" i="30"/>
  <c r="K58" i="30"/>
  <c r="K77" i="30"/>
  <c r="K188" i="30"/>
  <c r="K161" i="30"/>
  <c r="K142" i="30"/>
  <c r="K109" i="30"/>
  <c r="K181" i="30"/>
  <c r="K40" i="30"/>
  <c r="K92" i="30"/>
  <c r="K65" i="32"/>
  <c r="K49" i="32"/>
  <c r="K34" i="32"/>
  <c r="K77" i="32"/>
  <c r="K19" i="32"/>
  <c r="K109" i="29"/>
  <c r="K77" i="29"/>
  <c r="K188" i="29"/>
  <c r="K181" i="29"/>
  <c r="K22" i="29"/>
  <c r="K161" i="29"/>
  <c r="K40" i="29"/>
  <c r="K58" i="29"/>
  <c r="K142" i="29"/>
  <c r="K126" i="29"/>
  <c r="K92" i="29"/>
  <c r="K161" i="34"/>
  <c r="K142" i="34"/>
  <c r="K77" i="34"/>
  <c r="K40" i="34"/>
  <c r="K181" i="34"/>
  <c r="K188" i="34"/>
  <c r="K22" i="34"/>
  <c r="K92" i="34"/>
  <c r="K58" i="34"/>
  <c r="K126" i="34"/>
  <c r="K109" i="34"/>
  <c r="K92" i="10"/>
  <c r="K58" i="10"/>
  <c r="K22" i="10"/>
  <c r="K77" i="10"/>
  <c r="K40" i="10"/>
  <c r="K126" i="36"/>
  <c r="K188" i="36"/>
  <c r="K181" i="36"/>
  <c r="K109" i="36"/>
  <c r="K161" i="36"/>
  <c r="K142" i="36"/>
  <c r="K77" i="36"/>
  <c r="K58" i="36"/>
  <c r="K40" i="36"/>
  <c r="K92" i="36"/>
  <c r="K22" i="36"/>
  <c r="K142" i="31"/>
  <c r="K109" i="31"/>
  <c r="K77" i="31"/>
  <c r="K40" i="31"/>
  <c r="K58" i="31"/>
  <c r="K181" i="31"/>
  <c r="K92" i="31"/>
  <c r="K22" i="31"/>
  <c r="K188" i="31"/>
  <c r="K161" i="31"/>
  <c r="K126" i="31"/>
  <c r="L34" i="28"/>
  <c r="AK34" i="28"/>
  <c r="K59" i="28"/>
  <c r="K92" i="33"/>
  <c r="K58" i="33"/>
  <c r="K22" i="33"/>
  <c r="K77" i="33"/>
  <c r="K40" i="33"/>
  <c r="J67" i="28"/>
  <c r="J75" i="28" s="1"/>
  <c r="J87" i="28"/>
  <c r="J95" i="28" s="1"/>
  <c r="J103" i="28" s="1"/>
  <c r="K142" i="35"/>
  <c r="K77" i="35"/>
  <c r="K161" i="35"/>
  <c r="K126" i="35"/>
  <c r="K109" i="35"/>
  <c r="K58" i="35"/>
  <c r="K92" i="35"/>
  <c r="K188" i="35"/>
  <c r="K181" i="35"/>
  <c r="K40" i="35"/>
  <c r="K22" i="35"/>
  <c r="L4" i="43"/>
  <c r="L4" i="35"/>
  <c r="L4" i="33"/>
  <c r="L4" i="31"/>
  <c r="L4" i="34"/>
  <c r="L4" i="10"/>
  <c r="L4" i="32"/>
  <c r="L4" i="29"/>
  <c r="L4" i="36"/>
  <c r="L4" i="30"/>
  <c r="L77" i="2"/>
  <c r="L65" i="2"/>
  <c r="L49" i="2"/>
  <c r="L34" i="2"/>
  <c r="L19" i="2"/>
  <c r="K76" i="43"/>
  <c r="K58" i="43"/>
  <c r="K89" i="43"/>
  <c r="K40" i="43"/>
  <c r="K22" i="43"/>
  <c r="N5" i="28"/>
  <c r="M4" i="2"/>
  <c r="M13" i="28"/>
  <c r="M21" i="28"/>
  <c r="F176" i="31"/>
  <c r="F190" i="31" s="1"/>
  <c r="F192" i="31" s="1"/>
  <c r="D89" i="28"/>
  <c r="F157" i="31"/>
  <c r="F182" i="31" s="1"/>
  <c r="F184" i="31" s="1"/>
  <c r="H25" i="31"/>
  <c r="G145" i="31"/>
  <c r="G157" i="31" s="1"/>
  <c r="G189" i="31" s="1"/>
  <c r="H61" i="31"/>
  <c r="G164" i="31"/>
  <c r="G73" i="31"/>
  <c r="G100" i="28" s="1"/>
  <c r="F92" i="28"/>
  <c r="H52" i="32"/>
  <c r="H61" i="32" s="1"/>
  <c r="H104" i="28" s="1"/>
  <c r="H22" i="32"/>
  <c r="H30" i="10"/>
  <c r="I66" i="10" s="1"/>
  <c r="H63" i="31"/>
  <c r="H27" i="31"/>
  <c r="H166" i="31" s="1"/>
  <c r="E177" i="31"/>
  <c r="E183" i="31"/>
  <c r="E185" i="31" s="1"/>
  <c r="G166" i="31"/>
  <c r="G37" i="31"/>
  <c r="D197" i="31"/>
  <c r="D198" i="31" s="1"/>
  <c r="D200" i="31" s="1"/>
  <c r="E190" i="36"/>
  <c r="E192" i="36" s="1"/>
  <c r="E178" i="34"/>
  <c r="E179" i="34" s="1"/>
  <c r="E190" i="34"/>
  <c r="E192" i="34" s="1"/>
  <c r="E177" i="34"/>
  <c r="H33" i="10"/>
  <c r="I69" i="10" s="1"/>
  <c r="E178" i="36"/>
  <c r="E179" i="36" s="1"/>
  <c r="E177" i="36"/>
  <c r="H32" i="10"/>
  <c r="I68" i="10" s="1"/>
  <c r="E178" i="31"/>
  <c r="E179" i="31" s="1"/>
  <c r="E190" i="35"/>
  <c r="E192" i="35" s="1"/>
  <c r="D191" i="31"/>
  <c r="D193" i="31" s="1"/>
  <c r="D194" i="31" s="1"/>
  <c r="E158" i="31"/>
  <c r="E182" i="31"/>
  <c r="E184" i="31" s="1"/>
  <c r="H27" i="10"/>
  <c r="I63" i="10" s="1"/>
  <c r="E189" i="35"/>
  <c r="E158" i="35"/>
  <c r="I26" i="32"/>
  <c r="J56" i="32" s="1"/>
  <c r="I20" i="32"/>
  <c r="E182" i="36"/>
  <c r="E196" i="36" s="1"/>
  <c r="E158" i="36"/>
  <c r="E177" i="35"/>
  <c r="E178" i="35"/>
  <c r="E179" i="35" s="1"/>
  <c r="I24" i="10"/>
  <c r="J60" i="10" s="1"/>
  <c r="E189" i="34"/>
  <c r="E158" i="34"/>
  <c r="I27" i="32"/>
  <c r="J57" i="32" s="1"/>
  <c r="H35" i="10"/>
  <c r="I71" i="10" s="1"/>
  <c r="H31" i="10"/>
  <c r="I67" i="10" s="1"/>
  <c r="G37" i="10"/>
  <c r="H34" i="10"/>
  <c r="I70" i="10" s="1"/>
  <c r="I24" i="32"/>
  <c r="J54" i="32" s="1"/>
  <c r="H59" i="10"/>
  <c r="H23" i="10"/>
  <c r="H33" i="35"/>
  <c r="H69" i="35"/>
  <c r="G172" i="35"/>
  <c r="G153" i="35"/>
  <c r="G37" i="36"/>
  <c r="H23" i="34"/>
  <c r="H59" i="34"/>
  <c r="G37" i="34"/>
  <c r="G143" i="34"/>
  <c r="G162" i="34"/>
  <c r="H32" i="36"/>
  <c r="H68" i="36"/>
  <c r="G171" i="36"/>
  <c r="G152" i="36"/>
  <c r="H29" i="35"/>
  <c r="H65" i="35"/>
  <c r="G168" i="35"/>
  <c r="G149" i="35"/>
  <c r="H33" i="36"/>
  <c r="H69" i="36"/>
  <c r="G153" i="36"/>
  <c r="G172" i="36"/>
  <c r="H30" i="35"/>
  <c r="H66" i="35"/>
  <c r="G169" i="35"/>
  <c r="G150" i="35"/>
  <c r="M35" i="35"/>
  <c r="M71" i="35"/>
  <c r="L155" i="35"/>
  <c r="L174" i="35"/>
  <c r="H26" i="36"/>
  <c r="H62" i="36"/>
  <c r="G146" i="36"/>
  <c r="G165" i="36"/>
  <c r="H27" i="36"/>
  <c r="H63" i="36"/>
  <c r="G166" i="36"/>
  <c r="G147" i="36"/>
  <c r="H34" i="36"/>
  <c r="H70" i="36"/>
  <c r="G173" i="36"/>
  <c r="G154" i="36"/>
  <c r="F157" i="36"/>
  <c r="J24" i="35"/>
  <c r="J60" i="35"/>
  <c r="I163" i="35"/>
  <c r="I144" i="35"/>
  <c r="H34" i="35"/>
  <c r="H70" i="35"/>
  <c r="G154" i="35"/>
  <c r="G173" i="35"/>
  <c r="K29" i="36"/>
  <c r="K65" i="36"/>
  <c r="J149" i="36"/>
  <c r="J168" i="36"/>
  <c r="G73" i="36"/>
  <c r="G108" i="28" s="1"/>
  <c r="I34" i="31"/>
  <c r="I70" i="31"/>
  <c r="H173" i="31"/>
  <c r="H154" i="31"/>
  <c r="I23" i="36"/>
  <c r="I59" i="36"/>
  <c r="H143" i="36"/>
  <c r="H162" i="36"/>
  <c r="H35" i="36"/>
  <c r="H71" i="36"/>
  <c r="G174" i="36"/>
  <c r="G155" i="36"/>
  <c r="H31" i="34"/>
  <c r="H67" i="34"/>
  <c r="G170" i="34"/>
  <c r="G151" i="34"/>
  <c r="I30" i="31"/>
  <c r="I66" i="31"/>
  <c r="H150" i="31"/>
  <c r="H169" i="31"/>
  <c r="M25" i="35"/>
  <c r="M61" i="35"/>
  <c r="L145" i="35"/>
  <c r="L164" i="35"/>
  <c r="I28" i="31"/>
  <c r="I64" i="31"/>
  <c r="H148" i="31"/>
  <c r="H167" i="31"/>
  <c r="F157" i="35"/>
  <c r="H26" i="34"/>
  <c r="H62" i="34"/>
  <c r="G165" i="34"/>
  <c r="G146" i="34"/>
  <c r="H31" i="36"/>
  <c r="H67" i="36"/>
  <c r="G151" i="36"/>
  <c r="G170" i="36"/>
  <c r="H30" i="34"/>
  <c r="H66" i="34"/>
  <c r="G150" i="34"/>
  <c r="G169" i="34"/>
  <c r="M29" i="35"/>
  <c r="M65" i="35"/>
  <c r="L168" i="35"/>
  <c r="L149" i="35"/>
  <c r="M30" i="35"/>
  <c r="M66" i="35"/>
  <c r="L169" i="35"/>
  <c r="L150" i="35"/>
  <c r="H24" i="36"/>
  <c r="H60" i="36"/>
  <c r="G144" i="36"/>
  <c r="G163" i="36"/>
  <c r="H29" i="34"/>
  <c r="H65" i="34"/>
  <c r="G149" i="34"/>
  <c r="G168" i="34"/>
  <c r="H28" i="34"/>
  <c r="H64" i="34"/>
  <c r="G167" i="34"/>
  <c r="G148" i="34"/>
  <c r="H28" i="36"/>
  <c r="H64" i="36"/>
  <c r="G167" i="36"/>
  <c r="G148" i="36"/>
  <c r="F157" i="34"/>
  <c r="L28" i="35"/>
  <c r="L64" i="35"/>
  <c r="K167" i="35"/>
  <c r="K148" i="35"/>
  <c r="H33" i="34"/>
  <c r="H69" i="34"/>
  <c r="G153" i="34"/>
  <c r="G172" i="34"/>
  <c r="H32" i="34"/>
  <c r="H68" i="34"/>
  <c r="G171" i="34"/>
  <c r="G152" i="34"/>
  <c r="L32" i="35"/>
  <c r="L68" i="35"/>
  <c r="K171" i="35"/>
  <c r="K152" i="35"/>
  <c r="I33" i="31"/>
  <c r="I69" i="31"/>
  <c r="H172" i="31"/>
  <c r="H153" i="31"/>
  <c r="F176" i="35"/>
  <c r="I59" i="31"/>
  <c r="H34" i="34"/>
  <c r="H70" i="34"/>
  <c r="G154" i="34"/>
  <c r="G173" i="34"/>
  <c r="F176" i="34"/>
  <c r="G73" i="35"/>
  <c r="G107" i="28" s="1"/>
  <c r="I29" i="31"/>
  <c r="I65" i="31"/>
  <c r="H149" i="31"/>
  <c r="H168" i="31"/>
  <c r="J31" i="31"/>
  <c r="J67" i="31"/>
  <c r="I170" i="31"/>
  <c r="I151" i="31"/>
  <c r="I60" i="31"/>
  <c r="H144" i="31"/>
  <c r="H163" i="31"/>
  <c r="I24" i="31"/>
  <c r="H25" i="36"/>
  <c r="H61" i="36"/>
  <c r="G145" i="36"/>
  <c r="G164" i="36"/>
  <c r="H30" i="36"/>
  <c r="H66" i="36"/>
  <c r="G169" i="36"/>
  <c r="G150" i="36"/>
  <c r="H27" i="34"/>
  <c r="H63" i="34"/>
  <c r="G147" i="34"/>
  <c r="G166" i="34"/>
  <c r="H25" i="35"/>
  <c r="H61" i="35"/>
  <c r="G164" i="35"/>
  <c r="G145" i="35"/>
  <c r="H23" i="35"/>
  <c r="H59" i="35"/>
  <c r="G162" i="35"/>
  <c r="G143" i="35"/>
  <c r="G37" i="35"/>
  <c r="I32" i="31"/>
  <c r="I68" i="31"/>
  <c r="H152" i="31"/>
  <c r="H171" i="31"/>
  <c r="M33" i="35"/>
  <c r="M69" i="35"/>
  <c r="L153" i="35"/>
  <c r="L172" i="35"/>
  <c r="H24" i="34"/>
  <c r="H60" i="34"/>
  <c r="G163" i="34"/>
  <c r="G144" i="34"/>
  <c r="P26" i="35"/>
  <c r="P62" i="35"/>
  <c r="O165" i="35"/>
  <c r="O146" i="35"/>
  <c r="G73" i="34"/>
  <c r="G106" i="28" s="1"/>
  <c r="H31" i="35"/>
  <c r="H67" i="35"/>
  <c r="G170" i="35"/>
  <c r="G151" i="35"/>
  <c r="I35" i="31"/>
  <c r="I71" i="31"/>
  <c r="H155" i="31"/>
  <c r="H174" i="31"/>
  <c r="I26" i="31"/>
  <c r="I62" i="31"/>
  <c r="H146" i="31"/>
  <c r="H165" i="31"/>
  <c r="H25" i="34"/>
  <c r="H61" i="34"/>
  <c r="G164" i="34"/>
  <c r="G145" i="34"/>
  <c r="F176" i="36"/>
  <c r="L27" i="35"/>
  <c r="L63" i="35"/>
  <c r="K166" i="35"/>
  <c r="K147" i="35"/>
  <c r="H35" i="34"/>
  <c r="H71" i="34"/>
  <c r="G174" i="34"/>
  <c r="G155" i="34"/>
  <c r="Q41" i="33"/>
  <c r="P55" i="33"/>
  <c r="I21" i="32"/>
  <c r="J51" i="32" s="1"/>
  <c r="S41" i="10"/>
  <c r="R55" i="10"/>
  <c r="D101" i="28"/>
  <c r="E158" i="30"/>
  <c r="P41" i="34"/>
  <c r="O55" i="34"/>
  <c r="F73" i="33"/>
  <c r="F105" i="28" s="1"/>
  <c r="F109" i="28" s="1"/>
  <c r="D91" i="28"/>
  <c r="D12" i="28"/>
  <c r="E177" i="29"/>
  <c r="E177" i="30"/>
  <c r="E182" i="29"/>
  <c r="E178" i="29"/>
  <c r="E179" i="29" s="1"/>
  <c r="E189" i="29"/>
  <c r="H25" i="30"/>
  <c r="I61" i="30" s="1"/>
  <c r="G164" i="30"/>
  <c r="G145" i="30"/>
  <c r="E74" i="30"/>
  <c r="D17" i="28"/>
  <c r="D191" i="29"/>
  <c r="D193" i="29" s="1"/>
  <c r="D197" i="29"/>
  <c r="D197" i="36"/>
  <c r="D191" i="36"/>
  <c r="D193" i="36" s="1"/>
  <c r="E89" i="28"/>
  <c r="G174" i="29"/>
  <c r="G155" i="29"/>
  <c r="H35" i="29"/>
  <c r="I71" i="29" s="1"/>
  <c r="G172" i="30"/>
  <c r="G153" i="30"/>
  <c r="H33" i="30"/>
  <c r="I69" i="30" s="1"/>
  <c r="H24" i="33"/>
  <c r="I60" i="33" s="1"/>
  <c r="E183" i="30"/>
  <c r="E185" i="30" s="1"/>
  <c r="E190" i="30"/>
  <c r="E192" i="30" s="1"/>
  <c r="G165" i="29"/>
  <c r="G146" i="29"/>
  <c r="H26" i="29"/>
  <c r="I62" i="29" s="1"/>
  <c r="H23" i="29"/>
  <c r="G143" i="29"/>
  <c r="G162" i="29"/>
  <c r="G168" i="29"/>
  <c r="H29" i="29"/>
  <c r="I65" i="29" s="1"/>
  <c r="G149" i="29"/>
  <c r="H26" i="33"/>
  <c r="I62" i="33" s="1"/>
  <c r="D16" i="28"/>
  <c r="E74" i="29"/>
  <c r="G166" i="29"/>
  <c r="G147" i="29"/>
  <c r="H27" i="29"/>
  <c r="I63" i="29" s="1"/>
  <c r="F176" i="29"/>
  <c r="D24" i="28"/>
  <c r="E74" i="34"/>
  <c r="E158" i="29"/>
  <c r="H23" i="33"/>
  <c r="G37" i="33"/>
  <c r="E190" i="29"/>
  <c r="E192" i="29" s="1"/>
  <c r="E183" i="29"/>
  <c r="E185" i="29" s="1"/>
  <c r="E74" i="33"/>
  <c r="D23" i="28"/>
  <c r="D7" i="28" s="1"/>
  <c r="D184" i="30"/>
  <c r="D186" i="30" s="1"/>
  <c r="D196" i="30"/>
  <c r="G152" i="29"/>
  <c r="G171" i="29"/>
  <c r="H32" i="29"/>
  <c r="I68" i="29" s="1"/>
  <c r="H34" i="33"/>
  <c r="I70" i="33" s="1"/>
  <c r="D90" i="28"/>
  <c r="D197" i="30"/>
  <c r="D191" i="30"/>
  <c r="D193" i="30" s="1"/>
  <c r="H31" i="33"/>
  <c r="I67" i="33" s="1"/>
  <c r="H30" i="33"/>
  <c r="I66" i="33" s="1"/>
  <c r="G150" i="30"/>
  <c r="G169" i="30"/>
  <c r="H30" i="30"/>
  <c r="I66" i="30" s="1"/>
  <c r="G170" i="29"/>
  <c r="G151" i="29"/>
  <c r="H31" i="29"/>
  <c r="I67" i="29" s="1"/>
  <c r="E196" i="35"/>
  <c r="E184" i="35"/>
  <c r="E186" i="35" s="1"/>
  <c r="H35" i="33"/>
  <c r="I71" i="33" s="1"/>
  <c r="G173" i="30"/>
  <c r="H34" i="30"/>
  <c r="I70" i="30" s="1"/>
  <c r="G154" i="30"/>
  <c r="G153" i="29"/>
  <c r="H33" i="29"/>
  <c r="I69" i="29" s="1"/>
  <c r="G172" i="29"/>
  <c r="G155" i="30"/>
  <c r="G174" i="30"/>
  <c r="H35" i="30"/>
  <c r="I71" i="30" s="1"/>
  <c r="H29" i="33"/>
  <c r="I65" i="33" s="1"/>
  <c r="E191" i="36"/>
  <c r="F176" i="30"/>
  <c r="D184" i="35"/>
  <c r="D186" i="35" s="1"/>
  <c r="D196" i="35"/>
  <c r="G146" i="30"/>
  <c r="H26" i="30"/>
  <c r="I62" i="30" s="1"/>
  <c r="G165" i="30"/>
  <c r="G144" i="30"/>
  <c r="H24" i="30"/>
  <c r="I60" i="30" s="1"/>
  <c r="G163" i="30"/>
  <c r="H28" i="30"/>
  <c r="I64" i="30" s="1"/>
  <c r="G167" i="30"/>
  <c r="G148" i="30"/>
  <c r="H30" i="29"/>
  <c r="I66" i="29" s="1"/>
  <c r="G169" i="29"/>
  <c r="G150" i="29"/>
  <c r="G144" i="29"/>
  <c r="G163" i="29"/>
  <c r="H24" i="29"/>
  <c r="I60" i="29" s="1"/>
  <c r="G171" i="30"/>
  <c r="G152" i="30"/>
  <c r="H32" i="30"/>
  <c r="I68" i="30" s="1"/>
  <c r="F73" i="29"/>
  <c r="F98" i="28" s="1"/>
  <c r="F90" i="28" s="1"/>
  <c r="H28" i="33"/>
  <c r="I64" i="33" s="1"/>
  <c r="D184" i="34"/>
  <c r="D186" i="34" s="1"/>
  <c r="D196" i="34"/>
  <c r="F157" i="30"/>
  <c r="D191" i="35"/>
  <c r="D193" i="35" s="1"/>
  <c r="D197" i="35"/>
  <c r="G149" i="30"/>
  <c r="G168" i="30"/>
  <c r="H29" i="30"/>
  <c r="I65" i="30" s="1"/>
  <c r="E74" i="36"/>
  <c r="D26" i="28"/>
  <c r="D10" i="28" s="1"/>
  <c r="D191" i="34"/>
  <c r="D193" i="34" s="1"/>
  <c r="D197" i="34"/>
  <c r="G151" i="30"/>
  <c r="H31" i="30"/>
  <c r="I67" i="30" s="1"/>
  <c r="G170" i="30"/>
  <c r="G166" i="30"/>
  <c r="G147" i="30"/>
  <c r="H27" i="30"/>
  <c r="I63" i="30" s="1"/>
  <c r="H33" i="33"/>
  <c r="I69" i="33" s="1"/>
  <c r="G162" i="30"/>
  <c r="H23" i="30"/>
  <c r="G143" i="30"/>
  <c r="G37" i="30"/>
  <c r="E182" i="30"/>
  <c r="E178" i="30"/>
  <c r="E179" i="30" s="1"/>
  <c r="E189" i="30"/>
  <c r="G148" i="29"/>
  <c r="G167" i="29"/>
  <c r="H28" i="29"/>
  <c r="I64" i="29" s="1"/>
  <c r="E184" i="34"/>
  <c r="E186" i="34" s="1"/>
  <c r="E196" i="34"/>
  <c r="D25" i="28"/>
  <c r="E74" i="35"/>
  <c r="F157" i="29"/>
  <c r="H32" i="33"/>
  <c r="I68" i="33" s="1"/>
  <c r="H27" i="33"/>
  <c r="I63" i="33" s="1"/>
  <c r="G37" i="29"/>
  <c r="G173" i="29"/>
  <c r="H34" i="29"/>
  <c r="I70" i="29" s="1"/>
  <c r="G154" i="29"/>
  <c r="D109" i="28"/>
  <c r="G145" i="29"/>
  <c r="G164" i="29"/>
  <c r="H25" i="29"/>
  <c r="I61" i="29" s="1"/>
  <c r="D196" i="29"/>
  <c r="D184" i="29"/>
  <c r="D186" i="29" s="1"/>
  <c r="D196" i="36"/>
  <c r="D184" i="36"/>
  <c r="D186" i="36" s="1"/>
  <c r="F73" i="30"/>
  <c r="F99" i="28" s="1"/>
  <c r="F91" i="28" s="1"/>
  <c r="I23" i="31"/>
  <c r="H143" i="31"/>
  <c r="H162" i="31"/>
  <c r="F74" i="31"/>
  <c r="E18" i="28"/>
  <c r="F74" i="10"/>
  <c r="F15" i="28" s="1"/>
  <c r="E15" i="28"/>
  <c r="I26" i="10"/>
  <c r="J62" i="10" s="1"/>
  <c r="G73" i="10"/>
  <c r="G97" i="28" s="1"/>
  <c r="I25" i="10"/>
  <c r="J61" i="10" s="1"/>
  <c r="I29" i="10"/>
  <c r="J65" i="10" s="1"/>
  <c r="R35" i="32" l="1"/>
  <c r="Q46" i="32"/>
  <c r="O35" i="2"/>
  <c r="P35" i="2" s="1"/>
  <c r="Q35" i="2" s="1"/>
  <c r="R35" i="2" s="1"/>
  <c r="S35" i="2" s="1"/>
  <c r="N46" i="2"/>
  <c r="I27" i="31"/>
  <c r="J63" i="31" s="1"/>
  <c r="I23" i="32"/>
  <c r="J53" i="32" s="1"/>
  <c r="I25" i="32"/>
  <c r="J55" i="32" s="1"/>
  <c r="I28" i="10"/>
  <c r="J64" i="10" s="1"/>
  <c r="J50" i="32"/>
  <c r="W85" i="43"/>
  <c r="I59" i="30"/>
  <c r="I59" i="29"/>
  <c r="I59" i="33"/>
  <c r="I28" i="32"/>
  <c r="J58" i="32" s="1"/>
  <c r="I25" i="33"/>
  <c r="J61" i="33" s="1"/>
  <c r="H31" i="32"/>
  <c r="I29" i="32"/>
  <c r="J59" i="32" s="1"/>
  <c r="G92" i="28"/>
  <c r="G62" i="32"/>
  <c r="G22" i="28" s="1"/>
  <c r="F183" i="31"/>
  <c r="F185" i="31" s="1"/>
  <c r="F186" i="31" s="1"/>
  <c r="F189" i="31"/>
  <c r="F191" i="31" s="1"/>
  <c r="F193" i="31" s="1"/>
  <c r="F178" i="31"/>
  <c r="F179" i="31" s="1"/>
  <c r="F158" i="31"/>
  <c r="G158" i="31" s="1"/>
  <c r="E193" i="36"/>
  <c r="F177" i="31"/>
  <c r="Y2" i="43"/>
  <c r="X77" i="43"/>
  <c r="X82" i="43" s="1"/>
  <c r="X78" i="43"/>
  <c r="X83" i="43" s="1"/>
  <c r="X79" i="43"/>
  <c r="X84" i="43" s="1"/>
  <c r="X80" i="43"/>
  <c r="O5" i="28"/>
  <c r="N4" i="2"/>
  <c r="N13" i="28"/>
  <c r="N21" i="28"/>
  <c r="L109" i="36"/>
  <c r="L92" i="36"/>
  <c r="L181" i="36"/>
  <c r="L161" i="36"/>
  <c r="L142" i="36"/>
  <c r="L188" i="36"/>
  <c r="L58" i="36"/>
  <c r="L126" i="36"/>
  <c r="L22" i="36"/>
  <c r="L77" i="36"/>
  <c r="L40" i="36"/>
  <c r="L76" i="43"/>
  <c r="L58" i="43"/>
  <c r="L89" i="43"/>
  <c r="L40" i="43"/>
  <c r="L22" i="43"/>
  <c r="L188" i="29"/>
  <c r="L142" i="29"/>
  <c r="L181" i="29"/>
  <c r="L126" i="29"/>
  <c r="L92" i="29"/>
  <c r="L22" i="29"/>
  <c r="L161" i="29"/>
  <c r="L40" i="29"/>
  <c r="L58" i="29"/>
  <c r="L77" i="29"/>
  <c r="L109" i="29"/>
  <c r="L77" i="32"/>
  <c r="L19" i="32"/>
  <c r="L49" i="32"/>
  <c r="L34" i="32"/>
  <c r="L65" i="32"/>
  <c r="AL34" i="28"/>
  <c r="L59" i="28"/>
  <c r="L92" i="10"/>
  <c r="L22" i="10"/>
  <c r="L58" i="10"/>
  <c r="L77" i="10"/>
  <c r="L40" i="10"/>
  <c r="M34" i="28"/>
  <c r="L188" i="34"/>
  <c r="L142" i="34"/>
  <c r="L161" i="34"/>
  <c r="L181" i="34"/>
  <c r="L109" i="34"/>
  <c r="L58" i="34"/>
  <c r="L92" i="34"/>
  <c r="L77" i="34"/>
  <c r="L22" i="34"/>
  <c r="L126" i="34"/>
  <c r="L40" i="34"/>
  <c r="L181" i="31"/>
  <c r="L109" i="31"/>
  <c r="L92" i="31"/>
  <c r="L188" i="31"/>
  <c r="L40" i="31"/>
  <c r="L22" i="31"/>
  <c r="L161" i="31"/>
  <c r="L142" i="31"/>
  <c r="L58" i="31"/>
  <c r="L126" i="31"/>
  <c r="L77" i="31"/>
  <c r="L77" i="33"/>
  <c r="L40" i="33"/>
  <c r="L92" i="33"/>
  <c r="L22" i="33"/>
  <c r="L58" i="33"/>
  <c r="M4" i="43"/>
  <c r="M4" i="35"/>
  <c r="M4" i="33"/>
  <c r="M4" i="31"/>
  <c r="M4" i="34"/>
  <c r="M4" i="32"/>
  <c r="M4" i="29"/>
  <c r="M4" i="10"/>
  <c r="M4" i="30"/>
  <c r="M4" i="36"/>
  <c r="M77" i="2"/>
  <c r="M65" i="2"/>
  <c r="M49" i="2"/>
  <c r="M34" i="2"/>
  <c r="M19" i="2"/>
  <c r="L22" i="30"/>
  <c r="L161" i="30"/>
  <c r="L142" i="30"/>
  <c r="L188" i="30"/>
  <c r="L77" i="30"/>
  <c r="L92" i="30"/>
  <c r="L40" i="30"/>
  <c r="L126" i="30"/>
  <c r="L109" i="30"/>
  <c r="L181" i="30"/>
  <c r="L58" i="30"/>
  <c r="L161" i="35"/>
  <c r="L92" i="35"/>
  <c r="L40" i="35"/>
  <c r="L188" i="35"/>
  <c r="L181" i="35"/>
  <c r="L58" i="35"/>
  <c r="L77" i="35"/>
  <c r="L109" i="35"/>
  <c r="L142" i="35"/>
  <c r="L126" i="35"/>
  <c r="L22" i="35"/>
  <c r="K67" i="28"/>
  <c r="K75" i="28" s="1"/>
  <c r="K87" i="28"/>
  <c r="K95" i="28" s="1"/>
  <c r="K103" i="28" s="1"/>
  <c r="H37" i="31"/>
  <c r="H73" i="31"/>
  <c r="H100" i="28" s="1"/>
  <c r="E184" i="36"/>
  <c r="E186" i="36" s="1"/>
  <c r="E186" i="31"/>
  <c r="E194" i="31" s="1"/>
  <c r="E197" i="35"/>
  <c r="E198" i="35" s="1"/>
  <c r="E200" i="35" s="1"/>
  <c r="I32" i="10"/>
  <c r="J68" i="10" s="1"/>
  <c r="I61" i="31"/>
  <c r="I25" i="31"/>
  <c r="H164" i="31"/>
  <c r="H176" i="31" s="1"/>
  <c r="H190" i="31" s="1"/>
  <c r="H145" i="31"/>
  <c r="G176" i="31"/>
  <c r="G190" i="31" s="1"/>
  <c r="G192" i="31" s="1"/>
  <c r="E191" i="35"/>
  <c r="E193" i="35" s="1"/>
  <c r="E194" i="35" s="1"/>
  <c r="E197" i="36"/>
  <c r="E198" i="36" s="1"/>
  <c r="E200" i="36" s="1"/>
  <c r="I30" i="10"/>
  <c r="J66" i="10" s="1"/>
  <c r="J24" i="10"/>
  <c r="K60" i="10" s="1"/>
  <c r="F158" i="36"/>
  <c r="I63" i="31"/>
  <c r="H147" i="31"/>
  <c r="I52" i="32"/>
  <c r="I22" i="32"/>
  <c r="I27" i="10"/>
  <c r="J63" i="10" s="1"/>
  <c r="F158" i="35"/>
  <c r="I33" i="10"/>
  <c r="J69" i="10" s="1"/>
  <c r="E197" i="34"/>
  <c r="E198" i="34" s="1"/>
  <c r="E200" i="34" s="1"/>
  <c r="F177" i="35"/>
  <c r="F177" i="36"/>
  <c r="E196" i="31"/>
  <c r="E198" i="31" s="1"/>
  <c r="E200" i="31" s="1"/>
  <c r="J26" i="32"/>
  <c r="K56" i="32" s="1"/>
  <c r="J20" i="32"/>
  <c r="J27" i="32"/>
  <c r="K57" i="32" s="1"/>
  <c r="F158" i="34"/>
  <c r="I35" i="10"/>
  <c r="J71" i="10" s="1"/>
  <c r="E191" i="34"/>
  <c r="E193" i="34" s="1"/>
  <c r="E194" i="34" s="1"/>
  <c r="I34" i="10"/>
  <c r="J70" i="10" s="1"/>
  <c r="I31" i="10"/>
  <c r="J67" i="10" s="1"/>
  <c r="H37" i="10"/>
  <c r="G176" i="35"/>
  <c r="J23" i="32"/>
  <c r="K53" i="32" s="1"/>
  <c r="J24" i="32"/>
  <c r="K54" i="32" s="1"/>
  <c r="G182" i="31"/>
  <c r="G184" i="31" s="1"/>
  <c r="I59" i="10"/>
  <c r="I23" i="10"/>
  <c r="H73" i="36"/>
  <c r="H108" i="28" s="1"/>
  <c r="H73" i="35"/>
  <c r="H107" i="28" s="1"/>
  <c r="G157" i="36"/>
  <c r="G182" i="36" s="1"/>
  <c r="G176" i="36"/>
  <c r="M27" i="35"/>
  <c r="M63" i="35"/>
  <c r="L147" i="35"/>
  <c r="L166" i="35"/>
  <c r="J29" i="31"/>
  <c r="J65" i="31"/>
  <c r="I149" i="31"/>
  <c r="I168" i="31"/>
  <c r="J70" i="31"/>
  <c r="I173" i="31"/>
  <c r="I154" i="31"/>
  <c r="J34" i="31"/>
  <c r="I23" i="34"/>
  <c r="I59" i="34"/>
  <c r="H143" i="34"/>
  <c r="H37" i="34"/>
  <c r="H162" i="34"/>
  <c r="I28" i="34"/>
  <c r="I64" i="34"/>
  <c r="H167" i="34"/>
  <c r="H148" i="34"/>
  <c r="I24" i="34"/>
  <c r="I60" i="34"/>
  <c r="H163" i="34"/>
  <c r="H144" i="34"/>
  <c r="I23" i="35"/>
  <c r="I59" i="35"/>
  <c r="H37" i="35"/>
  <c r="H162" i="35"/>
  <c r="H143" i="35"/>
  <c r="I27" i="34"/>
  <c r="I63" i="34"/>
  <c r="H147" i="34"/>
  <c r="H166" i="34"/>
  <c r="F190" i="34"/>
  <c r="F192" i="34" s="1"/>
  <c r="F183" i="34"/>
  <c r="F185" i="34" s="1"/>
  <c r="F183" i="35"/>
  <c r="F185" i="35" s="1"/>
  <c r="F190" i="35"/>
  <c r="F192" i="35" s="1"/>
  <c r="M32" i="35"/>
  <c r="M68" i="35"/>
  <c r="L171" i="35"/>
  <c r="L152" i="35"/>
  <c r="I33" i="34"/>
  <c r="I69" i="34"/>
  <c r="H172" i="34"/>
  <c r="H153" i="34"/>
  <c r="J64" i="31"/>
  <c r="I167" i="31"/>
  <c r="I148" i="31"/>
  <c r="J28" i="31"/>
  <c r="J30" i="31"/>
  <c r="J66" i="31"/>
  <c r="I169" i="31"/>
  <c r="I150" i="31"/>
  <c r="I35" i="36"/>
  <c r="I71" i="36"/>
  <c r="H155" i="36"/>
  <c r="H174" i="36"/>
  <c r="F177" i="34"/>
  <c r="I24" i="36"/>
  <c r="I60" i="36"/>
  <c r="H163" i="36"/>
  <c r="H144" i="36"/>
  <c r="I31" i="36"/>
  <c r="I67" i="36"/>
  <c r="H170" i="36"/>
  <c r="H151" i="36"/>
  <c r="I34" i="35"/>
  <c r="I70" i="35"/>
  <c r="H173" i="35"/>
  <c r="H154" i="35"/>
  <c r="I28" i="36"/>
  <c r="I64" i="36"/>
  <c r="H148" i="36"/>
  <c r="H167" i="36"/>
  <c r="H37" i="36"/>
  <c r="F189" i="36"/>
  <c r="F178" i="36"/>
  <c r="F179" i="36" s="1"/>
  <c r="F182" i="36"/>
  <c r="I27" i="36"/>
  <c r="I63" i="36"/>
  <c r="H166" i="36"/>
  <c r="H147" i="36"/>
  <c r="N35" i="35"/>
  <c r="T53" i="35" s="1"/>
  <c r="U53" i="35" s="1"/>
  <c r="V53" i="35" s="1"/>
  <c r="W53" i="35" s="1"/>
  <c r="X53" i="35" s="1"/>
  <c r="Y53" i="35" s="1"/>
  <c r="Z53" i="35" s="1"/>
  <c r="AA53" i="35" s="1"/>
  <c r="N71" i="35"/>
  <c r="M155" i="35"/>
  <c r="M174" i="35"/>
  <c r="I33" i="36"/>
  <c r="I69" i="36"/>
  <c r="H172" i="36"/>
  <c r="H153" i="36"/>
  <c r="I32" i="36"/>
  <c r="I68" i="36"/>
  <c r="H171" i="36"/>
  <c r="H152" i="36"/>
  <c r="J26" i="31"/>
  <c r="J62" i="31"/>
  <c r="I165" i="31"/>
  <c r="I146" i="31"/>
  <c r="I31" i="35"/>
  <c r="I67" i="35"/>
  <c r="H151" i="35"/>
  <c r="H170" i="35"/>
  <c r="N29" i="35"/>
  <c r="T47" i="35" s="1"/>
  <c r="U47" i="35" s="1"/>
  <c r="V47" i="35" s="1"/>
  <c r="W47" i="35" s="1"/>
  <c r="X47" i="35" s="1"/>
  <c r="Y47" i="35" s="1"/>
  <c r="Z47" i="35" s="1"/>
  <c r="AA47" i="35" s="1"/>
  <c r="N65" i="35"/>
  <c r="M168" i="35"/>
  <c r="M149" i="35"/>
  <c r="I35" i="34"/>
  <c r="I71" i="34"/>
  <c r="H174" i="34"/>
  <c r="H155" i="34"/>
  <c r="I25" i="36"/>
  <c r="I61" i="36"/>
  <c r="H145" i="36"/>
  <c r="H164" i="36"/>
  <c r="K31" i="31"/>
  <c r="K67" i="31"/>
  <c r="J170" i="31"/>
  <c r="J151" i="31"/>
  <c r="G176" i="34"/>
  <c r="I25" i="34"/>
  <c r="I61" i="34"/>
  <c r="H145" i="34"/>
  <c r="H164" i="34"/>
  <c r="J35" i="31"/>
  <c r="J71" i="31"/>
  <c r="I174" i="31"/>
  <c r="I155" i="31"/>
  <c r="J68" i="31"/>
  <c r="I171" i="31"/>
  <c r="I152" i="31"/>
  <c r="J32" i="31"/>
  <c r="J60" i="31"/>
  <c r="I163" i="31"/>
  <c r="I144" i="31"/>
  <c r="J24" i="31"/>
  <c r="I29" i="34"/>
  <c r="I65" i="34"/>
  <c r="H168" i="34"/>
  <c r="H149" i="34"/>
  <c r="N30" i="35"/>
  <c r="T48" i="35" s="1"/>
  <c r="U48" i="35" s="1"/>
  <c r="V48" i="35" s="1"/>
  <c r="W48" i="35" s="1"/>
  <c r="X48" i="35" s="1"/>
  <c r="Y48" i="35" s="1"/>
  <c r="Z48" i="35" s="1"/>
  <c r="AA48" i="35" s="1"/>
  <c r="N66" i="35"/>
  <c r="M150" i="35"/>
  <c r="M169" i="35"/>
  <c r="I30" i="34"/>
  <c r="I66" i="34"/>
  <c r="H169" i="34"/>
  <c r="H150" i="34"/>
  <c r="I26" i="34"/>
  <c r="I62" i="34"/>
  <c r="H146" i="34"/>
  <c r="H165" i="34"/>
  <c r="L29" i="36"/>
  <c r="L65" i="36"/>
  <c r="K149" i="36"/>
  <c r="K168" i="36"/>
  <c r="G157" i="34"/>
  <c r="I69" i="35"/>
  <c r="H153" i="35"/>
  <c r="H172" i="35"/>
  <c r="F190" i="36"/>
  <c r="F192" i="36" s="1"/>
  <c r="F183" i="36"/>
  <c r="F185" i="36" s="1"/>
  <c r="J59" i="31"/>
  <c r="Q26" i="35"/>
  <c r="Q62" i="35"/>
  <c r="P165" i="35"/>
  <c r="P146" i="35"/>
  <c r="N33" i="35"/>
  <c r="T51" i="35" s="1"/>
  <c r="U51" i="35" s="1"/>
  <c r="V51" i="35" s="1"/>
  <c r="W51" i="35" s="1"/>
  <c r="X51" i="35" s="1"/>
  <c r="Y51" i="35" s="1"/>
  <c r="Z51" i="35" s="1"/>
  <c r="AA51" i="35" s="1"/>
  <c r="N69" i="35"/>
  <c r="M172" i="35"/>
  <c r="M153" i="35"/>
  <c r="I61" i="35"/>
  <c r="H164" i="35"/>
  <c r="H145" i="35"/>
  <c r="I30" i="36"/>
  <c r="I66" i="36"/>
  <c r="H150" i="36"/>
  <c r="H169" i="36"/>
  <c r="I34" i="34"/>
  <c r="I70" i="34"/>
  <c r="H173" i="34"/>
  <c r="H154" i="34"/>
  <c r="J69" i="31"/>
  <c r="J33" i="31"/>
  <c r="I153" i="31"/>
  <c r="I172" i="31"/>
  <c r="I32" i="34"/>
  <c r="I68" i="34"/>
  <c r="H171" i="34"/>
  <c r="H152" i="34"/>
  <c r="M28" i="35"/>
  <c r="M64" i="35"/>
  <c r="L148" i="35"/>
  <c r="L167" i="35"/>
  <c r="F189" i="35"/>
  <c r="F178" i="35"/>
  <c r="F179" i="35" s="1"/>
  <c r="F182" i="35"/>
  <c r="N25" i="35"/>
  <c r="T43" i="35" s="1"/>
  <c r="U43" i="35" s="1"/>
  <c r="V43" i="35" s="1"/>
  <c r="W43" i="35" s="1"/>
  <c r="X43" i="35" s="1"/>
  <c r="Y43" i="35" s="1"/>
  <c r="Z43" i="35" s="1"/>
  <c r="AA43" i="35" s="1"/>
  <c r="N61" i="35"/>
  <c r="M164" i="35"/>
  <c r="M145" i="35"/>
  <c r="I31" i="34"/>
  <c r="I67" i="34"/>
  <c r="H170" i="34"/>
  <c r="H151" i="34"/>
  <c r="K24" i="35"/>
  <c r="K60" i="35"/>
  <c r="J163" i="35"/>
  <c r="J144" i="35"/>
  <c r="G157" i="35"/>
  <c r="F178" i="34"/>
  <c r="F179" i="34" s="1"/>
  <c r="F189" i="34"/>
  <c r="F182" i="34"/>
  <c r="J23" i="36"/>
  <c r="J59" i="36"/>
  <c r="I143" i="36"/>
  <c r="I162" i="36"/>
  <c r="I34" i="36"/>
  <c r="I70" i="36"/>
  <c r="H173" i="36"/>
  <c r="H154" i="36"/>
  <c r="I26" i="36"/>
  <c r="I62" i="36"/>
  <c r="H165" i="36"/>
  <c r="H146" i="36"/>
  <c r="I66" i="35"/>
  <c r="H169" i="35"/>
  <c r="H150" i="35"/>
  <c r="I65" i="35"/>
  <c r="H168" i="35"/>
  <c r="H149" i="35"/>
  <c r="H73" i="34"/>
  <c r="H106" i="28" s="1"/>
  <c r="F89" i="28"/>
  <c r="D194" i="36"/>
  <c r="R41" i="33"/>
  <c r="Q55" i="33"/>
  <c r="J21" i="32"/>
  <c r="K51" i="32" s="1"/>
  <c r="D93" i="28"/>
  <c r="S55" i="10"/>
  <c r="D19" i="28"/>
  <c r="D198" i="29"/>
  <c r="D200" i="29" s="1"/>
  <c r="Q41" i="34"/>
  <c r="P55" i="34"/>
  <c r="G157" i="30"/>
  <c r="G189" i="30" s="1"/>
  <c r="G73" i="30"/>
  <c r="G99" i="28" s="1"/>
  <c r="G91" i="28" s="1"/>
  <c r="G73" i="29"/>
  <c r="G98" i="28" s="1"/>
  <c r="G90" i="28" s="1"/>
  <c r="D198" i="34"/>
  <c r="D200" i="34" s="1"/>
  <c r="F177" i="29"/>
  <c r="D27" i="28"/>
  <c r="D198" i="36"/>
  <c r="D200" i="36" s="1"/>
  <c r="D194" i="30"/>
  <c r="D194" i="29"/>
  <c r="E191" i="30"/>
  <c r="E193" i="30" s="1"/>
  <c r="E197" i="30"/>
  <c r="I33" i="33"/>
  <c r="J69" i="33" s="1"/>
  <c r="H149" i="30"/>
  <c r="H168" i="30"/>
  <c r="I29" i="30"/>
  <c r="J65" i="30" s="1"/>
  <c r="D198" i="35"/>
  <c r="D200" i="35" s="1"/>
  <c r="H172" i="29"/>
  <c r="H153" i="29"/>
  <c r="I33" i="29"/>
  <c r="J69" i="29" s="1"/>
  <c r="I32" i="29"/>
  <c r="J68" i="29" s="1"/>
  <c r="H171" i="29"/>
  <c r="H152" i="29"/>
  <c r="F158" i="29"/>
  <c r="F74" i="34"/>
  <c r="E24" i="28"/>
  <c r="E16" i="28"/>
  <c r="F74" i="29"/>
  <c r="E191" i="29"/>
  <c r="E193" i="29" s="1"/>
  <c r="E197" i="29"/>
  <c r="H165" i="30"/>
  <c r="H146" i="30"/>
  <c r="I26" i="30"/>
  <c r="J62" i="30" s="1"/>
  <c r="D194" i="35"/>
  <c r="F190" i="29"/>
  <c r="F192" i="29" s="1"/>
  <c r="F183" i="29"/>
  <c r="F185" i="29" s="1"/>
  <c r="D8" i="28"/>
  <c r="I26" i="33"/>
  <c r="J62" i="33" s="1"/>
  <c r="H162" i="29"/>
  <c r="H143" i="29"/>
  <c r="I23" i="29"/>
  <c r="H37" i="29"/>
  <c r="I27" i="33"/>
  <c r="J63" i="33" s="1"/>
  <c r="F178" i="29"/>
  <c r="F179" i="29" s="1"/>
  <c r="F182" i="29"/>
  <c r="F189" i="29"/>
  <c r="E196" i="30"/>
  <c r="E184" i="30"/>
  <c r="E186" i="30" s="1"/>
  <c r="H151" i="30"/>
  <c r="I31" i="30"/>
  <c r="J67" i="30" s="1"/>
  <c r="H170" i="30"/>
  <c r="F158" i="30"/>
  <c r="F178" i="30"/>
  <c r="F179" i="30" s="1"/>
  <c r="F189" i="30"/>
  <c r="F182" i="30"/>
  <c r="D194" i="34"/>
  <c r="H152" i="30"/>
  <c r="H171" i="30"/>
  <c r="I32" i="30"/>
  <c r="J68" i="30" s="1"/>
  <c r="G176" i="30"/>
  <c r="F177" i="30"/>
  <c r="F190" i="30"/>
  <c r="F192" i="30" s="1"/>
  <c r="F183" i="30"/>
  <c r="F185" i="30" s="1"/>
  <c r="I27" i="29"/>
  <c r="J63" i="29" s="1"/>
  <c r="H147" i="29"/>
  <c r="H166" i="29"/>
  <c r="I24" i="33"/>
  <c r="J60" i="33" s="1"/>
  <c r="E196" i="29"/>
  <c r="E184" i="29"/>
  <c r="E186" i="29" s="1"/>
  <c r="G157" i="29"/>
  <c r="F74" i="35"/>
  <c r="E25" i="28"/>
  <c r="I28" i="33"/>
  <c r="J64" i="33" s="1"/>
  <c r="H148" i="30"/>
  <c r="H167" i="30"/>
  <c r="I28" i="30"/>
  <c r="J64" i="30" s="1"/>
  <c r="I31" i="33"/>
  <c r="J67" i="33" s="1"/>
  <c r="I34" i="33"/>
  <c r="J70" i="33" s="1"/>
  <c r="G73" i="33"/>
  <c r="G105" i="28" s="1"/>
  <c r="G109" i="28" s="1"/>
  <c r="H164" i="30"/>
  <c r="H145" i="30"/>
  <c r="I25" i="30"/>
  <c r="J61" i="30" s="1"/>
  <c r="H173" i="29"/>
  <c r="H154" i="29"/>
  <c r="I34" i="29"/>
  <c r="J70" i="29" s="1"/>
  <c r="H166" i="30"/>
  <c r="I27" i="30"/>
  <c r="J63" i="30" s="1"/>
  <c r="H147" i="30"/>
  <c r="F74" i="36"/>
  <c r="E26" i="28"/>
  <c r="E10" i="28" s="1"/>
  <c r="H170" i="29"/>
  <c r="H151" i="29"/>
  <c r="I31" i="29"/>
  <c r="J67" i="29" s="1"/>
  <c r="I30" i="30"/>
  <c r="J66" i="30" s="1"/>
  <c r="H169" i="30"/>
  <c r="H150" i="30"/>
  <c r="I23" i="33"/>
  <c r="H37" i="33"/>
  <c r="H165" i="29"/>
  <c r="H146" i="29"/>
  <c r="I26" i="29"/>
  <c r="J62" i="29" s="1"/>
  <c r="H172" i="30"/>
  <c r="H153" i="30"/>
  <c r="I33" i="30"/>
  <c r="J69" i="30" s="1"/>
  <c r="H167" i="29"/>
  <c r="H148" i="29"/>
  <c r="I28" i="29"/>
  <c r="J64" i="29" s="1"/>
  <c r="I35" i="33"/>
  <c r="J71" i="33" s="1"/>
  <c r="E23" i="28"/>
  <c r="E7" i="28" s="1"/>
  <c r="F74" i="33"/>
  <c r="H149" i="29"/>
  <c r="I29" i="29"/>
  <c r="J65" i="29" s="1"/>
  <c r="H168" i="29"/>
  <c r="I25" i="29"/>
  <c r="J61" i="29" s="1"/>
  <c r="H145" i="29"/>
  <c r="H164" i="29"/>
  <c r="I32" i="33"/>
  <c r="J68" i="33" s="1"/>
  <c r="H37" i="30"/>
  <c r="H143" i="30"/>
  <c r="H162" i="30"/>
  <c r="I23" i="30"/>
  <c r="H163" i="29"/>
  <c r="I24" i="29"/>
  <c r="J60" i="29" s="1"/>
  <c r="H144" i="29"/>
  <c r="H173" i="30"/>
  <c r="H154" i="30"/>
  <c r="I34" i="30"/>
  <c r="J70" i="30" s="1"/>
  <c r="I30" i="33"/>
  <c r="J66" i="33" s="1"/>
  <c r="D198" i="30"/>
  <c r="D200" i="30" s="1"/>
  <c r="H174" i="29"/>
  <c r="H155" i="29"/>
  <c r="I35" i="29"/>
  <c r="J71" i="29" s="1"/>
  <c r="D9" i="28"/>
  <c r="H169" i="29"/>
  <c r="H150" i="29"/>
  <c r="I30" i="29"/>
  <c r="J66" i="29" s="1"/>
  <c r="H163" i="30"/>
  <c r="H144" i="30"/>
  <c r="I24" i="30"/>
  <c r="J60" i="30" s="1"/>
  <c r="I29" i="33"/>
  <c r="J65" i="33" s="1"/>
  <c r="H155" i="30"/>
  <c r="I35" i="30"/>
  <c r="J71" i="30" s="1"/>
  <c r="H174" i="30"/>
  <c r="G176" i="29"/>
  <c r="E17" i="28"/>
  <c r="F74" i="30"/>
  <c r="J23" i="31"/>
  <c r="I143" i="31"/>
  <c r="I162" i="31"/>
  <c r="G191" i="31"/>
  <c r="G74" i="31"/>
  <c r="F18" i="28"/>
  <c r="G74" i="10"/>
  <c r="G15" i="28" s="1"/>
  <c r="J29" i="10"/>
  <c r="K65" i="10" s="1"/>
  <c r="J25" i="10"/>
  <c r="K61" i="10" s="1"/>
  <c r="H73" i="10"/>
  <c r="H97" i="28" s="1"/>
  <c r="J26" i="10"/>
  <c r="K62" i="10" s="1"/>
  <c r="J28" i="10"/>
  <c r="K64" i="10" s="1"/>
  <c r="R46" i="32" l="1"/>
  <c r="S35" i="32"/>
  <c r="S46" i="32" s="1"/>
  <c r="I37" i="31"/>
  <c r="J27" i="31"/>
  <c r="J25" i="33"/>
  <c r="K61" i="33" s="1"/>
  <c r="I147" i="31"/>
  <c r="I166" i="31"/>
  <c r="J25" i="32"/>
  <c r="K55" i="32" s="1"/>
  <c r="J28" i="32"/>
  <c r="K58" i="32" s="1"/>
  <c r="X85" i="43"/>
  <c r="K50" i="32"/>
  <c r="J59" i="33"/>
  <c r="J59" i="29"/>
  <c r="J59" i="30"/>
  <c r="J29" i="32"/>
  <c r="K59" i="32" s="1"/>
  <c r="J32" i="10"/>
  <c r="K68" i="10" s="1"/>
  <c r="J30" i="10"/>
  <c r="K66" i="10" s="1"/>
  <c r="H62" i="32"/>
  <c r="H22" i="28" s="1"/>
  <c r="G197" i="31"/>
  <c r="E194" i="36"/>
  <c r="G193" i="31"/>
  <c r="G183" i="31"/>
  <c r="G185" i="31" s="1"/>
  <c r="G186" i="31" s="1"/>
  <c r="F196" i="31"/>
  <c r="H192" i="31"/>
  <c r="F194" i="31"/>
  <c r="G177" i="31"/>
  <c r="H177" i="31" s="1"/>
  <c r="F197" i="31"/>
  <c r="G178" i="31"/>
  <c r="G179" i="31" s="1"/>
  <c r="H92" i="28"/>
  <c r="Z2" i="43"/>
  <c r="Y78" i="43"/>
  <c r="Y83" i="43" s="1"/>
  <c r="Y80" i="43"/>
  <c r="Y79" i="43"/>
  <c r="Y84" i="43" s="1"/>
  <c r="Y77" i="43"/>
  <c r="Y82" i="43" s="1"/>
  <c r="M188" i="31"/>
  <c r="M181" i="31"/>
  <c r="M142" i="31"/>
  <c r="M126" i="31"/>
  <c r="M77" i="31"/>
  <c r="M58" i="31"/>
  <c r="M40" i="31"/>
  <c r="M22" i="31"/>
  <c r="M109" i="31"/>
  <c r="M161" i="31"/>
  <c r="M92" i="31"/>
  <c r="M92" i="33"/>
  <c r="M77" i="33"/>
  <c r="M58" i="33"/>
  <c r="M40" i="33"/>
  <c r="M22" i="33"/>
  <c r="P5" i="28"/>
  <c r="O4" i="2"/>
  <c r="O13" i="28"/>
  <c r="O21" i="28"/>
  <c r="M77" i="36"/>
  <c r="M142" i="36"/>
  <c r="M22" i="36"/>
  <c r="M126" i="36"/>
  <c r="M161" i="36"/>
  <c r="M58" i="36"/>
  <c r="M188" i="36"/>
  <c r="M40" i="36"/>
  <c r="M109" i="36"/>
  <c r="M181" i="36"/>
  <c r="M92" i="36"/>
  <c r="M188" i="35"/>
  <c r="M181" i="35"/>
  <c r="M126" i="35"/>
  <c r="M142" i="35"/>
  <c r="M109" i="35"/>
  <c r="M92" i="35"/>
  <c r="M22" i="35"/>
  <c r="M77" i="35"/>
  <c r="M58" i="35"/>
  <c r="M40" i="35"/>
  <c r="M161" i="35"/>
  <c r="M126" i="30"/>
  <c r="M161" i="30"/>
  <c r="M77" i="30"/>
  <c r="M58" i="30"/>
  <c r="M92" i="30"/>
  <c r="M40" i="30"/>
  <c r="M188" i="30"/>
  <c r="M109" i="30"/>
  <c r="M181" i="30"/>
  <c r="M142" i="30"/>
  <c r="M22" i="30"/>
  <c r="M58" i="43"/>
  <c r="M89" i="43"/>
  <c r="M76" i="43"/>
  <c r="M22" i="43"/>
  <c r="M40" i="43"/>
  <c r="M92" i="10"/>
  <c r="M77" i="10"/>
  <c r="M58" i="10"/>
  <c r="M40" i="10"/>
  <c r="M22" i="10"/>
  <c r="M181" i="29"/>
  <c r="M142" i="29"/>
  <c r="M109" i="29"/>
  <c r="M77" i="29"/>
  <c r="M40" i="29"/>
  <c r="M188" i="29"/>
  <c r="M161" i="29"/>
  <c r="M126" i="29"/>
  <c r="M92" i="29"/>
  <c r="M58" i="29"/>
  <c r="M22" i="29"/>
  <c r="M49" i="32"/>
  <c r="M77" i="32"/>
  <c r="M65" i="32"/>
  <c r="M34" i="32"/>
  <c r="M19" i="32"/>
  <c r="L87" i="28"/>
  <c r="L95" i="28" s="1"/>
  <c r="L103" i="28" s="1"/>
  <c r="L67" i="28"/>
  <c r="L75" i="28" s="1"/>
  <c r="N34" i="28"/>
  <c r="M142" i="34"/>
  <c r="M161" i="34"/>
  <c r="M181" i="34"/>
  <c r="M109" i="34"/>
  <c r="M188" i="34"/>
  <c r="M22" i="34"/>
  <c r="M92" i="34"/>
  <c r="M77" i="34"/>
  <c r="M126" i="34"/>
  <c r="M58" i="34"/>
  <c r="M40" i="34"/>
  <c r="M59" i="28"/>
  <c r="AM34" i="28"/>
  <c r="N4" i="43"/>
  <c r="N4" i="35"/>
  <c r="N4" i="33"/>
  <c r="N4" i="31"/>
  <c r="N4" i="32"/>
  <c r="N4" i="29"/>
  <c r="N4" i="30"/>
  <c r="N4" i="10"/>
  <c r="N4" i="36"/>
  <c r="N4" i="34"/>
  <c r="N77" i="2"/>
  <c r="N65" i="2"/>
  <c r="N49" i="2"/>
  <c r="N34" i="2"/>
  <c r="N19" i="2"/>
  <c r="I73" i="31"/>
  <c r="I100" i="28" s="1"/>
  <c r="H157" i="31"/>
  <c r="H182" i="31" s="1"/>
  <c r="H184" i="31" s="1"/>
  <c r="K24" i="10"/>
  <c r="L60" i="10" s="1"/>
  <c r="J61" i="31"/>
  <c r="J73" i="31" s="1"/>
  <c r="J100" i="28" s="1"/>
  <c r="J25" i="31"/>
  <c r="I145" i="31"/>
  <c r="I164" i="31"/>
  <c r="K27" i="32"/>
  <c r="L57" i="32" s="1"/>
  <c r="J27" i="10"/>
  <c r="K63" i="10" s="1"/>
  <c r="G158" i="35"/>
  <c r="J52" i="32"/>
  <c r="J22" i="32"/>
  <c r="I31" i="32"/>
  <c r="J31" i="10"/>
  <c r="K67" i="10" s="1"/>
  <c r="J33" i="10"/>
  <c r="K69" i="10" s="1"/>
  <c r="K20" i="32"/>
  <c r="K26" i="32"/>
  <c r="L56" i="32" s="1"/>
  <c r="G177" i="35"/>
  <c r="J35" i="10"/>
  <c r="K71" i="10" s="1"/>
  <c r="G158" i="34"/>
  <c r="K25" i="32"/>
  <c r="L55" i="32" s="1"/>
  <c r="K23" i="32"/>
  <c r="L53" i="32" s="1"/>
  <c r="K24" i="32"/>
  <c r="L54" i="32" s="1"/>
  <c r="J34" i="10"/>
  <c r="K70" i="10" s="1"/>
  <c r="I37" i="10"/>
  <c r="G158" i="36"/>
  <c r="H183" i="31"/>
  <c r="H185" i="31" s="1"/>
  <c r="G183" i="35"/>
  <c r="G185" i="35" s="1"/>
  <c r="G190" i="35"/>
  <c r="G192" i="35" s="1"/>
  <c r="G189" i="36"/>
  <c r="G191" i="36" s="1"/>
  <c r="H157" i="36"/>
  <c r="H182" i="36" s="1"/>
  <c r="J59" i="10"/>
  <c r="J23" i="10"/>
  <c r="G178" i="36"/>
  <c r="G179" i="36" s="1"/>
  <c r="H176" i="36"/>
  <c r="H190" i="36" s="1"/>
  <c r="H192" i="36" s="1"/>
  <c r="I73" i="36"/>
  <c r="I108" i="28" s="1"/>
  <c r="G190" i="36"/>
  <c r="G192" i="36" s="1"/>
  <c r="G177" i="36"/>
  <c r="G177" i="34"/>
  <c r="G183" i="36"/>
  <c r="G185" i="36" s="1"/>
  <c r="J32" i="34"/>
  <c r="J68" i="34"/>
  <c r="I171" i="34"/>
  <c r="I152" i="34"/>
  <c r="J26" i="34"/>
  <c r="J62" i="34"/>
  <c r="I146" i="34"/>
  <c r="I165" i="34"/>
  <c r="K27" i="31"/>
  <c r="K63" i="31"/>
  <c r="J166" i="31"/>
  <c r="J147" i="31"/>
  <c r="N27" i="35"/>
  <c r="T45" i="35" s="1"/>
  <c r="U45" i="35" s="1"/>
  <c r="V45" i="35" s="1"/>
  <c r="W45" i="35" s="1"/>
  <c r="X45" i="35" s="1"/>
  <c r="Y45" i="35" s="1"/>
  <c r="Z45" i="35" s="1"/>
  <c r="AA45" i="35" s="1"/>
  <c r="N63" i="35"/>
  <c r="M166" i="35"/>
  <c r="M147" i="35"/>
  <c r="J26" i="36"/>
  <c r="J62" i="36"/>
  <c r="I165" i="36"/>
  <c r="I146" i="36"/>
  <c r="J31" i="34"/>
  <c r="J67" i="34"/>
  <c r="I151" i="34"/>
  <c r="I170" i="34"/>
  <c r="K68" i="31"/>
  <c r="J152" i="31"/>
  <c r="K32" i="31"/>
  <c r="J171" i="31"/>
  <c r="K30" i="31"/>
  <c r="K66" i="31"/>
  <c r="J169" i="31"/>
  <c r="J150" i="31"/>
  <c r="J33" i="34"/>
  <c r="J69" i="34"/>
  <c r="I172" i="34"/>
  <c r="I153" i="34"/>
  <c r="I73" i="35"/>
  <c r="I107" i="28" s="1"/>
  <c r="J23" i="34"/>
  <c r="J59" i="34"/>
  <c r="I162" i="34"/>
  <c r="I143" i="34"/>
  <c r="I37" i="34"/>
  <c r="K29" i="31"/>
  <c r="K65" i="31"/>
  <c r="J168" i="31"/>
  <c r="J149" i="31"/>
  <c r="F197" i="35"/>
  <c r="F191" i="35"/>
  <c r="F193" i="35" s="1"/>
  <c r="J31" i="36"/>
  <c r="J67" i="36"/>
  <c r="I170" i="36"/>
  <c r="I151" i="36"/>
  <c r="K23" i="36"/>
  <c r="K59" i="36"/>
  <c r="J143" i="36"/>
  <c r="J162" i="36"/>
  <c r="L31" i="31"/>
  <c r="L67" i="31"/>
  <c r="K170" i="31"/>
  <c r="K151" i="31"/>
  <c r="J35" i="34"/>
  <c r="J71" i="34"/>
  <c r="I174" i="34"/>
  <c r="I155" i="34"/>
  <c r="F191" i="36"/>
  <c r="F193" i="36" s="1"/>
  <c r="F197" i="36"/>
  <c r="K64" i="31"/>
  <c r="K28" i="31"/>
  <c r="J167" i="31"/>
  <c r="J148" i="31"/>
  <c r="J23" i="35"/>
  <c r="J59" i="35"/>
  <c r="I143" i="35"/>
  <c r="I162" i="35"/>
  <c r="I37" i="35"/>
  <c r="K34" i="31"/>
  <c r="K70" i="31"/>
  <c r="J173" i="31"/>
  <c r="J154" i="31"/>
  <c r="J34" i="34"/>
  <c r="J70" i="34"/>
  <c r="I173" i="34"/>
  <c r="I154" i="34"/>
  <c r="O30" i="35"/>
  <c r="O66" i="35"/>
  <c r="N169" i="35"/>
  <c r="N150" i="35"/>
  <c r="F196" i="34"/>
  <c r="F184" i="34"/>
  <c r="F186" i="34" s="1"/>
  <c r="K33" i="31"/>
  <c r="K69" i="31"/>
  <c r="J153" i="31"/>
  <c r="J172" i="31"/>
  <c r="O33" i="35"/>
  <c r="O69" i="35"/>
  <c r="N153" i="35"/>
  <c r="N172" i="35"/>
  <c r="M29" i="36"/>
  <c r="M65" i="36"/>
  <c r="L149" i="36"/>
  <c r="L168" i="36"/>
  <c r="J31" i="35"/>
  <c r="J67" i="35"/>
  <c r="I170" i="35"/>
  <c r="I151" i="35"/>
  <c r="J32" i="36"/>
  <c r="J68" i="36"/>
  <c r="I171" i="36"/>
  <c r="I152" i="36"/>
  <c r="O35" i="35"/>
  <c r="O71" i="35"/>
  <c r="N174" i="35"/>
  <c r="N155" i="35"/>
  <c r="K35" i="31"/>
  <c r="K71" i="31"/>
  <c r="J174" i="31"/>
  <c r="J155" i="31"/>
  <c r="F184" i="36"/>
  <c r="F186" i="36" s="1"/>
  <c r="F196" i="36"/>
  <c r="F191" i="34"/>
  <c r="F193" i="34" s="1"/>
  <c r="F197" i="34"/>
  <c r="L24" i="35"/>
  <c r="L60" i="35"/>
  <c r="K144" i="35"/>
  <c r="K163" i="35"/>
  <c r="N28" i="35"/>
  <c r="T46" i="35" s="1"/>
  <c r="U46" i="35" s="1"/>
  <c r="V46" i="35" s="1"/>
  <c r="W46" i="35" s="1"/>
  <c r="X46" i="35" s="1"/>
  <c r="Y46" i="35" s="1"/>
  <c r="Z46" i="35" s="1"/>
  <c r="AA46" i="35" s="1"/>
  <c r="N64" i="35"/>
  <c r="M167" i="35"/>
  <c r="M148" i="35"/>
  <c r="J30" i="36"/>
  <c r="J66" i="36"/>
  <c r="I169" i="36"/>
  <c r="I150" i="36"/>
  <c r="J30" i="34"/>
  <c r="J66" i="34"/>
  <c r="I150" i="34"/>
  <c r="I169" i="34"/>
  <c r="J29" i="34"/>
  <c r="J65" i="34"/>
  <c r="I168" i="34"/>
  <c r="I149" i="34"/>
  <c r="J25" i="34"/>
  <c r="J61" i="34"/>
  <c r="I164" i="34"/>
  <c r="I145" i="34"/>
  <c r="J34" i="35"/>
  <c r="J70" i="35"/>
  <c r="I154" i="35"/>
  <c r="I173" i="35"/>
  <c r="J24" i="36"/>
  <c r="J60" i="36"/>
  <c r="I144" i="36"/>
  <c r="I163" i="36"/>
  <c r="J28" i="34"/>
  <c r="J64" i="34"/>
  <c r="I167" i="34"/>
  <c r="I148" i="34"/>
  <c r="J34" i="36"/>
  <c r="J70" i="36"/>
  <c r="I173" i="36"/>
  <c r="I154" i="36"/>
  <c r="O25" i="35"/>
  <c r="O61" i="35"/>
  <c r="N164" i="35"/>
  <c r="N145" i="35"/>
  <c r="K60" i="31"/>
  <c r="J163" i="31"/>
  <c r="K24" i="31"/>
  <c r="J144" i="31"/>
  <c r="G183" i="34"/>
  <c r="G185" i="34" s="1"/>
  <c r="G190" i="34"/>
  <c r="G192" i="34" s="1"/>
  <c r="J35" i="36"/>
  <c r="J71" i="36"/>
  <c r="I174" i="36"/>
  <c r="I155" i="36"/>
  <c r="N32" i="35"/>
  <c r="T50" i="35" s="1"/>
  <c r="U50" i="35" s="1"/>
  <c r="V50" i="35" s="1"/>
  <c r="W50" i="35" s="1"/>
  <c r="X50" i="35" s="1"/>
  <c r="Y50" i="35" s="1"/>
  <c r="Z50" i="35" s="1"/>
  <c r="AA50" i="35" s="1"/>
  <c r="N68" i="35"/>
  <c r="M152" i="35"/>
  <c r="M171" i="35"/>
  <c r="J27" i="34"/>
  <c r="J63" i="34"/>
  <c r="I166" i="34"/>
  <c r="I147" i="34"/>
  <c r="H176" i="34"/>
  <c r="K59" i="31"/>
  <c r="I37" i="36"/>
  <c r="F196" i="35"/>
  <c r="F184" i="35"/>
  <c r="F186" i="35" s="1"/>
  <c r="J25" i="36"/>
  <c r="J61" i="36"/>
  <c r="I164" i="36"/>
  <c r="I145" i="36"/>
  <c r="H157" i="35"/>
  <c r="J24" i="34"/>
  <c r="J60" i="34"/>
  <c r="I163" i="34"/>
  <c r="I144" i="34"/>
  <c r="I73" i="34"/>
  <c r="I106" i="28" s="1"/>
  <c r="G189" i="35"/>
  <c r="G178" i="35"/>
  <c r="G179" i="35" s="1"/>
  <c r="G182" i="35"/>
  <c r="R26" i="35"/>
  <c r="R62" i="35"/>
  <c r="Q165" i="35"/>
  <c r="Q146" i="35"/>
  <c r="G189" i="34"/>
  <c r="G182" i="34"/>
  <c r="G178" i="34"/>
  <c r="G179" i="34" s="1"/>
  <c r="O29" i="35"/>
  <c r="O65" i="35"/>
  <c r="N168" i="35"/>
  <c r="N149" i="35"/>
  <c r="K26" i="31"/>
  <c r="K62" i="31"/>
  <c r="J165" i="31"/>
  <c r="J146" i="31"/>
  <c r="J33" i="36"/>
  <c r="J69" i="36"/>
  <c r="I172" i="36"/>
  <c r="I153" i="36"/>
  <c r="J27" i="36"/>
  <c r="J63" i="36"/>
  <c r="I166" i="36"/>
  <c r="I147" i="36"/>
  <c r="J28" i="36"/>
  <c r="J64" i="36"/>
  <c r="I148" i="36"/>
  <c r="I167" i="36"/>
  <c r="H176" i="35"/>
  <c r="H157" i="34"/>
  <c r="G184" i="36"/>
  <c r="S41" i="33"/>
  <c r="R55" i="33"/>
  <c r="I61" i="32"/>
  <c r="I104" i="28" s="1"/>
  <c r="K21" i="32"/>
  <c r="L51" i="32" s="1"/>
  <c r="D11" i="28"/>
  <c r="E5" i="47" s="1"/>
  <c r="G191" i="30"/>
  <c r="G158" i="30"/>
  <c r="G182" i="30"/>
  <c r="G184" i="30" s="1"/>
  <c r="R41" i="34"/>
  <c r="Q55" i="34"/>
  <c r="E198" i="30"/>
  <c r="E200" i="30" s="1"/>
  <c r="E194" i="30"/>
  <c r="E8" i="28"/>
  <c r="E194" i="29"/>
  <c r="G158" i="29"/>
  <c r="E27" i="28"/>
  <c r="G74" i="30"/>
  <c r="F17" i="28"/>
  <c r="I144" i="30"/>
  <c r="I163" i="30"/>
  <c r="J24" i="30"/>
  <c r="K60" i="30" s="1"/>
  <c r="H176" i="30"/>
  <c r="J28" i="29"/>
  <c r="K64" i="29" s="1"/>
  <c r="I148" i="29"/>
  <c r="I167" i="29"/>
  <c r="I170" i="30"/>
  <c r="J31" i="30"/>
  <c r="K67" i="30" s="1"/>
  <c r="I151" i="30"/>
  <c r="J29" i="30"/>
  <c r="K65" i="30" s="1"/>
  <c r="I168" i="30"/>
  <c r="I149" i="30"/>
  <c r="E9" i="28"/>
  <c r="I154" i="30"/>
  <c r="I173" i="30"/>
  <c r="J34" i="30"/>
  <c r="K70" i="30" s="1"/>
  <c r="H157" i="30"/>
  <c r="I145" i="29"/>
  <c r="J25" i="29"/>
  <c r="K61" i="29" s="1"/>
  <c r="I164" i="29"/>
  <c r="I168" i="29"/>
  <c r="J29" i="29"/>
  <c r="K65" i="29" s="1"/>
  <c r="I149" i="29"/>
  <c r="J35" i="33"/>
  <c r="K71" i="33" s="1"/>
  <c r="I147" i="30"/>
  <c r="J27" i="30"/>
  <c r="K63" i="30" s="1"/>
  <c r="I166" i="30"/>
  <c r="J25" i="30"/>
  <c r="K61" i="30" s="1"/>
  <c r="I145" i="30"/>
  <c r="I164" i="30"/>
  <c r="I167" i="30"/>
  <c r="I148" i="30"/>
  <c r="J28" i="30"/>
  <c r="K64" i="30" s="1"/>
  <c r="J24" i="33"/>
  <c r="K60" i="33" s="1"/>
  <c r="I147" i="29"/>
  <c r="I166" i="29"/>
  <c r="J27" i="29"/>
  <c r="K63" i="29" s="1"/>
  <c r="G177" i="30"/>
  <c r="J26" i="33"/>
  <c r="K62" i="33" s="1"/>
  <c r="F16" i="28"/>
  <c r="G74" i="29"/>
  <c r="G16" i="28" s="1"/>
  <c r="G178" i="29"/>
  <c r="G179" i="29" s="1"/>
  <c r="G183" i="29"/>
  <c r="G185" i="29" s="1"/>
  <c r="G190" i="29"/>
  <c r="G192" i="29" s="1"/>
  <c r="G177" i="29"/>
  <c r="I144" i="29"/>
  <c r="I163" i="29"/>
  <c r="J24" i="29"/>
  <c r="K60" i="29" s="1"/>
  <c r="I146" i="29"/>
  <c r="J26" i="29"/>
  <c r="K62" i="29" s="1"/>
  <c r="I165" i="29"/>
  <c r="J23" i="33"/>
  <c r="I37" i="33"/>
  <c r="J31" i="33"/>
  <c r="K67" i="33" s="1"/>
  <c r="F197" i="29"/>
  <c r="F191" i="29"/>
  <c r="F193" i="29" s="1"/>
  <c r="J33" i="29"/>
  <c r="K69" i="29" s="1"/>
  <c r="I153" i="29"/>
  <c r="I172" i="29"/>
  <c r="I155" i="30"/>
  <c r="I174" i="30"/>
  <c r="J35" i="30"/>
  <c r="K71" i="30" s="1"/>
  <c r="J30" i="33"/>
  <c r="K66" i="33" s="1"/>
  <c r="H73" i="30"/>
  <c r="H99" i="28" s="1"/>
  <c r="H91" i="28" s="1"/>
  <c r="H73" i="33"/>
  <c r="H105" i="28" s="1"/>
  <c r="H109" i="28" s="1"/>
  <c r="G74" i="36"/>
  <c r="F26" i="28"/>
  <c r="F10" i="28" s="1"/>
  <c r="G183" i="30"/>
  <c r="G190" i="30"/>
  <c r="G178" i="30"/>
  <c r="G179" i="30" s="1"/>
  <c r="F196" i="29"/>
  <c r="F184" i="29"/>
  <c r="F186" i="29" s="1"/>
  <c r="I150" i="29"/>
  <c r="I169" i="29"/>
  <c r="J30" i="29"/>
  <c r="K66" i="29" s="1"/>
  <c r="I174" i="29"/>
  <c r="I155" i="29"/>
  <c r="J35" i="29"/>
  <c r="K71" i="29" s="1"/>
  <c r="J32" i="33"/>
  <c r="K68" i="33" s="1"/>
  <c r="I153" i="30"/>
  <c r="I172" i="30"/>
  <c r="J33" i="30"/>
  <c r="K69" i="30" s="1"/>
  <c r="I150" i="30"/>
  <c r="I169" i="30"/>
  <c r="J30" i="30"/>
  <c r="K66" i="30" s="1"/>
  <c r="I154" i="29"/>
  <c r="J34" i="29"/>
  <c r="K70" i="29" s="1"/>
  <c r="I173" i="29"/>
  <c r="I143" i="29"/>
  <c r="J23" i="29"/>
  <c r="I162" i="29"/>
  <c r="I37" i="29"/>
  <c r="J26" i="30"/>
  <c r="K62" i="30" s="1"/>
  <c r="I146" i="30"/>
  <c r="I165" i="30"/>
  <c r="G74" i="34"/>
  <c r="F24" i="28"/>
  <c r="J29" i="33"/>
  <c r="K65" i="33" s="1"/>
  <c r="J34" i="33"/>
  <c r="K70" i="33" s="1"/>
  <c r="G74" i="35"/>
  <c r="F25" i="28"/>
  <c r="F196" i="30"/>
  <c r="F184" i="30"/>
  <c r="F186" i="30" s="1"/>
  <c r="H157" i="29"/>
  <c r="I171" i="29"/>
  <c r="I152" i="29"/>
  <c r="J32" i="29"/>
  <c r="K68" i="29" s="1"/>
  <c r="F23" i="28"/>
  <c r="F7" i="28" s="1"/>
  <c r="G74" i="33"/>
  <c r="J28" i="33"/>
  <c r="K64" i="33" s="1"/>
  <c r="E198" i="29"/>
  <c r="E200" i="29" s="1"/>
  <c r="J32" i="30"/>
  <c r="K68" i="30" s="1"/>
  <c r="I152" i="30"/>
  <c r="I171" i="30"/>
  <c r="F191" i="30"/>
  <c r="F193" i="30" s="1"/>
  <c r="F197" i="30"/>
  <c r="H73" i="29"/>
  <c r="G89" i="28"/>
  <c r="I143" i="30"/>
  <c r="I37" i="30"/>
  <c r="I162" i="30"/>
  <c r="J23" i="30"/>
  <c r="I170" i="29"/>
  <c r="J31" i="29"/>
  <c r="K67" i="29" s="1"/>
  <c r="I151" i="29"/>
  <c r="H176" i="29"/>
  <c r="G182" i="29"/>
  <c r="G189" i="29"/>
  <c r="J27" i="33"/>
  <c r="K63" i="33" s="1"/>
  <c r="K25" i="33"/>
  <c r="L61" i="33" s="1"/>
  <c r="J33" i="33"/>
  <c r="K69" i="33" s="1"/>
  <c r="H74" i="31"/>
  <c r="G18" i="28"/>
  <c r="H74" i="10"/>
  <c r="H15" i="28" s="1"/>
  <c r="K23" i="31"/>
  <c r="J162" i="31"/>
  <c r="J143" i="31"/>
  <c r="K28" i="10"/>
  <c r="L64" i="10" s="1"/>
  <c r="K29" i="10"/>
  <c r="L65" i="10" s="1"/>
  <c r="K26" i="10"/>
  <c r="L62" i="10" s="1"/>
  <c r="K25" i="10"/>
  <c r="L61" i="10" s="1"/>
  <c r="I73" i="10"/>
  <c r="I97" i="28" s="1"/>
  <c r="L27" i="32"/>
  <c r="M57" i="32" s="1"/>
  <c r="K28" i="32" l="1"/>
  <c r="I176" i="31"/>
  <c r="I190" i="31" s="1"/>
  <c r="I192" i="31" s="1"/>
  <c r="J37" i="31"/>
  <c r="I157" i="31"/>
  <c r="I182" i="31" s="1"/>
  <c r="Y85" i="43"/>
  <c r="L50" i="32"/>
  <c r="K32" i="10"/>
  <c r="L68" i="10" s="1"/>
  <c r="K59" i="29"/>
  <c r="K59" i="33"/>
  <c r="J31" i="32"/>
  <c r="K29" i="32"/>
  <c r="L59" i="32" s="1"/>
  <c r="L26" i="32"/>
  <c r="M56" i="32" s="1"/>
  <c r="K30" i="10"/>
  <c r="L24" i="10"/>
  <c r="M60" i="10" s="1"/>
  <c r="F198" i="31"/>
  <c r="F200" i="31" s="1"/>
  <c r="K27" i="10"/>
  <c r="L63" i="10" s="1"/>
  <c r="G194" i="31"/>
  <c r="G196" i="31"/>
  <c r="G198" i="31" s="1"/>
  <c r="G200" i="31" s="1"/>
  <c r="I92" i="28"/>
  <c r="AA2" i="43"/>
  <c r="Z79" i="43"/>
  <c r="Z84" i="43" s="1"/>
  <c r="Z78" i="43"/>
  <c r="Z83" i="43" s="1"/>
  <c r="Z77" i="43"/>
  <c r="Z82" i="43" s="1"/>
  <c r="Z80" i="43"/>
  <c r="N92" i="33"/>
  <c r="N77" i="33"/>
  <c r="N58" i="33"/>
  <c r="N40" i="33"/>
  <c r="N22" i="33"/>
  <c r="AN34" i="28"/>
  <c r="N59" i="28"/>
  <c r="N181" i="34"/>
  <c r="N109" i="34"/>
  <c r="N188" i="34"/>
  <c r="N58" i="34"/>
  <c r="N126" i="34"/>
  <c r="N92" i="34"/>
  <c r="N22" i="34"/>
  <c r="N40" i="34"/>
  <c r="N142" i="34"/>
  <c r="N77" i="34"/>
  <c r="N161" i="34"/>
  <c r="N188" i="35"/>
  <c r="N126" i="35"/>
  <c r="N161" i="35"/>
  <c r="N58" i="35"/>
  <c r="N92" i="35"/>
  <c r="N22" i="35"/>
  <c r="N40" i="35"/>
  <c r="N77" i="35"/>
  <c r="N142" i="35"/>
  <c r="N181" i="35"/>
  <c r="N109" i="35"/>
  <c r="O4" i="43"/>
  <c r="O4" i="35"/>
  <c r="O4" i="33"/>
  <c r="O4" i="31"/>
  <c r="O4" i="36"/>
  <c r="O4" i="34"/>
  <c r="O4" i="32"/>
  <c r="O4" i="30"/>
  <c r="O4" i="29"/>
  <c r="O4" i="10"/>
  <c r="O77" i="2"/>
  <c r="O49" i="2"/>
  <c r="O19" i="2"/>
  <c r="O65" i="2"/>
  <c r="O34" i="2"/>
  <c r="N188" i="36"/>
  <c r="N109" i="36"/>
  <c r="N92" i="36"/>
  <c r="N142" i="36"/>
  <c r="N126" i="36"/>
  <c r="N181" i="36"/>
  <c r="N77" i="36"/>
  <c r="N22" i="36"/>
  <c r="N40" i="36"/>
  <c r="N161" i="36"/>
  <c r="N58" i="36"/>
  <c r="N58" i="43"/>
  <c r="N89" i="43"/>
  <c r="N22" i="43"/>
  <c r="N76" i="43"/>
  <c r="N40" i="43"/>
  <c r="Q5" i="28"/>
  <c r="P4" i="2"/>
  <c r="P21" i="28"/>
  <c r="P13" i="28"/>
  <c r="N77" i="10"/>
  <c r="N40" i="10"/>
  <c r="N92" i="10"/>
  <c r="N58" i="10"/>
  <c r="N22" i="10"/>
  <c r="N188" i="30"/>
  <c r="N22" i="30"/>
  <c r="N161" i="30"/>
  <c r="N181" i="30"/>
  <c r="N109" i="30"/>
  <c r="N92" i="30"/>
  <c r="N40" i="30"/>
  <c r="N142" i="30"/>
  <c r="N126" i="30"/>
  <c r="N58" i="30"/>
  <c r="N77" i="30"/>
  <c r="M87" i="28"/>
  <c r="M95" i="28" s="1"/>
  <c r="M103" i="28" s="1"/>
  <c r="M67" i="28"/>
  <c r="M75" i="28" s="1"/>
  <c r="N181" i="29"/>
  <c r="N188" i="29"/>
  <c r="N161" i="29"/>
  <c r="N109" i="29"/>
  <c r="N22" i="29"/>
  <c r="N40" i="29"/>
  <c r="N58" i="29"/>
  <c r="N77" i="29"/>
  <c r="N142" i="29"/>
  <c r="N126" i="29"/>
  <c r="N92" i="29"/>
  <c r="N77" i="32"/>
  <c r="N65" i="32"/>
  <c r="N19" i="32"/>
  <c r="N34" i="32"/>
  <c r="N49" i="32"/>
  <c r="O34" i="28"/>
  <c r="N188" i="31"/>
  <c r="N142" i="31"/>
  <c r="N109" i="31"/>
  <c r="N77" i="31"/>
  <c r="N40" i="31"/>
  <c r="N161" i="31"/>
  <c r="N181" i="31"/>
  <c r="N92" i="31"/>
  <c r="N126" i="31"/>
  <c r="N58" i="31"/>
  <c r="N22" i="31"/>
  <c r="H189" i="31"/>
  <c r="H191" i="31" s="1"/>
  <c r="H193" i="31" s="1"/>
  <c r="H178" i="31"/>
  <c r="H179" i="31" s="1"/>
  <c r="H158" i="31"/>
  <c r="H158" i="35"/>
  <c r="K31" i="10"/>
  <c r="L67" i="10" s="1"/>
  <c r="K61" i="31"/>
  <c r="K73" i="31" s="1"/>
  <c r="K100" i="28" s="1"/>
  <c r="K25" i="31"/>
  <c r="K37" i="31" s="1"/>
  <c r="J164" i="31"/>
  <c r="J176" i="31" s="1"/>
  <c r="J190" i="31" s="1"/>
  <c r="J192" i="31" s="1"/>
  <c r="J145" i="31"/>
  <c r="J157" i="31" s="1"/>
  <c r="J182" i="31" s="1"/>
  <c r="L20" i="32"/>
  <c r="K52" i="32"/>
  <c r="K22" i="32"/>
  <c r="K33" i="10"/>
  <c r="L69" i="10" s="1"/>
  <c r="K35" i="10"/>
  <c r="L71" i="10" s="1"/>
  <c r="L25" i="32"/>
  <c r="M55" i="32" s="1"/>
  <c r="H158" i="34"/>
  <c r="L24" i="32"/>
  <c r="M54" i="32" s="1"/>
  <c r="K34" i="10"/>
  <c r="L70" i="10" s="1"/>
  <c r="L23" i="32"/>
  <c r="M53" i="32" s="1"/>
  <c r="J37" i="10"/>
  <c r="G186" i="36"/>
  <c r="H196" i="31"/>
  <c r="H186" i="31"/>
  <c r="I177" i="31"/>
  <c r="I183" i="31"/>
  <c r="I185" i="31" s="1"/>
  <c r="G196" i="36"/>
  <c r="H189" i="36"/>
  <c r="H191" i="36" s="1"/>
  <c r="H193" i="36" s="1"/>
  <c r="H158" i="36"/>
  <c r="H178" i="36"/>
  <c r="H179" i="36" s="1"/>
  <c r="H177" i="36"/>
  <c r="H177" i="34"/>
  <c r="G193" i="36"/>
  <c r="I176" i="36"/>
  <c r="I190" i="36" s="1"/>
  <c r="I192" i="36" s="1"/>
  <c r="G197" i="36"/>
  <c r="H183" i="36"/>
  <c r="H185" i="36" s="1"/>
  <c r="K59" i="10"/>
  <c r="K23" i="10"/>
  <c r="F198" i="36"/>
  <c r="F200" i="36" s="1"/>
  <c r="F198" i="35"/>
  <c r="F200" i="35" s="1"/>
  <c r="F194" i="36"/>
  <c r="F194" i="35"/>
  <c r="I157" i="36"/>
  <c r="J73" i="36"/>
  <c r="J108" i="28" s="1"/>
  <c r="J92" i="28" s="1"/>
  <c r="L26" i="31"/>
  <c r="L62" i="31"/>
  <c r="K146" i="31"/>
  <c r="K165" i="31"/>
  <c r="P25" i="35"/>
  <c r="P61" i="35"/>
  <c r="O164" i="35"/>
  <c r="O145" i="35"/>
  <c r="K24" i="36"/>
  <c r="K60" i="36"/>
  <c r="J163" i="36"/>
  <c r="J144" i="36"/>
  <c r="K25" i="34"/>
  <c r="K61" i="34"/>
  <c r="J164" i="34"/>
  <c r="J145" i="34"/>
  <c r="O28" i="35"/>
  <c r="O64" i="35"/>
  <c r="N148" i="35"/>
  <c r="N167" i="35"/>
  <c r="L34" i="31"/>
  <c r="L70" i="31"/>
  <c r="K154" i="31"/>
  <c r="K173" i="31"/>
  <c r="L30" i="31"/>
  <c r="L66" i="31"/>
  <c r="K150" i="31"/>
  <c r="K169" i="31"/>
  <c r="L27" i="31"/>
  <c r="L63" i="31"/>
  <c r="K147" i="31"/>
  <c r="K166" i="31"/>
  <c r="K32" i="34"/>
  <c r="K68" i="34"/>
  <c r="J171" i="34"/>
  <c r="J152" i="34"/>
  <c r="L59" i="31"/>
  <c r="K59" i="30"/>
  <c r="K25" i="36"/>
  <c r="K61" i="36"/>
  <c r="J145" i="36"/>
  <c r="J164" i="36"/>
  <c r="L35" i="31"/>
  <c r="L71" i="31"/>
  <c r="K155" i="31"/>
  <c r="K174" i="31"/>
  <c r="K32" i="36"/>
  <c r="K68" i="36"/>
  <c r="J171" i="36"/>
  <c r="J152" i="36"/>
  <c r="N29" i="36"/>
  <c r="T47" i="36" s="1"/>
  <c r="N65" i="36"/>
  <c r="M168" i="36"/>
  <c r="M149" i="36"/>
  <c r="L33" i="31"/>
  <c r="L69" i="31"/>
  <c r="K172" i="31"/>
  <c r="K153" i="31"/>
  <c r="H183" i="34"/>
  <c r="H185" i="34" s="1"/>
  <c r="H190" i="34"/>
  <c r="H192" i="34" s="1"/>
  <c r="O32" i="35"/>
  <c r="O68" i="35"/>
  <c r="N171" i="35"/>
  <c r="N152" i="35"/>
  <c r="L60" i="31"/>
  <c r="L24" i="31"/>
  <c r="K163" i="31"/>
  <c r="K144" i="31"/>
  <c r="F194" i="34"/>
  <c r="I176" i="35"/>
  <c r="L29" i="31"/>
  <c r="L65" i="31"/>
  <c r="K149" i="31"/>
  <c r="K168" i="31"/>
  <c r="K31" i="34"/>
  <c r="K67" i="34"/>
  <c r="J170" i="34"/>
  <c r="J151" i="34"/>
  <c r="L23" i="36"/>
  <c r="L59" i="36"/>
  <c r="K162" i="36"/>
  <c r="K143" i="36"/>
  <c r="S26" i="35"/>
  <c r="S62" i="35"/>
  <c r="R165" i="35"/>
  <c r="R146" i="35"/>
  <c r="F198" i="34"/>
  <c r="F200" i="34" s="1"/>
  <c r="K34" i="34"/>
  <c r="K70" i="34"/>
  <c r="J173" i="34"/>
  <c r="J154" i="34"/>
  <c r="I157" i="35"/>
  <c r="M67" i="31"/>
  <c r="M31" i="31"/>
  <c r="L151" i="31"/>
  <c r="L170" i="31"/>
  <c r="L68" i="31"/>
  <c r="L32" i="31"/>
  <c r="K152" i="31"/>
  <c r="K171" i="31"/>
  <c r="H183" i="35"/>
  <c r="H185" i="35" s="1"/>
  <c r="H190" i="35"/>
  <c r="H192" i="35" s="1"/>
  <c r="H177" i="35"/>
  <c r="K28" i="36"/>
  <c r="K64" i="36"/>
  <c r="J167" i="36"/>
  <c r="J148" i="36"/>
  <c r="K33" i="36"/>
  <c r="K69" i="36"/>
  <c r="J153" i="36"/>
  <c r="J172" i="36"/>
  <c r="P29" i="35"/>
  <c r="P65" i="35"/>
  <c r="O168" i="35"/>
  <c r="O149" i="35"/>
  <c r="G184" i="35"/>
  <c r="G186" i="35" s="1"/>
  <c r="G196" i="35"/>
  <c r="K24" i="34"/>
  <c r="K60" i="34"/>
  <c r="J163" i="34"/>
  <c r="J144" i="34"/>
  <c r="K34" i="36"/>
  <c r="K70" i="36"/>
  <c r="J154" i="36"/>
  <c r="J173" i="36"/>
  <c r="K28" i="34"/>
  <c r="K64" i="34"/>
  <c r="J148" i="34"/>
  <c r="J167" i="34"/>
  <c r="K34" i="35"/>
  <c r="K70" i="35"/>
  <c r="J173" i="35"/>
  <c r="J154" i="35"/>
  <c r="K29" i="34"/>
  <c r="K65" i="34"/>
  <c r="J168" i="34"/>
  <c r="J149" i="34"/>
  <c r="K30" i="36"/>
  <c r="K66" i="36"/>
  <c r="J169" i="36"/>
  <c r="J150" i="36"/>
  <c r="M24" i="35"/>
  <c r="M60" i="35"/>
  <c r="L144" i="35"/>
  <c r="L163" i="35"/>
  <c r="J73" i="35"/>
  <c r="J107" i="28" s="1"/>
  <c r="K31" i="36"/>
  <c r="K67" i="36"/>
  <c r="J170" i="36"/>
  <c r="J151" i="36"/>
  <c r="I157" i="34"/>
  <c r="K33" i="34"/>
  <c r="K69" i="34"/>
  <c r="J172" i="34"/>
  <c r="J153" i="34"/>
  <c r="O27" i="35"/>
  <c r="O63" i="35"/>
  <c r="N166" i="35"/>
  <c r="N147" i="35"/>
  <c r="K26" i="34"/>
  <c r="K62" i="34"/>
  <c r="J165" i="34"/>
  <c r="J146" i="34"/>
  <c r="H189" i="35"/>
  <c r="H182" i="35"/>
  <c r="H178" i="35"/>
  <c r="H179" i="35" s="1"/>
  <c r="P35" i="35"/>
  <c r="P71" i="35"/>
  <c r="O155" i="35"/>
  <c r="O174" i="35"/>
  <c r="K31" i="35"/>
  <c r="K67" i="35"/>
  <c r="J151" i="35"/>
  <c r="J170" i="35"/>
  <c r="P33" i="35"/>
  <c r="P69" i="35"/>
  <c r="O153" i="35"/>
  <c r="O172" i="35"/>
  <c r="K23" i="35"/>
  <c r="K59" i="35"/>
  <c r="J162" i="35"/>
  <c r="J143" i="35"/>
  <c r="J37" i="35"/>
  <c r="I176" i="34"/>
  <c r="K27" i="36"/>
  <c r="K63" i="36"/>
  <c r="J147" i="36"/>
  <c r="J166" i="36"/>
  <c r="K30" i="34"/>
  <c r="K66" i="34"/>
  <c r="J150" i="34"/>
  <c r="J169" i="34"/>
  <c r="G184" i="34"/>
  <c r="G186" i="34" s="1"/>
  <c r="G196" i="34"/>
  <c r="G191" i="35"/>
  <c r="G193" i="35" s="1"/>
  <c r="G197" i="35"/>
  <c r="K27" i="34"/>
  <c r="K63" i="34"/>
  <c r="J147" i="34"/>
  <c r="J166" i="34"/>
  <c r="K35" i="36"/>
  <c r="K71" i="36"/>
  <c r="J174" i="36"/>
  <c r="J155" i="36"/>
  <c r="J37" i="36"/>
  <c r="J73" i="34"/>
  <c r="J106" i="28" s="1"/>
  <c r="H184" i="36"/>
  <c r="L64" i="31"/>
  <c r="K167" i="31"/>
  <c r="L28" i="31"/>
  <c r="K148" i="31"/>
  <c r="H178" i="34"/>
  <c r="H179" i="34" s="1"/>
  <c r="H189" i="34"/>
  <c r="H182" i="34"/>
  <c r="G197" i="34"/>
  <c r="G191" i="34"/>
  <c r="G193" i="34" s="1"/>
  <c r="P30" i="35"/>
  <c r="P66" i="35"/>
  <c r="O169" i="35"/>
  <c r="O150" i="35"/>
  <c r="K35" i="34"/>
  <c r="K71" i="34"/>
  <c r="J174" i="34"/>
  <c r="J155" i="34"/>
  <c r="K23" i="34"/>
  <c r="K59" i="34"/>
  <c r="J37" i="34"/>
  <c r="J143" i="34"/>
  <c r="J162" i="34"/>
  <c r="K26" i="36"/>
  <c r="K62" i="36"/>
  <c r="J146" i="36"/>
  <c r="J165" i="36"/>
  <c r="F8" i="28"/>
  <c r="I62" i="32"/>
  <c r="I22" i="28" s="1"/>
  <c r="S55" i="33"/>
  <c r="J61" i="32"/>
  <c r="J104" i="28" s="1"/>
  <c r="L21" i="32"/>
  <c r="M51" i="32" s="1"/>
  <c r="H89" i="28"/>
  <c r="I74" i="31"/>
  <c r="I18" i="28" s="1"/>
  <c r="H18" i="28"/>
  <c r="S41" i="34"/>
  <c r="R55" i="34"/>
  <c r="H74" i="29"/>
  <c r="H16" i="28" s="1"/>
  <c r="H98" i="28"/>
  <c r="I73" i="30"/>
  <c r="I99" i="28" s="1"/>
  <c r="I91" i="28" s="1"/>
  <c r="H177" i="30"/>
  <c r="H158" i="29"/>
  <c r="I157" i="30"/>
  <c r="I176" i="30"/>
  <c r="F198" i="30"/>
  <c r="F200" i="30" s="1"/>
  <c r="F194" i="29"/>
  <c r="F198" i="29"/>
  <c r="F200" i="29" s="1"/>
  <c r="L25" i="33"/>
  <c r="M61" i="33" s="1"/>
  <c r="J151" i="29"/>
  <c r="K31" i="29"/>
  <c r="L67" i="29" s="1"/>
  <c r="J170" i="29"/>
  <c r="J165" i="30"/>
  <c r="J146" i="30"/>
  <c r="K26" i="30"/>
  <c r="L62" i="30" s="1"/>
  <c r="I73" i="29"/>
  <c r="I98" i="28" s="1"/>
  <c r="I90" i="28" s="1"/>
  <c r="J150" i="29"/>
  <c r="J169" i="29"/>
  <c r="K30" i="29"/>
  <c r="L66" i="29" s="1"/>
  <c r="G192" i="30"/>
  <c r="G193" i="30" s="1"/>
  <c r="G197" i="30"/>
  <c r="K35" i="30"/>
  <c r="L71" i="30" s="1"/>
  <c r="J155" i="30"/>
  <c r="J174" i="30"/>
  <c r="J166" i="30"/>
  <c r="J147" i="30"/>
  <c r="K27" i="30"/>
  <c r="L63" i="30" s="1"/>
  <c r="J163" i="30"/>
  <c r="J144" i="30"/>
  <c r="K24" i="30"/>
  <c r="L60" i="30" s="1"/>
  <c r="K28" i="33"/>
  <c r="L64" i="33" s="1"/>
  <c r="K29" i="33"/>
  <c r="L65" i="33" s="1"/>
  <c r="G185" i="30"/>
  <c r="G186" i="30" s="1"/>
  <c r="G196" i="30"/>
  <c r="J165" i="29"/>
  <c r="K26" i="29"/>
  <c r="L62" i="29" s="1"/>
  <c r="J146" i="29"/>
  <c r="K27" i="29"/>
  <c r="L63" i="29" s="1"/>
  <c r="J147" i="29"/>
  <c r="J166" i="29"/>
  <c r="K31" i="30"/>
  <c r="L67" i="30" s="1"/>
  <c r="J151" i="30"/>
  <c r="J170" i="30"/>
  <c r="K27" i="33"/>
  <c r="L63" i="33" s="1"/>
  <c r="H189" i="29"/>
  <c r="H182" i="29"/>
  <c r="H178" i="29"/>
  <c r="H179" i="29" s="1"/>
  <c r="I176" i="29"/>
  <c r="K30" i="30"/>
  <c r="L66" i="30" s="1"/>
  <c r="J150" i="30"/>
  <c r="J169" i="30"/>
  <c r="K31" i="33"/>
  <c r="L67" i="33" s="1"/>
  <c r="J164" i="29"/>
  <c r="J145" i="29"/>
  <c r="K25" i="29"/>
  <c r="L61" i="29" s="1"/>
  <c r="J143" i="30"/>
  <c r="J162" i="30"/>
  <c r="K23" i="30"/>
  <c r="J37" i="30"/>
  <c r="G23" i="28"/>
  <c r="G7" i="28" s="1"/>
  <c r="H74" i="33"/>
  <c r="H23" i="28" s="1"/>
  <c r="H7" i="28" s="1"/>
  <c r="F194" i="30"/>
  <c r="K32" i="33"/>
  <c r="L68" i="33" s="1"/>
  <c r="H74" i="36"/>
  <c r="G26" i="28"/>
  <c r="G10" i="28" s="1"/>
  <c r="K24" i="29"/>
  <c r="L60" i="29" s="1"/>
  <c r="J144" i="29"/>
  <c r="J163" i="29"/>
  <c r="K35" i="33"/>
  <c r="L71" i="33" s="1"/>
  <c r="G197" i="29"/>
  <c r="G191" i="29"/>
  <c r="G193" i="29" s="1"/>
  <c r="H74" i="34"/>
  <c r="G24" i="28"/>
  <c r="G8" i="28" s="1"/>
  <c r="K23" i="29"/>
  <c r="J162" i="29"/>
  <c r="J37" i="29"/>
  <c r="J143" i="29"/>
  <c r="K35" i="29"/>
  <c r="L71" i="29" s="1"/>
  <c r="J174" i="29"/>
  <c r="J155" i="29"/>
  <c r="F9" i="28"/>
  <c r="G196" i="29"/>
  <c r="G184" i="29"/>
  <c r="G186" i="29" s="1"/>
  <c r="J152" i="29"/>
  <c r="K32" i="29"/>
  <c r="L68" i="29" s="1"/>
  <c r="J171" i="29"/>
  <c r="F27" i="28"/>
  <c r="I157" i="29"/>
  <c r="I73" i="33"/>
  <c r="I105" i="28" s="1"/>
  <c r="I109" i="28" s="1"/>
  <c r="K24" i="33"/>
  <c r="L60" i="33" s="1"/>
  <c r="H189" i="30"/>
  <c r="H182" i="30"/>
  <c r="H178" i="30"/>
  <c r="H179" i="30" s="1"/>
  <c r="J168" i="30"/>
  <c r="J149" i="30"/>
  <c r="K29" i="30"/>
  <c r="L65" i="30" s="1"/>
  <c r="G17" i="28"/>
  <c r="H74" i="30"/>
  <c r="H17" i="28" s="1"/>
  <c r="K33" i="33"/>
  <c r="L69" i="33" s="1"/>
  <c r="H190" i="29"/>
  <c r="H192" i="29" s="1"/>
  <c r="H183" i="29"/>
  <c r="H185" i="29" s="1"/>
  <c r="H74" i="35"/>
  <c r="G25" i="28"/>
  <c r="J153" i="30"/>
  <c r="K33" i="30"/>
  <c r="L69" i="30" s="1"/>
  <c r="J172" i="30"/>
  <c r="K30" i="33"/>
  <c r="L66" i="33" s="1"/>
  <c r="K23" i="33"/>
  <c r="J37" i="33"/>
  <c r="K26" i="33"/>
  <c r="L62" i="33" s="1"/>
  <c r="J164" i="30"/>
  <c r="J145" i="30"/>
  <c r="K25" i="30"/>
  <c r="L61" i="30" s="1"/>
  <c r="J168" i="29"/>
  <c r="J149" i="29"/>
  <c r="K29" i="29"/>
  <c r="L65" i="29" s="1"/>
  <c r="J154" i="30"/>
  <c r="K34" i="30"/>
  <c r="L70" i="30" s="1"/>
  <c r="J173" i="30"/>
  <c r="J167" i="29"/>
  <c r="J148" i="29"/>
  <c r="K28" i="29"/>
  <c r="L64" i="29" s="1"/>
  <c r="J171" i="30"/>
  <c r="K32" i="30"/>
  <c r="L68" i="30" s="1"/>
  <c r="J152" i="30"/>
  <c r="K34" i="33"/>
  <c r="L70" i="33" s="1"/>
  <c r="J154" i="29"/>
  <c r="K34" i="29"/>
  <c r="L70" i="29" s="1"/>
  <c r="J173" i="29"/>
  <c r="J153" i="29"/>
  <c r="K33" i="29"/>
  <c r="L69" i="29" s="1"/>
  <c r="J172" i="29"/>
  <c r="H177" i="29"/>
  <c r="J148" i="30"/>
  <c r="K28" i="30"/>
  <c r="L64" i="30" s="1"/>
  <c r="J167" i="30"/>
  <c r="H190" i="30"/>
  <c r="H192" i="30" s="1"/>
  <c r="H183" i="30"/>
  <c r="H185" i="30" s="1"/>
  <c r="H158" i="30"/>
  <c r="I74" i="10"/>
  <c r="I15" i="28" s="1"/>
  <c r="L23" i="31"/>
  <c r="K143" i="31"/>
  <c r="K162" i="31"/>
  <c r="I184" i="31"/>
  <c r="L25" i="10"/>
  <c r="M61" i="10" s="1"/>
  <c r="J73" i="10"/>
  <c r="J97" i="28" s="1"/>
  <c r="L29" i="10"/>
  <c r="M65" i="10" s="1"/>
  <c r="L32" i="10"/>
  <c r="M68" i="10" s="1"/>
  <c r="L28" i="10"/>
  <c r="M64" i="10" s="1"/>
  <c r="L26" i="10"/>
  <c r="M62" i="10" s="1"/>
  <c r="M27" i="32"/>
  <c r="N57" i="32" s="1"/>
  <c r="L29" i="32" l="1"/>
  <c r="M59" i="32" s="1"/>
  <c r="L58" i="32"/>
  <c r="L28" i="32"/>
  <c r="Z85" i="43"/>
  <c r="I189" i="31"/>
  <c r="I191" i="31" s="1"/>
  <c r="I193" i="31" s="1"/>
  <c r="I178" i="31"/>
  <c r="I179" i="31" s="1"/>
  <c r="I158" i="31"/>
  <c r="J158" i="31" s="1"/>
  <c r="M50" i="32"/>
  <c r="M26" i="32"/>
  <c r="N56" i="32" s="1"/>
  <c r="M24" i="10"/>
  <c r="N60" i="10" s="1"/>
  <c r="K31" i="32"/>
  <c r="M20" i="32"/>
  <c r="L66" i="10"/>
  <c r="L30" i="10"/>
  <c r="L27" i="10"/>
  <c r="M63" i="10" s="1"/>
  <c r="L31" i="10"/>
  <c r="M67" i="10" s="1"/>
  <c r="H194" i="31"/>
  <c r="H197" i="31"/>
  <c r="H198" i="31" s="1"/>
  <c r="H200" i="31" s="1"/>
  <c r="AA77" i="43"/>
  <c r="AA82" i="43" s="1"/>
  <c r="AA80" i="43"/>
  <c r="AA85" i="43" s="1"/>
  <c r="AA79" i="43"/>
  <c r="AA84" i="43" s="1"/>
  <c r="AA78" i="43"/>
  <c r="AA83" i="43" s="1"/>
  <c r="AO34" i="28"/>
  <c r="O59" i="28"/>
  <c r="O77" i="33"/>
  <c r="O40" i="33"/>
  <c r="O92" i="33"/>
  <c r="O58" i="33"/>
  <c r="O22" i="33"/>
  <c r="P34" i="28"/>
  <c r="O92" i="10"/>
  <c r="O58" i="10"/>
  <c r="O22" i="10"/>
  <c r="O77" i="10"/>
  <c r="O40" i="10"/>
  <c r="O142" i="35"/>
  <c r="O181" i="35"/>
  <c r="O109" i="35"/>
  <c r="O161" i="35"/>
  <c r="O92" i="35"/>
  <c r="O126" i="35"/>
  <c r="O22" i="35"/>
  <c r="O40" i="35"/>
  <c r="O58" i="35"/>
  <c r="O188" i="35"/>
  <c r="O77" i="35"/>
  <c r="N67" i="28"/>
  <c r="N75" i="28" s="1"/>
  <c r="N87" i="28"/>
  <c r="N95" i="28" s="1"/>
  <c r="N103" i="28" s="1"/>
  <c r="P4" i="36"/>
  <c r="P4" i="34"/>
  <c r="P4" i="32"/>
  <c r="P4" i="30"/>
  <c r="P4" i="33"/>
  <c r="P4" i="31"/>
  <c r="P4" i="43"/>
  <c r="P4" i="29"/>
  <c r="P4" i="35"/>
  <c r="P4" i="10"/>
  <c r="P77" i="2"/>
  <c r="P65" i="2"/>
  <c r="P49" i="2"/>
  <c r="P34" i="2"/>
  <c r="P19" i="2"/>
  <c r="O126" i="29"/>
  <c r="O181" i="29"/>
  <c r="O22" i="29"/>
  <c r="O188" i="29"/>
  <c r="O40" i="29"/>
  <c r="O161" i="29"/>
  <c r="O58" i="29"/>
  <c r="O77" i="29"/>
  <c r="O142" i="29"/>
  <c r="O92" i="29"/>
  <c r="O109" i="29"/>
  <c r="O89" i="43"/>
  <c r="O76" i="43"/>
  <c r="O58" i="43"/>
  <c r="O22" i="43"/>
  <c r="O40" i="43"/>
  <c r="R5" i="28"/>
  <c r="Q4" i="2"/>
  <c r="Q21" i="28"/>
  <c r="Q13" i="28"/>
  <c r="O22" i="30"/>
  <c r="O142" i="30"/>
  <c r="O92" i="30"/>
  <c r="O188" i="30"/>
  <c r="O126" i="30"/>
  <c r="O109" i="30"/>
  <c r="O181" i="30"/>
  <c r="O161" i="30"/>
  <c r="O58" i="30"/>
  <c r="O77" i="30"/>
  <c r="O40" i="30"/>
  <c r="O77" i="32"/>
  <c r="O65" i="32"/>
  <c r="O34" i="32"/>
  <c r="O49" i="32"/>
  <c r="O19" i="32"/>
  <c r="O142" i="34"/>
  <c r="O188" i="34"/>
  <c r="O181" i="34"/>
  <c r="O92" i="34"/>
  <c r="O161" i="34"/>
  <c r="O40" i="34"/>
  <c r="O58" i="34"/>
  <c r="O126" i="34"/>
  <c r="O77" i="34"/>
  <c r="O109" i="34"/>
  <c r="O22" i="34"/>
  <c r="O188" i="36"/>
  <c r="O181" i="36"/>
  <c r="O161" i="36"/>
  <c r="O142" i="36"/>
  <c r="O126" i="36"/>
  <c r="O77" i="36"/>
  <c r="O92" i="36"/>
  <c r="O58" i="36"/>
  <c r="O40" i="36"/>
  <c r="O109" i="36"/>
  <c r="O22" i="36"/>
  <c r="O161" i="31"/>
  <c r="O126" i="31"/>
  <c r="O92" i="31"/>
  <c r="O58" i="31"/>
  <c r="O22" i="31"/>
  <c r="O109" i="31"/>
  <c r="O142" i="31"/>
  <c r="O188" i="31"/>
  <c r="O77" i="31"/>
  <c r="O40" i="31"/>
  <c r="O181" i="31"/>
  <c r="I158" i="35"/>
  <c r="L61" i="31"/>
  <c r="L73" i="31" s="1"/>
  <c r="L100" i="28" s="1"/>
  <c r="K164" i="31"/>
  <c r="K176" i="31" s="1"/>
  <c r="L25" i="31"/>
  <c r="L37" i="31" s="1"/>
  <c r="K145" i="31"/>
  <c r="K157" i="31" s="1"/>
  <c r="L35" i="10"/>
  <c r="M71" i="10" s="1"/>
  <c r="L52" i="32"/>
  <c r="L22" i="32"/>
  <c r="L31" i="32" s="1"/>
  <c r="L33" i="10"/>
  <c r="M24" i="32"/>
  <c r="N54" i="32" s="1"/>
  <c r="I186" i="31"/>
  <c r="M25" i="32"/>
  <c r="N55" i="32" s="1"/>
  <c r="K37" i="10"/>
  <c r="L34" i="10"/>
  <c r="M70" i="10" s="1"/>
  <c r="G194" i="36"/>
  <c r="G198" i="36"/>
  <c r="G200" i="36" s="1"/>
  <c r="M23" i="32"/>
  <c r="N53" i="32" s="1"/>
  <c r="K73" i="35"/>
  <c r="K107" i="28" s="1"/>
  <c r="K37" i="36"/>
  <c r="I196" i="31"/>
  <c r="H196" i="36"/>
  <c r="H186" i="36"/>
  <c r="H194" i="36" s="1"/>
  <c r="J177" i="31"/>
  <c r="H197" i="36"/>
  <c r="I183" i="36"/>
  <c r="I185" i="36" s="1"/>
  <c r="I178" i="36"/>
  <c r="I179" i="36" s="1"/>
  <c r="J183" i="31"/>
  <c r="J185" i="31" s="1"/>
  <c r="I177" i="36"/>
  <c r="J189" i="31"/>
  <c r="J191" i="31" s="1"/>
  <c r="J193" i="31" s="1"/>
  <c r="I158" i="36"/>
  <c r="J178" i="31"/>
  <c r="J179" i="31" s="1"/>
  <c r="K73" i="36"/>
  <c r="K108" i="28" s="1"/>
  <c r="K92" i="28" s="1"/>
  <c r="J157" i="36"/>
  <c r="J189" i="36" s="1"/>
  <c r="M59" i="31"/>
  <c r="L23" i="10"/>
  <c r="L59" i="10"/>
  <c r="I182" i="36"/>
  <c r="I189" i="36"/>
  <c r="I197" i="36" s="1"/>
  <c r="J176" i="36"/>
  <c r="J183" i="36" s="1"/>
  <c r="J185" i="36" s="1"/>
  <c r="G198" i="34"/>
  <c r="G200" i="34" s="1"/>
  <c r="M64" i="31"/>
  <c r="M28" i="31"/>
  <c r="L167" i="31"/>
  <c r="L148" i="31"/>
  <c r="M68" i="31"/>
  <c r="M32" i="31"/>
  <c r="L171" i="31"/>
  <c r="L152" i="31"/>
  <c r="L26" i="36"/>
  <c r="L62" i="36"/>
  <c r="K146" i="36"/>
  <c r="K165" i="36"/>
  <c r="Q30" i="35"/>
  <c r="Q66" i="35"/>
  <c r="P169" i="35"/>
  <c r="P150" i="35"/>
  <c r="I183" i="34"/>
  <c r="I185" i="34" s="1"/>
  <c r="I190" i="34"/>
  <c r="I192" i="34" s="1"/>
  <c r="L30" i="36"/>
  <c r="L66" i="36"/>
  <c r="K150" i="36"/>
  <c r="K169" i="36"/>
  <c r="L34" i="35"/>
  <c r="L70" i="35"/>
  <c r="K154" i="35"/>
  <c r="K173" i="35"/>
  <c r="L34" i="36"/>
  <c r="L70" i="36"/>
  <c r="K154" i="36"/>
  <c r="K173" i="36"/>
  <c r="T26" i="35"/>
  <c r="T62" i="35"/>
  <c r="S146" i="35"/>
  <c r="S165" i="35"/>
  <c r="L30" i="34"/>
  <c r="L66" i="34"/>
  <c r="K150" i="34"/>
  <c r="K169" i="34"/>
  <c r="Q33" i="35"/>
  <c r="Q69" i="35"/>
  <c r="P153" i="35"/>
  <c r="P172" i="35"/>
  <c r="L59" i="33"/>
  <c r="J176" i="34"/>
  <c r="L35" i="36"/>
  <c r="L71" i="36"/>
  <c r="K174" i="36"/>
  <c r="K155" i="36"/>
  <c r="G194" i="34"/>
  <c r="J157" i="35"/>
  <c r="L34" i="34"/>
  <c r="L70" i="34"/>
  <c r="K154" i="34"/>
  <c r="K173" i="34"/>
  <c r="M27" i="31"/>
  <c r="M63" i="31"/>
  <c r="L166" i="31"/>
  <c r="L147" i="31"/>
  <c r="M34" i="31"/>
  <c r="M70" i="31"/>
  <c r="L173" i="31"/>
  <c r="L154" i="31"/>
  <c r="L25" i="34"/>
  <c r="L61" i="34"/>
  <c r="K164" i="34"/>
  <c r="K145" i="34"/>
  <c r="Q25" i="35"/>
  <c r="Q61" i="35"/>
  <c r="P164" i="35"/>
  <c r="P145" i="35"/>
  <c r="L33" i="34"/>
  <c r="L69" i="34"/>
  <c r="K172" i="34"/>
  <c r="K153" i="34"/>
  <c r="L31" i="34"/>
  <c r="L67" i="34"/>
  <c r="K170" i="34"/>
  <c r="K151" i="34"/>
  <c r="I182" i="34"/>
  <c r="I178" i="34"/>
  <c r="I179" i="34" s="1"/>
  <c r="I189" i="34"/>
  <c r="L28" i="36"/>
  <c r="L64" i="36"/>
  <c r="K167" i="36"/>
  <c r="K148" i="36"/>
  <c r="J157" i="34"/>
  <c r="L35" i="34"/>
  <c r="L71" i="34"/>
  <c r="K155" i="34"/>
  <c r="K174" i="34"/>
  <c r="H184" i="34"/>
  <c r="H186" i="34" s="1"/>
  <c r="H196" i="34"/>
  <c r="J176" i="35"/>
  <c r="H184" i="35"/>
  <c r="H186" i="35" s="1"/>
  <c r="H196" i="35"/>
  <c r="N24" i="35"/>
  <c r="T42" i="35" s="1"/>
  <c r="U42" i="35" s="1"/>
  <c r="V42" i="35" s="1"/>
  <c r="W42" i="35" s="1"/>
  <c r="X42" i="35" s="1"/>
  <c r="Y42" i="35" s="1"/>
  <c r="Z42" i="35" s="1"/>
  <c r="AA42" i="35" s="1"/>
  <c r="N60" i="35"/>
  <c r="M144" i="35"/>
  <c r="M163" i="35"/>
  <c r="L29" i="34"/>
  <c r="L65" i="34"/>
  <c r="K168" i="34"/>
  <c r="K149" i="34"/>
  <c r="L28" i="34"/>
  <c r="L64" i="34"/>
  <c r="K148" i="34"/>
  <c r="K167" i="34"/>
  <c r="L24" i="34"/>
  <c r="L60" i="34"/>
  <c r="K144" i="34"/>
  <c r="K163" i="34"/>
  <c r="I177" i="35"/>
  <c r="I158" i="34"/>
  <c r="L26" i="34"/>
  <c r="L62" i="34"/>
  <c r="K146" i="34"/>
  <c r="K165" i="34"/>
  <c r="Q35" i="35"/>
  <c r="Q71" i="35"/>
  <c r="P155" i="35"/>
  <c r="P174" i="35"/>
  <c r="Q29" i="35"/>
  <c r="Q65" i="35"/>
  <c r="P168" i="35"/>
  <c r="P149" i="35"/>
  <c r="M60" i="31"/>
  <c r="L163" i="31"/>
  <c r="L144" i="31"/>
  <c r="M24" i="31"/>
  <c r="O29" i="36"/>
  <c r="O65" i="36"/>
  <c r="N149" i="36"/>
  <c r="N168" i="36"/>
  <c r="L59" i="29"/>
  <c r="L59" i="30"/>
  <c r="H191" i="34"/>
  <c r="H193" i="34" s="1"/>
  <c r="H197" i="34"/>
  <c r="H191" i="35"/>
  <c r="H193" i="35" s="1"/>
  <c r="H197" i="35"/>
  <c r="P27" i="35"/>
  <c r="P63" i="35"/>
  <c r="O166" i="35"/>
  <c r="O147" i="35"/>
  <c r="G198" i="35"/>
  <c r="G200" i="35" s="1"/>
  <c r="N31" i="31"/>
  <c r="T49" i="31" s="1"/>
  <c r="U49" i="31" s="1"/>
  <c r="V49" i="31" s="1"/>
  <c r="W49" i="31" s="1"/>
  <c r="X49" i="31" s="1"/>
  <c r="Y49" i="31" s="1"/>
  <c r="Z49" i="31" s="1"/>
  <c r="AA49" i="31" s="1"/>
  <c r="N67" i="31"/>
  <c r="M151" i="31"/>
  <c r="M170" i="31"/>
  <c r="M23" i="36"/>
  <c r="M59" i="36"/>
  <c r="L143" i="36"/>
  <c r="L162" i="36"/>
  <c r="M29" i="31"/>
  <c r="M65" i="31"/>
  <c r="L149" i="31"/>
  <c r="L168" i="31"/>
  <c r="K73" i="34"/>
  <c r="K106" i="28" s="1"/>
  <c r="L23" i="35"/>
  <c r="L59" i="35"/>
  <c r="K143" i="35"/>
  <c r="K37" i="35"/>
  <c r="K162" i="35"/>
  <c r="L31" i="35"/>
  <c r="L67" i="35"/>
  <c r="K151" i="35"/>
  <c r="K170" i="35"/>
  <c r="L31" i="36"/>
  <c r="L67" i="36"/>
  <c r="K170" i="36"/>
  <c r="K151" i="36"/>
  <c r="G194" i="35"/>
  <c r="L33" i="36"/>
  <c r="L69" i="36"/>
  <c r="K172" i="36"/>
  <c r="K153" i="36"/>
  <c r="I190" i="35"/>
  <c r="I192" i="35" s="1"/>
  <c r="I183" i="35"/>
  <c r="I185" i="35" s="1"/>
  <c r="M33" i="31"/>
  <c r="M69" i="31"/>
  <c r="L172" i="31"/>
  <c r="L153" i="31"/>
  <c r="L32" i="36"/>
  <c r="L68" i="36"/>
  <c r="K171" i="36"/>
  <c r="K152" i="36"/>
  <c r="L25" i="36"/>
  <c r="L61" i="36"/>
  <c r="K164" i="36"/>
  <c r="K145" i="36"/>
  <c r="M35" i="31"/>
  <c r="M71" i="31"/>
  <c r="L155" i="31"/>
  <c r="L174" i="31"/>
  <c r="L23" i="34"/>
  <c r="L59" i="34"/>
  <c r="K162" i="34"/>
  <c r="K37" i="34"/>
  <c r="K143" i="34"/>
  <c r="L27" i="34"/>
  <c r="L63" i="34"/>
  <c r="K166" i="34"/>
  <c r="K147" i="34"/>
  <c r="L27" i="36"/>
  <c r="L63" i="36"/>
  <c r="K147" i="36"/>
  <c r="K166" i="36"/>
  <c r="I182" i="35"/>
  <c r="I178" i="35"/>
  <c r="I179" i="35" s="1"/>
  <c r="I189" i="35"/>
  <c r="P32" i="35"/>
  <c r="P68" i="35"/>
  <c r="O171" i="35"/>
  <c r="O152" i="35"/>
  <c r="L32" i="34"/>
  <c r="L68" i="34"/>
  <c r="K171" i="34"/>
  <c r="K152" i="34"/>
  <c r="M30" i="31"/>
  <c r="M66" i="31"/>
  <c r="L169" i="31"/>
  <c r="L150" i="31"/>
  <c r="P28" i="35"/>
  <c r="P64" i="35"/>
  <c r="O167" i="35"/>
  <c r="O148" i="35"/>
  <c r="L24" i="36"/>
  <c r="L60" i="36"/>
  <c r="K144" i="36"/>
  <c r="K163" i="36"/>
  <c r="M26" i="31"/>
  <c r="M62" i="31"/>
  <c r="L165" i="31"/>
  <c r="L146" i="31"/>
  <c r="I177" i="34"/>
  <c r="J62" i="32"/>
  <c r="J22" i="28" s="1"/>
  <c r="K61" i="32"/>
  <c r="K104" i="28" s="1"/>
  <c r="M29" i="32"/>
  <c r="N59" i="32" s="1"/>
  <c r="M21" i="32"/>
  <c r="N51" i="32" s="1"/>
  <c r="I89" i="28"/>
  <c r="J74" i="31"/>
  <c r="J18" i="28" s="1"/>
  <c r="I74" i="29"/>
  <c r="I16" i="28" s="1"/>
  <c r="I177" i="29"/>
  <c r="I74" i="36"/>
  <c r="H26" i="28"/>
  <c r="H10" i="28" s="1"/>
  <c r="I74" i="35"/>
  <c r="H25" i="28"/>
  <c r="H9" i="28" s="1"/>
  <c r="G198" i="29"/>
  <c r="G200" i="29" s="1"/>
  <c r="H90" i="28"/>
  <c r="I74" i="34"/>
  <c r="H24" i="28"/>
  <c r="H8" i="28" s="1"/>
  <c r="S55" i="34"/>
  <c r="I158" i="30"/>
  <c r="I74" i="30"/>
  <c r="I17" i="28" s="1"/>
  <c r="G194" i="30"/>
  <c r="I190" i="30"/>
  <c r="I192" i="30" s="1"/>
  <c r="I183" i="30"/>
  <c r="I185" i="30" s="1"/>
  <c r="I189" i="30"/>
  <c r="I182" i="30"/>
  <c r="I178" i="30"/>
  <c r="I179" i="30" s="1"/>
  <c r="G194" i="29"/>
  <c r="G198" i="30"/>
  <c r="G200" i="30" s="1"/>
  <c r="I177" i="30"/>
  <c r="K145" i="30"/>
  <c r="L25" i="30"/>
  <c r="M61" i="30" s="1"/>
  <c r="K164" i="30"/>
  <c r="K148" i="29"/>
  <c r="K167" i="29"/>
  <c r="L28" i="29"/>
  <c r="M64" i="29" s="1"/>
  <c r="K168" i="29"/>
  <c r="K149" i="29"/>
  <c r="L29" i="29"/>
  <c r="M65" i="29" s="1"/>
  <c r="L26" i="33"/>
  <c r="M62" i="33" s="1"/>
  <c r="K172" i="30"/>
  <c r="K153" i="30"/>
  <c r="L33" i="30"/>
  <c r="M69" i="30" s="1"/>
  <c r="H184" i="30"/>
  <c r="H186" i="30" s="1"/>
  <c r="H196" i="30"/>
  <c r="I74" i="33"/>
  <c r="I23" i="28" s="1"/>
  <c r="L26" i="29"/>
  <c r="M62" i="29" s="1"/>
  <c r="K165" i="29"/>
  <c r="K146" i="29"/>
  <c r="L28" i="33"/>
  <c r="M64" i="33" s="1"/>
  <c r="K166" i="30"/>
  <c r="K147" i="30"/>
  <c r="L27" i="30"/>
  <c r="M63" i="30" s="1"/>
  <c r="K153" i="29"/>
  <c r="K172" i="29"/>
  <c r="L33" i="29"/>
  <c r="M69" i="29" s="1"/>
  <c r="H191" i="30"/>
  <c r="H193" i="30" s="1"/>
  <c r="H197" i="30"/>
  <c r="L32" i="29"/>
  <c r="M68" i="29" s="1"/>
  <c r="K171" i="29"/>
  <c r="K152" i="29"/>
  <c r="I183" i="29"/>
  <c r="I185" i="29" s="1"/>
  <c r="I190" i="29"/>
  <c r="I192" i="29" s="1"/>
  <c r="L31" i="30"/>
  <c r="M67" i="30" s="1"/>
  <c r="K170" i="30"/>
  <c r="K151" i="30"/>
  <c r="K150" i="29"/>
  <c r="K169" i="29"/>
  <c r="L30" i="29"/>
  <c r="M66" i="29" s="1"/>
  <c r="L34" i="33"/>
  <c r="M70" i="33" s="1"/>
  <c r="G9" i="28"/>
  <c r="L24" i="33"/>
  <c r="M60" i="33" s="1"/>
  <c r="K174" i="29"/>
  <c r="L35" i="29"/>
  <c r="M71" i="29" s="1"/>
  <c r="K155" i="29"/>
  <c r="K144" i="29"/>
  <c r="K163" i="29"/>
  <c r="L24" i="29"/>
  <c r="M60" i="29" s="1"/>
  <c r="J73" i="33"/>
  <c r="J105" i="28" s="1"/>
  <c r="J109" i="28" s="1"/>
  <c r="G27" i="28"/>
  <c r="K149" i="30"/>
  <c r="K168" i="30"/>
  <c r="L29" i="30"/>
  <c r="M65" i="30" s="1"/>
  <c r="J157" i="29"/>
  <c r="L23" i="30"/>
  <c r="K143" i="30"/>
  <c r="K162" i="30"/>
  <c r="K37" i="30"/>
  <c r="L31" i="33"/>
  <c r="M67" i="33" s="1"/>
  <c r="H196" i="29"/>
  <c r="H184" i="29"/>
  <c r="H186" i="29" s="1"/>
  <c r="K144" i="30"/>
  <c r="K163" i="30"/>
  <c r="L24" i="30"/>
  <c r="M60" i="30" s="1"/>
  <c r="L31" i="29"/>
  <c r="M67" i="29" s="1"/>
  <c r="K170" i="29"/>
  <c r="K151" i="29"/>
  <c r="J73" i="30"/>
  <c r="J99" i="28" s="1"/>
  <c r="J91" i="28" s="1"/>
  <c r="H191" i="29"/>
  <c r="H193" i="29" s="1"/>
  <c r="H197" i="29"/>
  <c r="L30" i="33"/>
  <c r="M66" i="33" s="1"/>
  <c r="I182" i="29"/>
  <c r="I189" i="29"/>
  <c r="I178" i="29"/>
  <c r="I179" i="29" s="1"/>
  <c r="J73" i="29"/>
  <c r="J98" i="28" s="1"/>
  <c r="J90" i="28" s="1"/>
  <c r="L35" i="33"/>
  <c r="M71" i="33" s="1"/>
  <c r="J176" i="30"/>
  <c r="L27" i="33"/>
  <c r="M63" i="33" s="1"/>
  <c r="L29" i="33"/>
  <c r="M65" i="33" s="1"/>
  <c r="L23" i="33"/>
  <c r="K37" i="33"/>
  <c r="K167" i="30"/>
  <c r="K148" i="30"/>
  <c r="L28" i="30"/>
  <c r="M64" i="30" s="1"/>
  <c r="K152" i="30"/>
  <c r="K171" i="30"/>
  <c r="L32" i="30"/>
  <c r="M68" i="30" s="1"/>
  <c r="L34" i="30"/>
  <c r="M70" i="30" s="1"/>
  <c r="K173" i="30"/>
  <c r="K154" i="30"/>
  <c r="J176" i="29"/>
  <c r="L32" i="33"/>
  <c r="M68" i="33" s="1"/>
  <c r="J157" i="30"/>
  <c r="L27" i="29"/>
  <c r="M63" i="29" s="1"/>
  <c r="K166" i="29"/>
  <c r="K147" i="29"/>
  <c r="K174" i="30"/>
  <c r="L35" i="30"/>
  <c r="M71" i="30" s="1"/>
  <c r="K155" i="30"/>
  <c r="K146" i="30"/>
  <c r="L26" i="30"/>
  <c r="M62" i="30" s="1"/>
  <c r="K165" i="30"/>
  <c r="M25" i="33"/>
  <c r="N61" i="33" s="1"/>
  <c r="K173" i="29"/>
  <c r="K154" i="29"/>
  <c r="L34" i="29"/>
  <c r="M70" i="29" s="1"/>
  <c r="L33" i="33"/>
  <c r="M69" i="33" s="1"/>
  <c r="K143" i="29"/>
  <c r="K37" i="29"/>
  <c r="L23" i="29"/>
  <c r="K162" i="29"/>
  <c r="K164" i="29"/>
  <c r="K145" i="29"/>
  <c r="L25" i="29"/>
  <c r="M61" i="29" s="1"/>
  <c r="L30" i="30"/>
  <c r="M66" i="30" s="1"/>
  <c r="K169" i="30"/>
  <c r="K150" i="30"/>
  <c r="I158" i="29"/>
  <c r="J74" i="10"/>
  <c r="J15" i="28" s="1"/>
  <c r="L143" i="31"/>
  <c r="L162" i="31"/>
  <c r="M23" i="31"/>
  <c r="J184" i="31"/>
  <c r="M25" i="10"/>
  <c r="N61" i="10" s="1"/>
  <c r="M29" i="10"/>
  <c r="N65" i="10" s="1"/>
  <c r="M28" i="10"/>
  <c r="N64" i="10" s="1"/>
  <c r="M32" i="10"/>
  <c r="N68" i="10" s="1"/>
  <c r="K73" i="10"/>
  <c r="K97" i="28" s="1"/>
  <c r="M26" i="10"/>
  <c r="N62" i="10" s="1"/>
  <c r="N24" i="10"/>
  <c r="N26" i="32"/>
  <c r="N27" i="32"/>
  <c r="M58" i="32" l="1"/>
  <c r="M28" i="32"/>
  <c r="I197" i="31"/>
  <c r="O56" i="32"/>
  <c r="T41" i="32"/>
  <c r="U41" i="32" s="1"/>
  <c r="V41" i="32" s="1"/>
  <c r="W41" i="32" s="1"/>
  <c r="X41" i="32" s="1"/>
  <c r="Y41" i="32" s="1"/>
  <c r="Z41" i="32" s="1"/>
  <c r="AA41" i="32" s="1"/>
  <c r="O57" i="32"/>
  <c r="T42" i="32"/>
  <c r="U42" i="32" s="1"/>
  <c r="V42" i="32" s="1"/>
  <c r="W42" i="32" s="1"/>
  <c r="X42" i="32" s="1"/>
  <c r="Y42" i="32" s="1"/>
  <c r="Z42" i="32" s="1"/>
  <c r="AA42" i="32" s="1"/>
  <c r="O60" i="10"/>
  <c r="T42" i="10"/>
  <c r="U42" i="10" s="1"/>
  <c r="V42" i="10" s="1"/>
  <c r="W42" i="10" s="1"/>
  <c r="X42" i="10" s="1"/>
  <c r="Y42" i="10" s="1"/>
  <c r="Z42" i="10" s="1"/>
  <c r="AA42" i="10" s="1"/>
  <c r="N50" i="32"/>
  <c r="N20" i="32"/>
  <c r="T35" i="32" s="1"/>
  <c r="M27" i="10"/>
  <c r="N63" i="10" s="1"/>
  <c r="M66" i="10"/>
  <c r="M30" i="10"/>
  <c r="M31" i="10"/>
  <c r="N67" i="10" s="1"/>
  <c r="M34" i="10"/>
  <c r="N70" i="10" s="1"/>
  <c r="I194" i="31"/>
  <c r="P161" i="35"/>
  <c r="P188" i="35"/>
  <c r="P142" i="35"/>
  <c r="P92" i="35"/>
  <c r="P22" i="35"/>
  <c r="P40" i="35"/>
  <c r="P126" i="35"/>
  <c r="P181" i="35"/>
  <c r="P58" i="35"/>
  <c r="P77" i="35"/>
  <c r="P109" i="35"/>
  <c r="P188" i="36"/>
  <c r="P181" i="36"/>
  <c r="P161" i="36"/>
  <c r="P142" i="36"/>
  <c r="P92" i="36"/>
  <c r="P77" i="36"/>
  <c r="P58" i="36"/>
  <c r="P40" i="36"/>
  <c r="P126" i="36"/>
  <c r="P109" i="36"/>
  <c r="P22" i="36"/>
  <c r="O87" i="28"/>
  <c r="O95" i="28" s="1"/>
  <c r="O103" i="28" s="1"/>
  <c r="O67" i="28"/>
  <c r="O75" i="28" s="1"/>
  <c r="P126" i="29"/>
  <c r="P188" i="29"/>
  <c r="P40" i="29"/>
  <c r="P161" i="29"/>
  <c r="P58" i="29"/>
  <c r="P77" i="29"/>
  <c r="P142" i="29"/>
  <c r="P92" i="29"/>
  <c r="P181" i="29"/>
  <c r="P22" i="29"/>
  <c r="P109" i="29"/>
  <c r="P89" i="43"/>
  <c r="P76" i="43"/>
  <c r="P40" i="43"/>
  <c r="P58" i="43"/>
  <c r="P22" i="43"/>
  <c r="Q34" i="28"/>
  <c r="P188" i="31"/>
  <c r="P161" i="31"/>
  <c r="P181" i="31"/>
  <c r="P142" i="31"/>
  <c r="P126" i="31"/>
  <c r="P109" i="31"/>
  <c r="P58" i="31"/>
  <c r="P22" i="31"/>
  <c r="P77" i="31"/>
  <c r="P40" i="31"/>
  <c r="P92" i="31"/>
  <c r="AP34" i="28"/>
  <c r="P59" i="28"/>
  <c r="Q4" i="36"/>
  <c r="Q4" i="34"/>
  <c r="Q4" i="32"/>
  <c r="Q4" i="31"/>
  <c r="Q4" i="43"/>
  <c r="Q4" i="30"/>
  <c r="Q4" i="35"/>
  <c r="Q4" i="33"/>
  <c r="Q4" i="10"/>
  <c r="Q4" i="29"/>
  <c r="Q77" i="2"/>
  <c r="Q65" i="2"/>
  <c r="Q49" i="2"/>
  <c r="Q34" i="2"/>
  <c r="Q19" i="2"/>
  <c r="P92" i="33"/>
  <c r="P58" i="33"/>
  <c r="P22" i="33"/>
  <c r="P77" i="33"/>
  <c r="P40" i="33"/>
  <c r="S5" i="28"/>
  <c r="R4" i="2"/>
  <c r="R21" i="28"/>
  <c r="R13" i="28"/>
  <c r="P181" i="30"/>
  <c r="P126" i="30"/>
  <c r="P188" i="30"/>
  <c r="P109" i="30"/>
  <c r="P142" i="30"/>
  <c r="P161" i="30"/>
  <c r="P58" i="30"/>
  <c r="P22" i="30"/>
  <c r="P77" i="30"/>
  <c r="P40" i="30"/>
  <c r="P92" i="30"/>
  <c r="P65" i="32"/>
  <c r="P77" i="32"/>
  <c r="P34" i="32"/>
  <c r="P49" i="32"/>
  <c r="P19" i="32"/>
  <c r="P58" i="10"/>
  <c r="P77" i="10"/>
  <c r="P40" i="10"/>
  <c r="P92" i="10"/>
  <c r="P22" i="10"/>
  <c r="P181" i="34"/>
  <c r="P126" i="34"/>
  <c r="P40" i="34"/>
  <c r="P58" i="34"/>
  <c r="P142" i="34"/>
  <c r="P77" i="34"/>
  <c r="P92" i="34"/>
  <c r="P161" i="34"/>
  <c r="P109" i="34"/>
  <c r="P188" i="34"/>
  <c r="P22" i="34"/>
  <c r="N59" i="31"/>
  <c r="M61" i="31"/>
  <c r="M73" i="31" s="1"/>
  <c r="M100" i="28" s="1"/>
  <c r="M25" i="31"/>
  <c r="M37" i="31" s="1"/>
  <c r="L164" i="31"/>
  <c r="L176" i="31" s="1"/>
  <c r="L190" i="31" s="1"/>
  <c r="L192" i="31" s="1"/>
  <c r="L145" i="31"/>
  <c r="L157" i="31" s="1"/>
  <c r="L182" i="31" s="1"/>
  <c r="M35" i="10"/>
  <c r="N71" i="10" s="1"/>
  <c r="M52" i="32"/>
  <c r="M22" i="32"/>
  <c r="M31" i="32" s="1"/>
  <c r="L37" i="10"/>
  <c r="N25" i="32"/>
  <c r="M69" i="10"/>
  <c r="M33" i="10"/>
  <c r="N24" i="32"/>
  <c r="N23" i="32"/>
  <c r="K176" i="35"/>
  <c r="K183" i="35" s="1"/>
  <c r="K185" i="35" s="1"/>
  <c r="H198" i="36"/>
  <c r="H200" i="36" s="1"/>
  <c r="K157" i="36"/>
  <c r="K182" i="36" s="1"/>
  <c r="L37" i="36"/>
  <c r="J182" i="36"/>
  <c r="J184" i="36" s="1"/>
  <c r="J186" i="36" s="1"/>
  <c r="I198" i="31"/>
  <c r="I200" i="31" s="1"/>
  <c r="J197" i="31"/>
  <c r="K177" i="31"/>
  <c r="J177" i="36"/>
  <c r="J186" i="31"/>
  <c r="J194" i="31" s="1"/>
  <c r="J196" i="31"/>
  <c r="K183" i="31"/>
  <c r="K185" i="31" s="1"/>
  <c r="I196" i="36"/>
  <c r="I198" i="36" s="1"/>
  <c r="I200" i="36" s="1"/>
  <c r="K158" i="31"/>
  <c r="K190" i="31"/>
  <c r="K192" i="31" s="1"/>
  <c r="I184" i="36"/>
  <c r="I186" i="36" s="1"/>
  <c r="J158" i="36"/>
  <c r="J178" i="36"/>
  <c r="J179" i="36" s="1"/>
  <c r="J177" i="35"/>
  <c r="M59" i="30"/>
  <c r="M59" i="29"/>
  <c r="K157" i="35"/>
  <c r="K189" i="35" s="1"/>
  <c r="M59" i="33"/>
  <c r="O20" i="32"/>
  <c r="I191" i="36"/>
  <c r="I193" i="36" s="1"/>
  <c r="J158" i="34"/>
  <c r="J190" i="36"/>
  <c r="J192" i="36" s="1"/>
  <c r="M59" i="10"/>
  <c r="M23" i="10"/>
  <c r="L73" i="36"/>
  <c r="L108" i="28" s="1"/>
  <c r="L92" i="28" s="1"/>
  <c r="K182" i="31"/>
  <c r="K184" i="31" s="1"/>
  <c r="H198" i="35"/>
  <c r="H200" i="35" s="1"/>
  <c r="K178" i="31"/>
  <c r="K179" i="31" s="1"/>
  <c r="K189" i="31"/>
  <c r="K191" i="31" s="1"/>
  <c r="J177" i="34"/>
  <c r="H198" i="34"/>
  <c r="H200" i="34" s="1"/>
  <c r="K176" i="36"/>
  <c r="K183" i="36" s="1"/>
  <c r="K185" i="36" s="1"/>
  <c r="K157" i="34"/>
  <c r="K182" i="34" s="1"/>
  <c r="H194" i="34"/>
  <c r="N60" i="31"/>
  <c r="N24" i="31"/>
  <c r="T42" i="31" s="1"/>
  <c r="U42" i="31" s="1"/>
  <c r="V42" i="31" s="1"/>
  <c r="W42" i="31" s="1"/>
  <c r="X42" i="31" s="1"/>
  <c r="Y42" i="31" s="1"/>
  <c r="Z42" i="31" s="1"/>
  <c r="AA42" i="31" s="1"/>
  <c r="M144" i="31"/>
  <c r="M163" i="31"/>
  <c r="M26" i="36"/>
  <c r="M62" i="36"/>
  <c r="L165" i="36"/>
  <c r="L146" i="36"/>
  <c r="H194" i="35"/>
  <c r="P29" i="36"/>
  <c r="P65" i="36"/>
  <c r="O168" i="36"/>
  <c r="O149" i="36"/>
  <c r="M24" i="34"/>
  <c r="M60" i="34"/>
  <c r="L163" i="34"/>
  <c r="L144" i="34"/>
  <c r="M29" i="34"/>
  <c r="M65" i="34"/>
  <c r="L149" i="34"/>
  <c r="L168" i="34"/>
  <c r="M25" i="34"/>
  <c r="M61" i="34"/>
  <c r="L145" i="34"/>
  <c r="L164" i="34"/>
  <c r="N27" i="31"/>
  <c r="T45" i="31" s="1"/>
  <c r="U45" i="31" s="1"/>
  <c r="V45" i="31" s="1"/>
  <c r="W45" i="31" s="1"/>
  <c r="X45" i="31" s="1"/>
  <c r="Y45" i="31" s="1"/>
  <c r="Z45" i="31" s="1"/>
  <c r="AA45" i="31" s="1"/>
  <c r="N63" i="31"/>
  <c r="M147" i="31"/>
  <c r="M166" i="31"/>
  <c r="J191" i="36"/>
  <c r="M27" i="34"/>
  <c r="M63" i="34"/>
  <c r="L166" i="34"/>
  <c r="L147" i="34"/>
  <c r="N23" i="36"/>
  <c r="T41" i="36" s="1"/>
  <c r="N59" i="36"/>
  <c r="M162" i="36"/>
  <c r="M143" i="36"/>
  <c r="M26" i="34"/>
  <c r="M62" i="34"/>
  <c r="L165" i="34"/>
  <c r="L146" i="34"/>
  <c r="M32" i="34"/>
  <c r="M68" i="34"/>
  <c r="L171" i="34"/>
  <c r="L152" i="34"/>
  <c r="N35" i="31"/>
  <c r="T53" i="31" s="1"/>
  <c r="U53" i="31" s="1"/>
  <c r="V53" i="31" s="1"/>
  <c r="W53" i="31" s="1"/>
  <c r="X53" i="31" s="1"/>
  <c r="Y53" i="31" s="1"/>
  <c r="Z53" i="31" s="1"/>
  <c r="AA53" i="31" s="1"/>
  <c r="N71" i="31"/>
  <c r="M155" i="31"/>
  <c r="M174" i="31"/>
  <c r="M32" i="36"/>
  <c r="M68" i="36"/>
  <c r="L171" i="36"/>
  <c r="L152" i="36"/>
  <c r="M31" i="36"/>
  <c r="M67" i="36"/>
  <c r="L170" i="36"/>
  <c r="L151" i="36"/>
  <c r="L73" i="35"/>
  <c r="L107" i="28" s="1"/>
  <c r="Q27" i="35"/>
  <c r="Q63" i="35"/>
  <c r="P166" i="35"/>
  <c r="P147" i="35"/>
  <c r="M28" i="36"/>
  <c r="M64" i="36"/>
  <c r="L167" i="36"/>
  <c r="L148" i="36"/>
  <c r="N64" i="31"/>
  <c r="M148" i="31"/>
  <c r="N28" i="31"/>
  <c r="T46" i="31" s="1"/>
  <c r="U46" i="31" s="1"/>
  <c r="V46" i="31" s="1"/>
  <c r="W46" i="31" s="1"/>
  <c r="X46" i="31" s="1"/>
  <c r="Y46" i="31" s="1"/>
  <c r="Z46" i="31" s="1"/>
  <c r="AA46" i="31" s="1"/>
  <c r="M167" i="31"/>
  <c r="R29" i="35"/>
  <c r="R65" i="35"/>
  <c r="Q168" i="35"/>
  <c r="Q149" i="35"/>
  <c r="N26" i="31"/>
  <c r="T44" i="31" s="1"/>
  <c r="U44" i="31" s="1"/>
  <c r="V44" i="31" s="1"/>
  <c r="W44" i="31" s="1"/>
  <c r="X44" i="31" s="1"/>
  <c r="Y44" i="31" s="1"/>
  <c r="Z44" i="31" s="1"/>
  <c r="AA44" i="31" s="1"/>
  <c r="N62" i="31"/>
  <c r="M146" i="31"/>
  <c r="M165" i="31"/>
  <c r="M31" i="34"/>
  <c r="M67" i="34"/>
  <c r="L151" i="34"/>
  <c r="L170" i="34"/>
  <c r="K176" i="34"/>
  <c r="M23" i="35"/>
  <c r="M59" i="35"/>
  <c r="L162" i="35"/>
  <c r="L37" i="35"/>
  <c r="L143" i="35"/>
  <c r="N29" i="31"/>
  <c r="T47" i="31" s="1"/>
  <c r="U47" i="31" s="1"/>
  <c r="V47" i="31" s="1"/>
  <c r="W47" i="31" s="1"/>
  <c r="X47" i="31" s="1"/>
  <c r="Y47" i="31" s="1"/>
  <c r="Z47" i="31" s="1"/>
  <c r="AA47" i="31" s="1"/>
  <c r="N65" i="31"/>
  <c r="M168" i="31"/>
  <c r="M149" i="31"/>
  <c r="M28" i="34"/>
  <c r="M64" i="34"/>
  <c r="L148" i="34"/>
  <c r="L167" i="34"/>
  <c r="O24" i="35"/>
  <c r="O60" i="35"/>
  <c r="N144" i="35"/>
  <c r="N163" i="35"/>
  <c r="I197" i="34"/>
  <c r="I191" i="34"/>
  <c r="I193" i="34" s="1"/>
  <c r="R25" i="35"/>
  <c r="R61" i="35"/>
  <c r="Q164" i="35"/>
  <c r="Q145" i="35"/>
  <c r="N34" i="31"/>
  <c r="T52" i="31" s="1"/>
  <c r="U52" i="31" s="1"/>
  <c r="V52" i="31" s="1"/>
  <c r="W52" i="31" s="1"/>
  <c r="X52" i="31" s="1"/>
  <c r="Y52" i="31" s="1"/>
  <c r="Z52" i="31" s="1"/>
  <c r="AA52" i="31" s="1"/>
  <c r="N70" i="31"/>
  <c r="M173" i="31"/>
  <c r="M154" i="31"/>
  <c r="M35" i="36"/>
  <c r="M71" i="36"/>
  <c r="L174" i="36"/>
  <c r="L155" i="36"/>
  <c r="R30" i="35"/>
  <c r="R66" i="35"/>
  <c r="Q169" i="35"/>
  <c r="Q150" i="35"/>
  <c r="N68" i="31"/>
  <c r="N32" i="31"/>
  <c r="T50" i="31" s="1"/>
  <c r="U50" i="31" s="1"/>
  <c r="V50" i="31" s="1"/>
  <c r="W50" i="31" s="1"/>
  <c r="X50" i="31" s="1"/>
  <c r="Y50" i="31" s="1"/>
  <c r="Z50" i="31" s="1"/>
  <c r="AA50" i="31" s="1"/>
  <c r="M171" i="31"/>
  <c r="M152" i="31"/>
  <c r="I196" i="35"/>
  <c r="I184" i="35"/>
  <c r="I186" i="35" s="1"/>
  <c r="R33" i="35"/>
  <c r="R69" i="35"/>
  <c r="Q172" i="35"/>
  <c r="Q153" i="35"/>
  <c r="U26" i="35"/>
  <c r="U62" i="35"/>
  <c r="T165" i="35"/>
  <c r="T146" i="35"/>
  <c r="M27" i="36"/>
  <c r="M63" i="36"/>
  <c r="L166" i="36"/>
  <c r="L147" i="36"/>
  <c r="L73" i="34"/>
  <c r="L106" i="28" s="1"/>
  <c r="O31" i="31"/>
  <c r="O67" i="31"/>
  <c r="N170" i="31"/>
  <c r="N151" i="31"/>
  <c r="R35" i="35"/>
  <c r="R71" i="35"/>
  <c r="Q155" i="35"/>
  <c r="Q174" i="35"/>
  <c r="M34" i="34"/>
  <c r="M70" i="34"/>
  <c r="L173" i="34"/>
  <c r="L154" i="34"/>
  <c r="J190" i="34"/>
  <c r="J192" i="34" s="1"/>
  <c r="J183" i="34"/>
  <c r="J185" i="34" s="1"/>
  <c r="M30" i="34"/>
  <c r="M66" i="34"/>
  <c r="L150" i="34"/>
  <c r="L169" i="34"/>
  <c r="M24" i="36"/>
  <c r="M60" i="36"/>
  <c r="L163" i="36"/>
  <c r="L144" i="36"/>
  <c r="N30" i="31"/>
  <c r="T48" i="31" s="1"/>
  <c r="U48" i="31" s="1"/>
  <c r="V48" i="31" s="1"/>
  <c r="W48" i="31" s="1"/>
  <c r="X48" i="31" s="1"/>
  <c r="Y48" i="31" s="1"/>
  <c r="Z48" i="31" s="1"/>
  <c r="AA48" i="31" s="1"/>
  <c r="N66" i="31"/>
  <c r="M169" i="31"/>
  <c r="M150" i="31"/>
  <c r="Q32" i="35"/>
  <c r="Q68" i="35"/>
  <c r="P171" i="35"/>
  <c r="P152" i="35"/>
  <c r="M23" i="34"/>
  <c r="M59" i="34"/>
  <c r="L37" i="34"/>
  <c r="L143" i="34"/>
  <c r="L162" i="34"/>
  <c r="M33" i="36"/>
  <c r="M69" i="36"/>
  <c r="L153" i="36"/>
  <c r="L172" i="36"/>
  <c r="M35" i="34"/>
  <c r="M71" i="34"/>
  <c r="L155" i="34"/>
  <c r="L174" i="34"/>
  <c r="I184" i="34"/>
  <c r="I186" i="34" s="1"/>
  <c r="I196" i="34"/>
  <c r="M33" i="34"/>
  <c r="M69" i="34"/>
  <c r="L172" i="34"/>
  <c r="L153" i="34"/>
  <c r="J182" i="35"/>
  <c r="J189" i="35"/>
  <c r="J178" i="35"/>
  <c r="J179" i="35" s="1"/>
  <c r="M34" i="36"/>
  <c r="M70" i="36"/>
  <c r="L154" i="36"/>
  <c r="L173" i="36"/>
  <c r="M30" i="36"/>
  <c r="M66" i="36"/>
  <c r="L169" i="36"/>
  <c r="L150" i="36"/>
  <c r="Q28" i="35"/>
  <c r="Q64" i="35"/>
  <c r="P167" i="35"/>
  <c r="P148" i="35"/>
  <c r="M34" i="35"/>
  <c r="M70" i="35"/>
  <c r="L173" i="35"/>
  <c r="L154" i="35"/>
  <c r="I197" i="35"/>
  <c r="I191" i="35"/>
  <c r="I193" i="35" s="1"/>
  <c r="M25" i="36"/>
  <c r="M61" i="36"/>
  <c r="L145" i="36"/>
  <c r="L164" i="36"/>
  <c r="N33" i="31"/>
  <c r="T51" i="31" s="1"/>
  <c r="U51" i="31" s="1"/>
  <c r="V51" i="31" s="1"/>
  <c r="W51" i="31" s="1"/>
  <c r="X51" i="31" s="1"/>
  <c r="Y51" i="31" s="1"/>
  <c r="Z51" i="31" s="1"/>
  <c r="AA51" i="31" s="1"/>
  <c r="N69" i="31"/>
  <c r="M153" i="31"/>
  <c r="M172" i="31"/>
  <c r="M31" i="35"/>
  <c r="M67" i="35"/>
  <c r="L170" i="35"/>
  <c r="L151" i="35"/>
  <c r="J183" i="35"/>
  <c r="J185" i="35" s="1"/>
  <c r="J190" i="35"/>
  <c r="J192" i="35" s="1"/>
  <c r="J189" i="34"/>
  <c r="J182" i="34"/>
  <c r="J178" i="34"/>
  <c r="J179" i="34" s="1"/>
  <c r="J158" i="35"/>
  <c r="K74" i="31"/>
  <c r="K62" i="32"/>
  <c r="K22" i="28" s="1"/>
  <c r="L61" i="32"/>
  <c r="L104" i="28" s="1"/>
  <c r="N21" i="32"/>
  <c r="N29" i="32"/>
  <c r="J89" i="28"/>
  <c r="J74" i="34"/>
  <c r="I24" i="28"/>
  <c r="I8" i="28" s="1"/>
  <c r="J74" i="35"/>
  <c r="I25" i="28"/>
  <c r="I9" i="28" s="1"/>
  <c r="I7" i="28"/>
  <c r="J74" i="36"/>
  <c r="I26" i="28"/>
  <c r="I10" i="28" s="1"/>
  <c r="J74" i="29"/>
  <c r="J16" i="28" s="1"/>
  <c r="H27" i="28"/>
  <c r="H198" i="30"/>
  <c r="H200" i="30" s="1"/>
  <c r="J74" i="30"/>
  <c r="J17" i="28" s="1"/>
  <c r="K74" i="10"/>
  <c r="K15" i="28" s="1"/>
  <c r="H194" i="30"/>
  <c r="I184" i="30"/>
  <c r="I186" i="30" s="1"/>
  <c r="I196" i="30"/>
  <c r="I191" i="30"/>
  <c r="I193" i="30" s="1"/>
  <c r="I197" i="30"/>
  <c r="L146" i="30"/>
  <c r="L165" i="30"/>
  <c r="M26" i="30"/>
  <c r="N62" i="30" s="1"/>
  <c r="M27" i="33"/>
  <c r="N63" i="33" s="1"/>
  <c r="I196" i="29"/>
  <c r="I184" i="29"/>
  <c r="I186" i="29" s="1"/>
  <c r="M31" i="33"/>
  <c r="N67" i="33" s="1"/>
  <c r="L149" i="30"/>
  <c r="M29" i="30"/>
  <c r="N65" i="30" s="1"/>
  <c r="L168" i="30"/>
  <c r="L144" i="29"/>
  <c r="L163" i="29"/>
  <c r="M24" i="29"/>
  <c r="N60" i="29" s="1"/>
  <c r="M24" i="33"/>
  <c r="N60" i="33" s="1"/>
  <c r="L167" i="29"/>
  <c r="L148" i="29"/>
  <c r="M28" i="29"/>
  <c r="N64" i="29" s="1"/>
  <c r="J158" i="29"/>
  <c r="K73" i="29"/>
  <c r="K98" i="28" s="1"/>
  <c r="K90" i="28" s="1"/>
  <c r="L154" i="30"/>
  <c r="L173" i="30"/>
  <c r="M34" i="30"/>
  <c r="N70" i="30" s="1"/>
  <c r="M30" i="33"/>
  <c r="N66" i="33" s="1"/>
  <c r="M31" i="29"/>
  <c r="N67" i="29" s="1"/>
  <c r="L170" i="29"/>
  <c r="L151" i="29"/>
  <c r="L171" i="29"/>
  <c r="L152" i="29"/>
  <c r="M32" i="29"/>
  <c r="N68" i="29" s="1"/>
  <c r="L146" i="29"/>
  <c r="L165" i="29"/>
  <c r="M26" i="29"/>
  <c r="N62" i="29" s="1"/>
  <c r="K176" i="29"/>
  <c r="L154" i="29"/>
  <c r="L173" i="29"/>
  <c r="M34" i="29"/>
  <c r="N70" i="29" s="1"/>
  <c r="L147" i="29"/>
  <c r="M27" i="29"/>
  <c r="N63" i="29" s="1"/>
  <c r="L166" i="29"/>
  <c r="J190" i="30"/>
  <c r="J192" i="30" s="1"/>
  <c r="J183" i="30"/>
  <c r="J185" i="30" s="1"/>
  <c r="J177" i="30"/>
  <c r="L163" i="30"/>
  <c r="L144" i="30"/>
  <c r="M24" i="30"/>
  <c r="N60" i="30" s="1"/>
  <c r="L147" i="30"/>
  <c r="L166" i="30"/>
  <c r="M27" i="30"/>
  <c r="N63" i="30" s="1"/>
  <c r="M26" i="33"/>
  <c r="N62" i="33" s="1"/>
  <c r="J158" i="30"/>
  <c r="J189" i="30"/>
  <c r="J178" i="30"/>
  <c r="J179" i="30" s="1"/>
  <c r="J182" i="30"/>
  <c r="L152" i="30"/>
  <c r="M32" i="30"/>
  <c r="N68" i="30" s="1"/>
  <c r="L171" i="30"/>
  <c r="M35" i="33"/>
  <c r="N71" i="33" s="1"/>
  <c r="K73" i="30"/>
  <c r="K99" i="28" s="1"/>
  <c r="K91" i="28" s="1"/>
  <c r="M34" i="33"/>
  <c r="N70" i="33" s="1"/>
  <c r="J74" i="33"/>
  <c r="J23" i="28" s="1"/>
  <c r="L37" i="29"/>
  <c r="L162" i="29"/>
  <c r="M23" i="29"/>
  <c r="L143" i="29"/>
  <c r="M35" i="30"/>
  <c r="N71" i="30" s="1"/>
  <c r="L174" i="30"/>
  <c r="L155" i="30"/>
  <c r="M32" i="33"/>
  <c r="N68" i="33" s="1"/>
  <c r="M23" i="33"/>
  <c r="L37" i="33"/>
  <c r="K176" i="30"/>
  <c r="M31" i="30"/>
  <c r="N67" i="30" s="1"/>
  <c r="L170" i="30"/>
  <c r="L151" i="30"/>
  <c r="L168" i="29"/>
  <c r="L149" i="29"/>
  <c r="M29" i="29"/>
  <c r="N65" i="29" s="1"/>
  <c r="L169" i="30"/>
  <c r="L150" i="30"/>
  <c r="M30" i="30"/>
  <c r="N66" i="30" s="1"/>
  <c r="N25" i="33"/>
  <c r="K73" i="33"/>
  <c r="K105" i="28" s="1"/>
  <c r="K109" i="28" s="1"/>
  <c r="K157" i="30"/>
  <c r="M35" i="29"/>
  <c r="N71" i="29" s="1"/>
  <c r="L174" i="29"/>
  <c r="L155" i="29"/>
  <c r="M30" i="29"/>
  <c r="N66" i="29" s="1"/>
  <c r="L169" i="29"/>
  <c r="L150" i="29"/>
  <c r="L153" i="29"/>
  <c r="M33" i="29"/>
  <c r="N69" i="29" s="1"/>
  <c r="L172" i="29"/>
  <c r="M28" i="33"/>
  <c r="N64" i="33" s="1"/>
  <c r="L164" i="30"/>
  <c r="L145" i="30"/>
  <c r="M25" i="30"/>
  <c r="N61" i="30" s="1"/>
  <c r="L145" i="29"/>
  <c r="M25" i="29"/>
  <c r="N61" i="29" s="1"/>
  <c r="L164" i="29"/>
  <c r="K157" i="29"/>
  <c r="J177" i="29"/>
  <c r="J190" i="29"/>
  <c r="J192" i="29" s="1"/>
  <c r="J183" i="29"/>
  <c r="J185" i="29" s="1"/>
  <c r="H194" i="29"/>
  <c r="L143" i="30"/>
  <c r="M23" i="30"/>
  <c r="L162" i="30"/>
  <c r="L37" i="30"/>
  <c r="L172" i="30"/>
  <c r="L153" i="30"/>
  <c r="M33" i="30"/>
  <c r="N69" i="30" s="1"/>
  <c r="M33" i="33"/>
  <c r="N69" i="33" s="1"/>
  <c r="M28" i="30"/>
  <c r="N64" i="30" s="1"/>
  <c r="L148" i="30"/>
  <c r="L167" i="30"/>
  <c r="M29" i="33"/>
  <c r="N65" i="33" s="1"/>
  <c r="I191" i="29"/>
  <c r="I193" i="29" s="1"/>
  <c r="I197" i="29"/>
  <c r="H198" i="29"/>
  <c r="H200" i="29" s="1"/>
  <c r="J182" i="29"/>
  <c r="J189" i="29"/>
  <c r="J178" i="29"/>
  <c r="J179" i="29" s="1"/>
  <c r="N23" i="31"/>
  <c r="T41" i="31" s="1"/>
  <c r="M162" i="31"/>
  <c r="M143" i="31"/>
  <c r="N25" i="10"/>
  <c r="N26" i="10"/>
  <c r="N29" i="10"/>
  <c r="L73" i="10"/>
  <c r="L97" i="28" s="1"/>
  <c r="N32" i="10"/>
  <c r="O24" i="10"/>
  <c r="P60" i="10" s="1"/>
  <c r="N28" i="10"/>
  <c r="O26" i="32"/>
  <c r="P56" i="32" s="1"/>
  <c r="O27" i="32"/>
  <c r="P57" i="32" s="1"/>
  <c r="N58" i="32" l="1"/>
  <c r="N28" i="32"/>
  <c r="U41" i="31"/>
  <c r="O53" i="32"/>
  <c r="T38" i="32"/>
  <c r="U38" i="32" s="1"/>
  <c r="V38" i="32" s="1"/>
  <c r="W38" i="32" s="1"/>
  <c r="X38" i="32" s="1"/>
  <c r="Y38" i="32" s="1"/>
  <c r="Z38" i="32" s="1"/>
  <c r="AA38" i="32" s="1"/>
  <c r="O64" i="10"/>
  <c r="T46" i="10"/>
  <c r="U46" i="10" s="1"/>
  <c r="V46" i="10" s="1"/>
  <c r="W46" i="10" s="1"/>
  <c r="X46" i="10" s="1"/>
  <c r="Y46" i="10" s="1"/>
  <c r="Z46" i="10" s="1"/>
  <c r="AA46" i="10" s="1"/>
  <c r="O59" i="32"/>
  <c r="T44" i="32"/>
  <c r="U44" i="32" s="1"/>
  <c r="V44" i="32" s="1"/>
  <c r="W44" i="32" s="1"/>
  <c r="X44" i="32" s="1"/>
  <c r="Y44" i="32" s="1"/>
  <c r="Z44" i="32" s="1"/>
  <c r="AA44" i="32" s="1"/>
  <c r="O51" i="32"/>
  <c r="T36" i="32"/>
  <c r="U36" i="32" s="1"/>
  <c r="V36" i="32" s="1"/>
  <c r="W36" i="32" s="1"/>
  <c r="X36" i="32" s="1"/>
  <c r="Y36" i="32" s="1"/>
  <c r="Z36" i="32" s="1"/>
  <c r="AA36" i="32" s="1"/>
  <c r="O61" i="10"/>
  <c r="T43" i="10"/>
  <c r="U43" i="10" s="1"/>
  <c r="V43" i="10" s="1"/>
  <c r="W43" i="10" s="1"/>
  <c r="X43" i="10" s="1"/>
  <c r="Y43" i="10" s="1"/>
  <c r="Z43" i="10" s="1"/>
  <c r="AA43" i="10" s="1"/>
  <c r="O62" i="10"/>
  <c r="T44" i="10"/>
  <c r="U44" i="10" s="1"/>
  <c r="V44" i="10" s="1"/>
  <c r="W44" i="10" s="1"/>
  <c r="X44" i="10" s="1"/>
  <c r="Y44" i="10" s="1"/>
  <c r="Z44" i="10" s="1"/>
  <c r="AA44" i="10" s="1"/>
  <c r="O68" i="10"/>
  <c r="T50" i="10"/>
  <c r="U50" i="10" s="1"/>
  <c r="V50" i="10" s="1"/>
  <c r="W50" i="10" s="1"/>
  <c r="X50" i="10" s="1"/>
  <c r="Y50" i="10" s="1"/>
  <c r="Z50" i="10" s="1"/>
  <c r="AA50" i="10" s="1"/>
  <c r="O61" i="33"/>
  <c r="T43" i="33"/>
  <c r="U43" i="33" s="1"/>
  <c r="V43" i="33" s="1"/>
  <c r="W43" i="33" s="1"/>
  <c r="X43" i="33" s="1"/>
  <c r="Y43" i="33" s="1"/>
  <c r="Z43" i="33" s="1"/>
  <c r="AA43" i="33" s="1"/>
  <c r="O55" i="32"/>
  <c r="T40" i="32"/>
  <c r="U40" i="32" s="1"/>
  <c r="V40" i="32" s="1"/>
  <c r="W40" i="32" s="1"/>
  <c r="X40" i="32" s="1"/>
  <c r="Y40" i="32" s="1"/>
  <c r="Z40" i="32" s="1"/>
  <c r="AA40" i="32" s="1"/>
  <c r="O65" i="10"/>
  <c r="T47" i="10"/>
  <c r="U47" i="10" s="1"/>
  <c r="V47" i="10" s="1"/>
  <c r="W47" i="10" s="1"/>
  <c r="X47" i="10" s="1"/>
  <c r="Y47" i="10" s="1"/>
  <c r="Z47" i="10" s="1"/>
  <c r="AA47" i="10" s="1"/>
  <c r="O54" i="32"/>
  <c r="T39" i="32"/>
  <c r="U39" i="32" s="1"/>
  <c r="V39" i="32" s="1"/>
  <c r="W39" i="32" s="1"/>
  <c r="X39" i="32" s="1"/>
  <c r="Y39" i="32" s="1"/>
  <c r="Z39" i="32" s="1"/>
  <c r="AA39" i="32" s="1"/>
  <c r="U35" i="32"/>
  <c r="N59" i="33"/>
  <c r="O50" i="32"/>
  <c r="P50" i="32"/>
  <c r="N27" i="10"/>
  <c r="N34" i="10"/>
  <c r="N66" i="10"/>
  <c r="N30" i="10"/>
  <c r="T48" i="10" s="1"/>
  <c r="U48" i="10" s="1"/>
  <c r="V48" i="10" s="1"/>
  <c r="W48" i="10" s="1"/>
  <c r="X48" i="10" s="1"/>
  <c r="Y48" i="10" s="1"/>
  <c r="Z48" i="10" s="1"/>
  <c r="AA48" i="10" s="1"/>
  <c r="N35" i="10"/>
  <c r="N31" i="10"/>
  <c r="Q34" i="32"/>
  <c r="Q77" i="32"/>
  <c r="Q65" i="32"/>
  <c r="Q49" i="32"/>
  <c r="Q19" i="32"/>
  <c r="Q126" i="29"/>
  <c r="Q188" i="29"/>
  <c r="Q161" i="29"/>
  <c r="Q92" i="29"/>
  <c r="Q58" i="29"/>
  <c r="Q22" i="29"/>
  <c r="Q181" i="29"/>
  <c r="Q142" i="29"/>
  <c r="Q77" i="29"/>
  <c r="Q40" i="29"/>
  <c r="Q109" i="29"/>
  <c r="Q161" i="34"/>
  <c r="Q126" i="34"/>
  <c r="Q77" i="34"/>
  <c r="Q188" i="34"/>
  <c r="Q22" i="34"/>
  <c r="Q181" i="34"/>
  <c r="Q142" i="34"/>
  <c r="Q109" i="34"/>
  <c r="Q92" i="34"/>
  <c r="Q58" i="34"/>
  <c r="Q40" i="34"/>
  <c r="AQ34" i="28"/>
  <c r="Q59" i="28"/>
  <c r="R34" i="28"/>
  <c r="Q58" i="10"/>
  <c r="Q92" i="10"/>
  <c r="Q22" i="10"/>
  <c r="Q77" i="10"/>
  <c r="Q40" i="10"/>
  <c r="R4" i="36"/>
  <c r="R4" i="34"/>
  <c r="R4" i="32"/>
  <c r="R4" i="30"/>
  <c r="R4" i="31"/>
  <c r="R4" i="10"/>
  <c r="R4" i="43"/>
  <c r="R4" i="35"/>
  <c r="R4" i="29"/>
  <c r="R4" i="33"/>
  <c r="R77" i="2"/>
  <c r="R65" i="2"/>
  <c r="R49" i="2"/>
  <c r="R34" i="2"/>
  <c r="R19" i="2"/>
  <c r="Q92" i="33"/>
  <c r="Q77" i="33"/>
  <c r="Q58" i="33"/>
  <c r="Q40" i="33"/>
  <c r="Q22" i="33"/>
  <c r="P87" i="28"/>
  <c r="P95" i="28" s="1"/>
  <c r="P103" i="28" s="1"/>
  <c r="P67" i="28"/>
  <c r="P75" i="28" s="1"/>
  <c r="Q181" i="36"/>
  <c r="Q161" i="36"/>
  <c r="Q126" i="36"/>
  <c r="Q58" i="36"/>
  <c r="Q188" i="36"/>
  <c r="Q92" i="36"/>
  <c r="Q77" i="36"/>
  <c r="Q22" i="36"/>
  <c r="Q142" i="36"/>
  <c r="Q40" i="36"/>
  <c r="Q109" i="36"/>
  <c r="T5" i="28"/>
  <c r="S4" i="2"/>
  <c r="S21" i="28"/>
  <c r="S13" i="28"/>
  <c r="Q126" i="35"/>
  <c r="Q22" i="35"/>
  <c r="Q40" i="35"/>
  <c r="Q188" i="35"/>
  <c r="Q58" i="35"/>
  <c r="Q92" i="35"/>
  <c r="Q161" i="35"/>
  <c r="Q181" i="35"/>
  <c r="Q142" i="35"/>
  <c r="Q109" i="35"/>
  <c r="Q77" i="35"/>
  <c r="Q188" i="30"/>
  <c r="Q22" i="30"/>
  <c r="Q142" i="30"/>
  <c r="Q58" i="30"/>
  <c r="Q77" i="30"/>
  <c r="Q126" i="30"/>
  <c r="Q181" i="30"/>
  <c r="Q161" i="30"/>
  <c r="Q40" i="30"/>
  <c r="Q92" i="30"/>
  <c r="Q109" i="30"/>
  <c r="Q22" i="43"/>
  <c r="Q76" i="43"/>
  <c r="Q40" i="43"/>
  <c r="Q89" i="43"/>
  <c r="Q58" i="43"/>
  <c r="Q181" i="31"/>
  <c r="Q92" i="31"/>
  <c r="Q77" i="31"/>
  <c r="Q188" i="31"/>
  <c r="Q109" i="31"/>
  <c r="Q58" i="31"/>
  <c r="Q22" i="31"/>
  <c r="Q161" i="31"/>
  <c r="Q126" i="31"/>
  <c r="Q40" i="31"/>
  <c r="Q142" i="31"/>
  <c r="O59" i="31"/>
  <c r="N59" i="30"/>
  <c r="N59" i="29"/>
  <c r="N61" i="31"/>
  <c r="N73" i="31" s="1"/>
  <c r="N100" i="28" s="1"/>
  <c r="M164" i="31"/>
  <c r="M176" i="31" s="1"/>
  <c r="M190" i="31" s="1"/>
  <c r="M192" i="31" s="1"/>
  <c r="N25" i="31"/>
  <c r="M145" i="31"/>
  <c r="M157" i="31" s="1"/>
  <c r="M189" i="31" s="1"/>
  <c r="N52" i="32"/>
  <c r="N22" i="32"/>
  <c r="O25" i="32"/>
  <c r="P55" i="32" s="1"/>
  <c r="O24" i="32"/>
  <c r="P54" i="32" s="1"/>
  <c r="J196" i="36"/>
  <c r="N69" i="10"/>
  <c r="N33" i="10"/>
  <c r="T51" i="10" s="1"/>
  <c r="U51" i="10" s="1"/>
  <c r="V51" i="10" s="1"/>
  <c r="W51" i="10" s="1"/>
  <c r="X51" i="10" s="1"/>
  <c r="Y51" i="10" s="1"/>
  <c r="Z51" i="10" s="1"/>
  <c r="AA51" i="10" s="1"/>
  <c r="J198" i="31"/>
  <c r="J200" i="31" s="1"/>
  <c r="L189" i="31"/>
  <c r="L197" i="31" s="1"/>
  <c r="O23" i="32"/>
  <c r="P53" i="32" s="1"/>
  <c r="K190" i="35"/>
  <c r="K192" i="35" s="1"/>
  <c r="K177" i="35"/>
  <c r="L158" i="31"/>
  <c r="K158" i="36"/>
  <c r="K189" i="36"/>
  <c r="K191" i="36" s="1"/>
  <c r="K158" i="35"/>
  <c r="K193" i="31"/>
  <c r="K186" i="31"/>
  <c r="M37" i="10"/>
  <c r="K189" i="34"/>
  <c r="K191" i="34" s="1"/>
  <c r="K158" i="34"/>
  <c r="I194" i="36"/>
  <c r="K197" i="31"/>
  <c r="K177" i="34"/>
  <c r="K196" i="31"/>
  <c r="K178" i="35"/>
  <c r="K179" i="35" s="1"/>
  <c r="K182" i="35"/>
  <c r="K184" i="35" s="1"/>
  <c r="K186" i="35" s="1"/>
  <c r="J197" i="36"/>
  <c r="J193" i="36"/>
  <c r="J194" i="36" s="1"/>
  <c r="L176" i="36"/>
  <c r="L183" i="36" s="1"/>
  <c r="L185" i="36" s="1"/>
  <c r="M37" i="36"/>
  <c r="M73" i="35"/>
  <c r="M107" i="28" s="1"/>
  <c r="P20" i="32"/>
  <c r="L177" i="31"/>
  <c r="L183" i="31"/>
  <c r="L185" i="31" s="1"/>
  <c r="K190" i="36"/>
  <c r="K192" i="36" s="1"/>
  <c r="N59" i="10"/>
  <c r="N23" i="10"/>
  <c r="T41" i="10" s="1"/>
  <c r="L178" i="31"/>
  <c r="L179" i="31" s="1"/>
  <c r="I198" i="34"/>
  <c r="I200" i="34" s="1"/>
  <c r="K178" i="36"/>
  <c r="K179" i="36" s="1"/>
  <c r="K177" i="36"/>
  <c r="L157" i="36"/>
  <c r="L182" i="36" s="1"/>
  <c r="I194" i="34"/>
  <c r="M73" i="36"/>
  <c r="M108" i="28" s="1"/>
  <c r="M92" i="28" s="1"/>
  <c r="N35" i="34"/>
  <c r="T53" i="34" s="1"/>
  <c r="U53" i="34" s="1"/>
  <c r="V53" i="34" s="1"/>
  <c r="W53" i="34" s="1"/>
  <c r="X53" i="34" s="1"/>
  <c r="Y53" i="34" s="1"/>
  <c r="Z53" i="34" s="1"/>
  <c r="AA53" i="34" s="1"/>
  <c r="N71" i="34"/>
  <c r="M174" i="34"/>
  <c r="M155" i="34"/>
  <c r="L157" i="34"/>
  <c r="I194" i="35"/>
  <c r="N28" i="34"/>
  <c r="T46" i="34" s="1"/>
  <c r="U46" i="34" s="1"/>
  <c r="V46" i="34" s="1"/>
  <c r="W46" i="34" s="1"/>
  <c r="X46" i="34" s="1"/>
  <c r="Y46" i="34" s="1"/>
  <c r="Z46" i="34" s="1"/>
  <c r="AA46" i="34" s="1"/>
  <c r="N64" i="34"/>
  <c r="M148" i="34"/>
  <c r="M167" i="34"/>
  <c r="L176" i="35"/>
  <c r="S29" i="35"/>
  <c r="S65" i="35"/>
  <c r="R168" i="35"/>
  <c r="R149" i="35"/>
  <c r="N25" i="34"/>
  <c r="T43" i="34" s="1"/>
  <c r="U43" i="34" s="1"/>
  <c r="V43" i="34" s="1"/>
  <c r="W43" i="34" s="1"/>
  <c r="X43" i="34" s="1"/>
  <c r="Y43" i="34" s="1"/>
  <c r="Z43" i="34" s="1"/>
  <c r="AA43" i="34" s="1"/>
  <c r="N61" i="34"/>
  <c r="M164" i="34"/>
  <c r="M145" i="34"/>
  <c r="N24" i="34"/>
  <c r="T42" i="34" s="1"/>
  <c r="U42" i="34" s="1"/>
  <c r="V42" i="34" s="1"/>
  <c r="W42" i="34" s="1"/>
  <c r="X42" i="34" s="1"/>
  <c r="Y42" i="34" s="1"/>
  <c r="Z42" i="34" s="1"/>
  <c r="AA42" i="34" s="1"/>
  <c r="N60" i="34"/>
  <c r="M144" i="34"/>
  <c r="M163" i="34"/>
  <c r="O60" i="31"/>
  <c r="O24" i="31"/>
  <c r="N163" i="31"/>
  <c r="N144" i="31"/>
  <c r="R28" i="35"/>
  <c r="R64" i="35"/>
  <c r="Q167" i="35"/>
  <c r="Q148" i="35"/>
  <c r="N34" i="36"/>
  <c r="T52" i="36" s="1"/>
  <c r="N70" i="36"/>
  <c r="M154" i="36"/>
  <c r="M173" i="36"/>
  <c r="M73" i="34"/>
  <c r="M106" i="28" s="1"/>
  <c r="N34" i="34"/>
  <c r="T52" i="34" s="1"/>
  <c r="U52" i="34" s="1"/>
  <c r="V52" i="34" s="1"/>
  <c r="W52" i="34" s="1"/>
  <c r="X52" i="34" s="1"/>
  <c r="Y52" i="34" s="1"/>
  <c r="Z52" i="34" s="1"/>
  <c r="AA52" i="34" s="1"/>
  <c r="N70" i="34"/>
  <c r="M154" i="34"/>
  <c r="M173" i="34"/>
  <c r="P31" i="31"/>
  <c r="P67" i="31"/>
  <c r="O151" i="31"/>
  <c r="O170" i="31"/>
  <c r="O34" i="31"/>
  <c r="O70" i="31"/>
  <c r="N173" i="31"/>
  <c r="N154" i="31"/>
  <c r="N23" i="35"/>
  <c r="T41" i="35" s="1"/>
  <c r="N59" i="35"/>
  <c r="M37" i="35"/>
  <c r="M162" i="35"/>
  <c r="M143" i="35"/>
  <c r="O26" i="31"/>
  <c r="O62" i="31"/>
  <c r="N165" i="31"/>
  <c r="N146" i="31"/>
  <c r="O64" i="31"/>
  <c r="O28" i="31"/>
  <c r="N167" i="31"/>
  <c r="N148" i="31"/>
  <c r="N31" i="36"/>
  <c r="T49" i="36" s="1"/>
  <c r="N67" i="36"/>
  <c r="M170" i="36"/>
  <c r="M151" i="36"/>
  <c r="O35" i="31"/>
  <c r="O71" i="31"/>
  <c r="N155" i="31"/>
  <c r="N174" i="31"/>
  <c r="N26" i="34"/>
  <c r="T44" i="34" s="1"/>
  <c r="U44" i="34" s="1"/>
  <c r="V44" i="34" s="1"/>
  <c r="W44" i="34" s="1"/>
  <c r="X44" i="34" s="1"/>
  <c r="Y44" i="34" s="1"/>
  <c r="Z44" i="34" s="1"/>
  <c r="AA44" i="34" s="1"/>
  <c r="N62" i="34"/>
  <c r="M146" i="34"/>
  <c r="M165" i="34"/>
  <c r="N28" i="36"/>
  <c r="T46" i="36" s="1"/>
  <c r="N64" i="36"/>
  <c r="M148" i="36"/>
  <c r="M167" i="36"/>
  <c r="O33" i="31"/>
  <c r="O69" i="31"/>
  <c r="N172" i="31"/>
  <c r="N153" i="31"/>
  <c r="N33" i="34"/>
  <c r="T51" i="34" s="1"/>
  <c r="U51" i="34" s="1"/>
  <c r="V51" i="34" s="1"/>
  <c r="W51" i="34" s="1"/>
  <c r="X51" i="34" s="1"/>
  <c r="Y51" i="34" s="1"/>
  <c r="Z51" i="34" s="1"/>
  <c r="AA51" i="34" s="1"/>
  <c r="N69" i="34"/>
  <c r="M153" i="34"/>
  <c r="M172" i="34"/>
  <c r="N23" i="34"/>
  <c r="T41" i="34" s="1"/>
  <c r="N59" i="34"/>
  <c r="M143" i="34"/>
  <c r="M37" i="34"/>
  <c r="M162" i="34"/>
  <c r="O30" i="31"/>
  <c r="O66" i="31"/>
  <c r="N169" i="31"/>
  <c r="N150" i="31"/>
  <c r="V26" i="35"/>
  <c r="V62" i="35"/>
  <c r="U165" i="35"/>
  <c r="U146" i="35"/>
  <c r="K190" i="34"/>
  <c r="K192" i="34" s="1"/>
  <c r="K183" i="34"/>
  <c r="K185" i="34" s="1"/>
  <c r="K191" i="35"/>
  <c r="N27" i="34"/>
  <c r="T45" i="34" s="1"/>
  <c r="U45" i="34" s="1"/>
  <c r="V45" i="34" s="1"/>
  <c r="W45" i="34" s="1"/>
  <c r="X45" i="34" s="1"/>
  <c r="Y45" i="34" s="1"/>
  <c r="Z45" i="34" s="1"/>
  <c r="AA45" i="34" s="1"/>
  <c r="N63" i="34"/>
  <c r="M166" i="34"/>
  <c r="M147" i="34"/>
  <c r="I198" i="35"/>
  <c r="I200" i="35" s="1"/>
  <c r="N30" i="34"/>
  <c r="T48" i="34" s="1"/>
  <c r="U48" i="34" s="1"/>
  <c r="V48" i="34" s="1"/>
  <c r="W48" i="34" s="1"/>
  <c r="X48" i="34" s="1"/>
  <c r="Y48" i="34" s="1"/>
  <c r="Z48" i="34" s="1"/>
  <c r="AA48" i="34" s="1"/>
  <c r="N66" i="34"/>
  <c r="M169" i="34"/>
  <c r="M150" i="34"/>
  <c r="O68" i="31"/>
  <c r="O32" i="31"/>
  <c r="N152" i="31"/>
  <c r="N171" i="31"/>
  <c r="P24" i="35"/>
  <c r="P60" i="35"/>
  <c r="O163" i="35"/>
  <c r="O144" i="35"/>
  <c r="K178" i="34"/>
  <c r="K179" i="34" s="1"/>
  <c r="O27" i="31"/>
  <c r="O63" i="31"/>
  <c r="N166" i="31"/>
  <c r="N147" i="31"/>
  <c r="N29" i="34"/>
  <c r="T47" i="34" s="1"/>
  <c r="U47" i="34" s="1"/>
  <c r="V47" i="34" s="1"/>
  <c r="W47" i="34" s="1"/>
  <c r="X47" i="34" s="1"/>
  <c r="Y47" i="34" s="1"/>
  <c r="Z47" i="34" s="1"/>
  <c r="AA47" i="34" s="1"/>
  <c r="N65" i="34"/>
  <c r="M168" i="34"/>
  <c r="M149" i="34"/>
  <c r="Q29" i="36"/>
  <c r="Q65" i="36"/>
  <c r="P168" i="36"/>
  <c r="P149" i="36"/>
  <c r="S30" i="35"/>
  <c r="S66" i="35"/>
  <c r="R150" i="35"/>
  <c r="R169" i="35"/>
  <c r="O29" i="31"/>
  <c r="O65" i="31"/>
  <c r="N149" i="31"/>
  <c r="N168" i="31"/>
  <c r="K184" i="34"/>
  <c r="R27" i="35"/>
  <c r="R63" i="35"/>
  <c r="Q147" i="35"/>
  <c r="Q166" i="35"/>
  <c r="N26" i="36"/>
  <c r="T44" i="36" s="1"/>
  <c r="N62" i="36"/>
  <c r="M146" i="36"/>
  <c r="M165" i="36"/>
  <c r="J184" i="34"/>
  <c r="J186" i="34" s="1"/>
  <c r="J196" i="34"/>
  <c r="N34" i="35"/>
  <c r="T52" i="35" s="1"/>
  <c r="U52" i="35" s="1"/>
  <c r="V52" i="35" s="1"/>
  <c r="W52" i="35" s="1"/>
  <c r="X52" i="35" s="1"/>
  <c r="Y52" i="35" s="1"/>
  <c r="Z52" i="35" s="1"/>
  <c r="AA52" i="35" s="1"/>
  <c r="N70" i="35"/>
  <c r="M173" i="35"/>
  <c r="M154" i="35"/>
  <c r="N30" i="36"/>
  <c r="T48" i="36" s="1"/>
  <c r="N66" i="36"/>
  <c r="M169" i="36"/>
  <c r="M150" i="36"/>
  <c r="J197" i="35"/>
  <c r="J191" i="35"/>
  <c r="J193" i="35" s="1"/>
  <c r="N33" i="36"/>
  <c r="T51" i="36" s="1"/>
  <c r="N69" i="36"/>
  <c r="M153" i="36"/>
  <c r="M172" i="36"/>
  <c r="S35" i="35"/>
  <c r="S71" i="35"/>
  <c r="R174" i="35"/>
  <c r="R155" i="35"/>
  <c r="N35" i="36"/>
  <c r="T53" i="36" s="1"/>
  <c r="N71" i="36"/>
  <c r="M155" i="36"/>
  <c r="M174" i="36"/>
  <c r="S25" i="35"/>
  <c r="S61" i="35"/>
  <c r="R164" i="35"/>
  <c r="R145" i="35"/>
  <c r="L157" i="35"/>
  <c r="N32" i="36"/>
  <c r="T50" i="36" s="1"/>
  <c r="N68" i="36"/>
  <c r="M152" i="36"/>
  <c r="M171" i="36"/>
  <c r="N32" i="34"/>
  <c r="T50" i="34" s="1"/>
  <c r="U50" i="34" s="1"/>
  <c r="V50" i="34" s="1"/>
  <c r="W50" i="34" s="1"/>
  <c r="X50" i="34" s="1"/>
  <c r="Y50" i="34" s="1"/>
  <c r="Z50" i="34" s="1"/>
  <c r="AA50" i="34" s="1"/>
  <c r="N68" i="34"/>
  <c r="M152" i="34"/>
  <c r="M171" i="34"/>
  <c r="J191" i="34"/>
  <c r="J193" i="34" s="1"/>
  <c r="J197" i="34"/>
  <c r="N31" i="35"/>
  <c r="T49" i="35" s="1"/>
  <c r="U49" i="35" s="1"/>
  <c r="V49" i="35" s="1"/>
  <c r="W49" i="35" s="1"/>
  <c r="X49" i="35" s="1"/>
  <c r="Y49" i="35" s="1"/>
  <c r="Z49" i="35" s="1"/>
  <c r="AA49" i="35" s="1"/>
  <c r="N67" i="35"/>
  <c r="M170" i="35"/>
  <c r="M151" i="35"/>
  <c r="N25" i="36"/>
  <c r="T43" i="36" s="1"/>
  <c r="N61" i="36"/>
  <c r="M164" i="36"/>
  <c r="M145" i="36"/>
  <c r="J184" i="35"/>
  <c r="J186" i="35" s="1"/>
  <c r="J196" i="35"/>
  <c r="L176" i="34"/>
  <c r="R32" i="35"/>
  <c r="R68" i="35"/>
  <c r="Q152" i="35"/>
  <c r="Q171" i="35"/>
  <c r="N24" i="36"/>
  <c r="T42" i="36" s="1"/>
  <c r="T55" i="36" s="1"/>
  <c r="N60" i="36"/>
  <c r="M163" i="36"/>
  <c r="M144" i="36"/>
  <c r="N27" i="36"/>
  <c r="T45" i="36" s="1"/>
  <c r="N63" i="36"/>
  <c r="M147" i="36"/>
  <c r="M166" i="36"/>
  <c r="S33" i="35"/>
  <c r="S69" i="35"/>
  <c r="R172" i="35"/>
  <c r="R153" i="35"/>
  <c r="N31" i="34"/>
  <c r="T49" i="34" s="1"/>
  <c r="U49" i="34" s="1"/>
  <c r="V49" i="34" s="1"/>
  <c r="W49" i="34" s="1"/>
  <c r="X49" i="34" s="1"/>
  <c r="Y49" i="34" s="1"/>
  <c r="Z49" i="34" s="1"/>
  <c r="AA49" i="34" s="1"/>
  <c r="N67" i="34"/>
  <c r="M151" i="34"/>
  <c r="M170" i="34"/>
  <c r="O23" i="36"/>
  <c r="O59" i="36"/>
  <c r="N162" i="36"/>
  <c r="N143" i="36"/>
  <c r="K196" i="36"/>
  <c r="K184" i="36"/>
  <c r="K186" i="36" s="1"/>
  <c r="K89" i="28"/>
  <c r="L74" i="31"/>
  <c r="L18" i="28" s="1"/>
  <c r="K18" i="28"/>
  <c r="L62" i="32"/>
  <c r="L22" i="28" s="1"/>
  <c r="M61" i="32"/>
  <c r="M104" i="28" s="1"/>
  <c r="O29" i="32"/>
  <c r="P59" i="32" s="1"/>
  <c r="O21" i="32"/>
  <c r="P51" i="32" s="1"/>
  <c r="K74" i="34"/>
  <c r="J24" i="28"/>
  <c r="J8" i="28" s="1"/>
  <c r="K74" i="36"/>
  <c r="J26" i="28"/>
  <c r="J10" i="28" s="1"/>
  <c r="K74" i="35"/>
  <c r="J25" i="28"/>
  <c r="J9" i="28" s="1"/>
  <c r="J7" i="28"/>
  <c r="I27" i="28"/>
  <c r="K74" i="29"/>
  <c r="K16" i="28" s="1"/>
  <c r="L74" i="10"/>
  <c r="L15" i="28" s="1"/>
  <c r="L73" i="30"/>
  <c r="L99" i="28" s="1"/>
  <c r="L91" i="28" s="1"/>
  <c r="K74" i="30"/>
  <c r="K17" i="28" s="1"/>
  <c r="I198" i="30"/>
  <c r="I200" i="30" s="1"/>
  <c r="K158" i="30"/>
  <c r="K177" i="29"/>
  <c r="I198" i="29"/>
  <c r="I200" i="29" s="1"/>
  <c r="I194" i="30"/>
  <c r="K74" i="33"/>
  <c r="K23" i="28" s="1"/>
  <c r="K7" i="28" s="1"/>
  <c r="J184" i="29"/>
  <c r="J186" i="29" s="1"/>
  <c r="J196" i="29"/>
  <c r="M147" i="30"/>
  <c r="N27" i="30"/>
  <c r="M166" i="30"/>
  <c r="N30" i="33"/>
  <c r="M167" i="29"/>
  <c r="M148" i="29"/>
  <c r="N28" i="29"/>
  <c r="I194" i="29"/>
  <c r="N28" i="30"/>
  <c r="M167" i="30"/>
  <c r="M148" i="30"/>
  <c r="L176" i="30"/>
  <c r="K189" i="29"/>
  <c r="K182" i="29"/>
  <c r="K178" i="29"/>
  <c r="K179" i="29" s="1"/>
  <c r="K182" i="30"/>
  <c r="K178" i="30"/>
  <c r="K179" i="30" s="1"/>
  <c r="K189" i="30"/>
  <c r="M168" i="29"/>
  <c r="M149" i="29"/>
  <c r="N29" i="29"/>
  <c r="K177" i="30"/>
  <c r="K183" i="30"/>
  <c r="K185" i="30" s="1"/>
  <c r="K190" i="30"/>
  <c r="K192" i="30" s="1"/>
  <c r="N34" i="33"/>
  <c r="M152" i="29"/>
  <c r="N32" i="29"/>
  <c r="M171" i="29"/>
  <c r="N33" i="33"/>
  <c r="M143" i="30"/>
  <c r="N23" i="30"/>
  <c r="T41" i="30" s="1"/>
  <c r="M37" i="30"/>
  <c r="M162" i="30"/>
  <c r="M155" i="30"/>
  <c r="M174" i="30"/>
  <c r="N35" i="30"/>
  <c r="J184" i="30"/>
  <c r="J186" i="30" s="1"/>
  <c r="J196" i="30"/>
  <c r="M173" i="30"/>
  <c r="M154" i="30"/>
  <c r="N34" i="30"/>
  <c r="L157" i="30"/>
  <c r="N28" i="33"/>
  <c r="O25" i="33"/>
  <c r="P61" i="33" s="1"/>
  <c r="L73" i="33"/>
  <c r="L105" i="28" s="1"/>
  <c r="L157" i="29"/>
  <c r="K183" i="29"/>
  <c r="K185" i="29" s="1"/>
  <c r="K190" i="29"/>
  <c r="K192" i="29" s="1"/>
  <c r="N27" i="33"/>
  <c r="M172" i="30"/>
  <c r="M153" i="30"/>
  <c r="N33" i="30"/>
  <c r="M164" i="29"/>
  <c r="M145" i="29"/>
  <c r="N25" i="29"/>
  <c r="N30" i="29"/>
  <c r="M169" i="29"/>
  <c r="M150" i="29"/>
  <c r="N23" i="33"/>
  <c r="T41" i="33" s="1"/>
  <c r="M37" i="33"/>
  <c r="M162" i="29"/>
  <c r="M143" i="29"/>
  <c r="M37" i="29"/>
  <c r="N23" i="29"/>
  <c r="T41" i="29" s="1"/>
  <c r="J197" i="30"/>
  <c r="J191" i="30"/>
  <c r="J193" i="30" s="1"/>
  <c r="N24" i="30"/>
  <c r="M144" i="30"/>
  <c r="M163" i="30"/>
  <c r="M166" i="29"/>
  <c r="N27" i="29"/>
  <c r="M147" i="29"/>
  <c r="N26" i="29"/>
  <c r="M165" i="29"/>
  <c r="M146" i="29"/>
  <c r="N24" i="33"/>
  <c r="M149" i="30"/>
  <c r="N29" i="30"/>
  <c r="M168" i="30"/>
  <c r="M165" i="30"/>
  <c r="N26" i="30"/>
  <c r="M146" i="30"/>
  <c r="N29" i="33"/>
  <c r="M169" i="30"/>
  <c r="N30" i="30"/>
  <c r="M150" i="30"/>
  <c r="N32" i="33"/>
  <c r="L176" i="29"/>
  <c r="N35" i="33"/>
  <c r="M172" i="29"/>
  <c r="M153" i="29"/>
  <c r="N33" i="29"/>
  <c r="M170" i="29"/>
  <c r="M151" i="29"/>
  <c r="N31" i="29"/>
  <c r="M163" i="29"/>
  <c r="N24" i="29"/>
  <c r="M144" i="29"/>
  <c r="N31" i="33"/>
  <c r="J191" i="29"/>
  <c r="J193" i="29" s="1"/>
  <c r="J197" i="29"/>
  <c r="N25" i="30"/>
  <c r="M164" i="30"/>
  <c r="M145" i="30"/>
  <c r="M174" i="29"/>
  <c r="M155" i="29"/>
  <c r="N35" i="29"/>
  <c r="M170" i="30"/>
  <c r="M151" i="30"/>
  <c r="N31" i="30"/>
  <c r="L73" i="29"/>
  <c r="L98" i="28" s="1"/>
  <c r="L90" i="28" s="1"/>
  <c r="M171" i="30"/>
  <c r="M152" i="30"/>
  <c r="N32" i="30"/>
  <c r="N26" i="33"/>
  <c r="N34" i="29"/>
  <c r="M173" i="29"/>
  <c r="M154" i="29"/>
  <c r="K158" i="29"/>
  <c r="O23" i="31"/>
  <c r="N162" i="31"/>
  <c r="N143" i="31"/>
  <c r="L184" i="31"/>
  <c r="O29" i="10"/>
  <c r="P65" i="10" s="1"/>
  <c r="O32" i="10"/>
  <c r="P68" i="10" s="1"/>
  <c r="P24" i="10"/>
  <c r="Q60" i="10" s="1"/>
  <c r="O26" i="10"/>
  <c r="P62" i="10" s="1"/>
  <c r="O25" i="10"/>
  <c r="P61" i="10" s="1"/>
  <c r="O28" i="10"/>
  <c r="P64" i="10" s="1"/>
  <c r="O34" i="10"/>
  <c r="P70" i="10" s="1"/>
  <c r="M73" i="10"/>
  <c r="M97" i="28" s="1"/>
  <c r="P27" i="32"/>
  <c r="Q57" i="32" s="1"/>
  <c r="P26" i="32"/>
  <c r="Q56" i="32" s="1"/>
  <c r="O28" i="32" l="1"/>
  <c r="O58" i="32"/>
  <c r="T43" i="32"/>
  <c r="U43" i="32" s="1"/>
  <c r="V43" i="32" s="1"/>
  <c r="W43" i="32" s="1"/>
  <c r="X43" i="32" s="1"/>
  <c r="Y43" i="32" s="1"/>
  <c r="Z43" i="32" s="1"/>
  <c r="AA43" i="32" s="1"/>
  <c r="O70" i="29"/>
  <c r="T52" i="29"/>
  <c r="U52" i="29" s="1"/>
  <c r="V52" i="29" s="1"/>
  <c r="W52" i="29" s="1"/>
  <c r="X52" i="29" s="1"/>
  <c r="Y52" i="29" s="1"/>
  <c r="Z52" i="29" s="1"/>
  <c r="AA52" i="29" s="1"/>
  <c r="O69" i="29"/>
  <c r="T51" i="29"/>
  <c r="U51" i="29" s="1"/>
  <c r="V51" i="29" s="1"/>
  <c r="W51" i="29" s="1"/>
  <c r="X51" i="29" s="1"/>
  <c r="Y51" i="29" s="1"/>
  <c r="Z51" i="29" s="1"/>
  <c r="AA51" i="29" s="1"/>
  <c r="O60" i="33"/>
  <c r="T42" i="33"/>
  <c r="U42" i="33" s="1"/>
  <c r="V42" i="33" s="1"/>
  <c r="W42" i="33" s="1"/>
  <c r="X42" i="33" s="1"/>
  <c r="Y42" i="33" s="1"/>
  <c r="Z42" i="33" s="1"/>
  <c r="AA42" i="33" s="1"/>
  <c r="O69" i="30"/>
  <c r="T51" i="30"/>
  <c r="U51" i="30" s="1"/>
  <c r="V51" i="30" s="1"/>
  <c r="W51" i="30" s="1"/>
  <c r="X51" i="30" s="1"/>
  <c r="Y51" i="30" s="1"/>
  <c r="Z51" i="30" s="1"/>
  <c r="AA51" i="30" s="1"/>
  <c r="O71" i="30"/>
  <c r="T53" i="30"/>
  <c r="U53" i="30" s="1"/>
  <c r="V53" i="30" s="1"/>
  <c r="W53" i="30" s="1"/>
  <c r="X53" i="30" s="1"/>
  <c r="Y53" i="30" s="1"/>
  <c r="Z53" i="30" s="1"/>
  <c r="AA53" i="30" s="1"/>
  <c r="O66" i="33"/>
  <c r="T48" i="33"/>
  <c r="U48" i="33" s="1"/>
  <c r="V48" i="33" s="1"/>
  <c r="W48" i="33" s="1"/>
  <c r="X48" i="33" s="1"/>
  <c r="Y48" i="33" s="1"/>
  <c r="Z48" i="33" s="1"/>
  <c r="AA48" i="33" s="1"/>
  <c r="O66" i="30"/>
  <c r="T48" i="30"/>
  <c r="U48" i="30" s="1"/>
  <c r="V48" i="30" s="1"/>
  <c r="W48" i="30" s="1"/>
  <c r="X48" i="30" s="1"/>
  <c r="Y48" i="30" s="1"/>
  <c r="Z48" i="30" s="1"/>
  <c r="AA48" i="30" s="1"/>
  <c r="O62" i="33"/>
  <c r="T44" i="33"/>
  <c r="U44" i="33" s="1"/>
  <c r="V44" i="33" s="1"/>
  <c r="W44" i="33" s="1"/>
  <c r="X44" i="33" s="1"/>
  <c r="Y44" i="33" s="1"/>
  <c r="Z44" i="33" s="1"/>
  <c r="AA44" i="33" s="1"/>
  <c r="O71" i="29"/>
  <c r="T53" i="29"/>
  <c r="U53" i="29" s="1"/>
  <c r="V53" i="29" s="1"/>
  <c r="W53" i="29" s="1"/>
  <c r="X53" i="29" s="1"/>
  <c r="Y53" i="29" s="1"/>
  <c r="Z53" i="29" s="1"/>
  <c r="AA53" i="29" s="1"/>
  <c r="O67" i="33"/>
  <c r="T49" i="33"/>
  <c r="U49" i="33" s="1"/>
  <c r="V49" i="33" s="1"/>
  <c r="W49" i="33" s="1"/>
  <c r="X49" i="33" s="1"/>
  <c r="Y49" i="33" s="1"/>
  <c r="Z49" i="33" s="1"/>
  <c r="AA49" i="33" s="1"/>
  <c r="O65" i="33"/>
  <c r="T47" i="33"/>
  <c r="U47" i="33" s="1"/>
  <c r="V47" i="33" s="1"/>
  <c r="W47" i="33" s="1"/>
  <c r="X47" i="33" s="1"/>
  <c r="Y47" i="33" s="1"/>
  <c r="Z47" i="33" s="1"/>
  <c r="AA47" i="33" s="1"/>
  <c r="O60" i="30"/>
  <c r="T42" i="30"/>
  <c r="U42" i="30" s="1"/>
  <c r="V42" i="30" s="1"/>
  <c r="W42" i="30" s="1"/>
  <c r="X42" i="30" s="1"/>
  <c r="Y42" i="30" s="1"/>
  <c r="Z42" i="30" s="1"/>
  <c r="AA42" i="30" s="1"/>
  <c r="U41" i="33"/>
  <c r="O64" i="33"/>
  <c r="T46" i="33"/>
  <c r="U46" i="33" s="1"/>
  <c r="V46" i="33" s="1"/>
  <c r="W46" i="33" s="1"/>
  <c r="X46" i="33" s="1"/>
  <c r="Y46" i="33" s="1"/>
  <c r="Z46" i="33" s="1"/>
  <c r="AA46" i="33" s="1"/>
  <c r="O68" i="29"/>
  <c r="T50" i="29"/>
  <c r="U50" i="29" s="1"/>
  <c r="V50" i="29" s="1"/>
  <c r="W50" i="29" s="1"/>
  <c r="X50" i="29" s="1"/>
  <c r="Y50" i="29" s="1"/>
  <c r="Z50" i="29" s="1"/>
  <c r="AA50" i="29" s="1"/>
  <c r="U41" i="10"/>
  <c r="N31" i="32"/>
  <c r="T37" i="32"/>
  <c r="U37" i="32" s="1"/>
  <c r="V37" i="32" s="1"/>
  <c r="W37" i="32" s="1"/>
  <c r="X37" i="32" s="1"/>
  <c r="Y37" i="32" s="1"/>
  <c r="Z37" i="32" s="1"/>
  <c r="AA37" i="32" s="1"/>
  <c r="O68" i="30"/>
  <c r="T50" i="30"/>
  <c r="U50" i="30" s="1"/>
  <c r="V50" i="30" s="1"/>
  <c r="W50" i="30" s="1"/>
  <c r="X50" i="30" s="1"/>
  <c r="Y50" i="30" s="1"/>
  <c r="Z50" i="30" s="1"/>
  <c r="AA50" i="30" s="1"/>
  <c r="T55" i="34"/>
  <c r="U41" i="34"/>
  <c r="O67" i="10"/>
  <c r="T49" i="10"/>
  <c r="U49" i="10" s="1"/>
  <c r="V49" i="10" s="1"/>
  <c r="W49" i="10" s="1"/>
  <c r="X49" i="10" s="1"/>
  <c r="Y49" i="10" s="1"/>
  <c r="Z49" i="10" s="1"/>
  <c r="AA49" i="10" s="1"/>
  <c r="O71" i="10"/>
  <c r="T53" i="10"/>
  <c r="U53" i="10" s="1"/>
  <c r="V53" i="10" s="1"/>
  <c r="W53" i="10" s="1"/>
  <c r="X53" i="10" s="1"/>
  <c r="Y53" i="10" s="1"/>
  <c r="Z53" i="10" s="1"/>
  <c r="AA53" i="10" s="1"/>
  <c r="O63" i="10"/>
  <c r="T45" i="10"/>
  <c r="U45" i="10" s="1"/>
  <c r="V45" i="10" s="1"/>
  <c r="W45" i="10" s="1"/>
  <c r="X45" i="10" s="1"/>
  <c r="Y45" i="10" s="1"/>
  <c r="Z45" i="10" s="1"/>
  <c r="AA45" i="10" s="1"/>
  <c r="O69" i="33"/>
  <c r="T51" i="33"/>
  <c r="U51" i="33" s="1"/>
  <c r="V51" i="33" s="1"/>
  <c r="W51" i="33" s="1"/>
  <c r="X51" i="33" s="1"/>
  <c r="Y51" i="33" s="1"/>
  <c r="Z51" i="33" s="1"/>
  <c r="AA51" i="33" s="1"/>
  <c r="U41" i="35"/>
  <c r="T55" i="35"/>
  <c r="O63" i="30"/>
  <c r="T45" i="30"/>
  <c r="U45" i="30" s="1"/>
  <c r="V45" i="30" s="1"/>
  <c r="W45" i="30" s="1"/>
  <c r="X45" i="30" s="1"/>
  <c r="Y45" i="30" s="1"/>
  <c r="Z45" i="30" s="1"/>
  <c r="AA45" i="30" s="1"/>
  <c r="O71" i="33"/>
  <c r="T53" i="33"/>
  <c r="U53" i="33" s="1"/>
  <c r="V53" i="33" s="1"/>
  <c r="W53" i="33" s="1"/>
  <c r="X53" i="33" s="1"/>
  <c r="Y53" i="33" s="1"/>
  <c r="Z53" i="33" s="1"/>
  <c r="AA53" i="33" s="1"/>
  <c r="O62" i="29"/>
  <c r="T44" i="29"/>
  <c r="U44" i="29" s="1"/>
  <c r="V44" i="29" s="1"/>
  <c r="W44" i="29" s="1"/>
  <c r="X44" i="29" s="1"/>
  <c r="Y44" i="29" s="1"/>
  <c r="Z44" i="29" s="1"/>
  <c r="AA44" i="29" s="1"/>
  <c r="O70" i="33"/>
  <c r="T52" i="33"/>
  <c r="U52" i="33" s="1"/>
  <c r="V52" i="33" s="1"/>
  <c r="W52" i="33" s="1"/>
  <c r="X52" i="33" s="1"/>
  <c r="Y52" i="33" s="1"/>
  <c r="Z52" i="33" s="1"/>
  <c r="AA52" i="33" s="1"/>
  <c r="O64" i="30"/>
  <c r="T46" i="30"/>
  <c r="U46" i="30" s="1"/>
  <c r="V46" i="30" s="1"/>
  <c r="W46" i="30" s="1"/>
  <c r="X46" i="30" s="1"/>
  <c r="Y46" i="30" s="1"/>
  <c r="Z46" i="30" s="1"/>
  <c r="AA46" i="30" s="1"/>
  <c r="O60" i="29"/>
  <c r="T42" i="29"/>
  <c r="U42" i="29" s="1"/>
  <c r="V42" i="29" s="1"/>
  <c r="W42" i="29" s="1"/>
  <c r="X42" i="29" s="1"/>
  <c r="Y42" i="29" s="1"/>
  <c r="Z42" i="29" s="1"/>
  <c r="AA42" i="29" s="1"/>
  <c r="O62" i="30"/>
  <c r="T44" i="30"/>
  <c r="U44" i="30" s="1"/>
  <c r="V44" i="30" s="1"/>
  <c r="W44" i="30" s="1"/>
  <c r="X44" i="30" s="1"/>
  <c r="Y44" i="30" s="1"/>
  <c r="Z44" i="30" s="1"/>
  <c r="AA44" i="30" s="1"/>
  <c r="O63" i="33"/>
  <c r="T45" i="33"/>
  <c r="U45" i="33" s="1"/>
  <c r="V45" i="33" s="1"/>
  <c r="W45" i="33" s="1"/>
  <c r="X45" i="33" s="1"/>
  <c r="Y45" i="33" s="1"/>
  <c r="Z45" i="33" s="1"/>
  <c r="AA45" i="33" s="1"/>
  <c r="O70" i="30"/>
  <c r="T52" i="30"/>
  <c r="U52" i="30" s="1"/>
  <c r="V52" i="30" s="1"/>
  <c r="W52" i="30" s="1"/>
  <c r="X52" i="30" s="1"/>
  <c r="Y52" i="30" s="1"/>
  <c r="Z52" i="30" s="1"/>
  <c r="AA52" i="30" s="1"/>
  <c r="U41" i="29"/>
  <c r="O66" i="29"/>
  <c r="T48" i="29"/>
  <c r="U48" i="29" s="1"/>
  <c r="V48" i="29" s="1"/>
  <c r="W48" i="29" s="1"/>
  <c r="X48" i="29" s="1"/>
  <c r="Y48" i="29" s="1"/>
  <c r="Z48" i="29" s="1"/>
  <c r="AA48" i="29" s="1"/>
  <c r="O70" i="10"/>
  <c r="T52" i="10"/>
  <c r="U52" i="10" s="1"/>
  <c r="V52" i="10" s="1"/>
  <c r="W52" i="10" s="1"/>
  <c r="X52" i="10" s="1"/>
  <c r="Y52" i="10" s="1"/>
  <c r="Z52" i="10" s="1"/>
  <c r="AA52" i="10" s="1"/>
  <c r="V41" i="31"/>
  <c r="O65" i="29"/>
  <c r="T47" i="29"/>
  <c r="U47" i="29" s="1"/>
  <c r="V47" i="29" s="1"/>
  <c r="W47" i="29" s="1"/>
  <c r="X47" i="29" s="1"/>
  <c r="Y47" i="29" s="1"/>
  <c r="Z47" i="29" s="1"/>
  <c r="AA47" i="29" s="1"/>
  <c r="V35" i="32"/>
  <c r="U46" i="32"/>
  <c r="O61" i="29"/>
  <c r="T43" i="29"/>
  <c r="U43" i="29" s="1"/>
  <c r="V43" i="29" s="1"/>
  <c r="W43" i="29" s="1"/>
  <c r="X43" i="29" s="1"/>
  <c r="Y43" i="29" s="1"/>
  <c r="Z43" i="29" s="1"/>
  <c r="AA43" i="29" s="1"/>
  <c r="U41" i="30"/>
  <c r="N37" i="31"/>
  <c r="T43" i="31"/>
  <c r="O67" i="29"/>
  <c r="T49" i="29"/>
  <c r="U49" i="29" s="1"/>
  <c r="V49" i="29" s="1"/>
  <c r="W49" i="29" s="1"/>
  <c r="X49" i="29" s="1"/>
  <c r="Y49" i="29" s="1"/>
  <c r="Z49" i="29" s="1"/>
  <c r="AA49" i="29" s="1"/>
  <c r="O68" i="33"/>
  <c r="T50" i="33"/>
  <c r="U50" i="33" s="1"/>
  <c r="V50" i="33" s="1"/>
  <c r="W50" i="33" s="1"/>
  <c r="X50" i="33" s="1"/>
  <c r="Y50" i="33" s="1"/>
  <c r="Z50" i="33" s="1"/>
  <c r="AA50" i="33" s="1"/>
  <c r="O63" i="29"/>
  <c r="T45" i="29"/>
  <c r="U45" i="29" s="1"/>
  <c r="V45" i="29" s="1"/>
  <c r="W45" i="29" s="1"/>
  <c r="X45" i="29" s="1"/>
  <c r="Y45" i="29" s="1"/>
  <c r="Z45" i="29" s="1"/>
  <c r="AA45" i="29" s="1"/>
  <c r="O64" i="29"/>
  <c r="T46" i="29"/>
  <c r="U46" i="29" s="1"/>
  <c r="V46" i="29" s="1"/>
  <c r="W46" i="29" s="1"/>
  <c r="X46" i="29" s="1"/>
  <c r="Y46" i="29" s="1"/>
  <c r="Z46" i="29" s="1"/>
  <c r="AA46" i="29" s="1"/>
  <c r="O67" i="30"/>
  <c r="T49" i="30"/>
  <c r="U49" i="30" s="1"/>
  <c r="V49" i="30" s="1"/>
  <c r="W49" i="30" s="1"/>
  <c r="X49" i="30" s="1"/>
  <c r="Y49" i="30" s="1"/>
  <c r="Z49" i="30" s="1"/>
  <c r="AA49" i="30" s="1"/>
  <c r="O61" i="30"/>
  <c r="T43" i="30"/>
  <c r="U43" i="30" s="1"/>
  <c r="V43" i="30" s="1"/>
  <c r="W43" i="30" s="1"/>
  <c r="X43" i="30" s="1"/>
  <c r="Y43" i="30" s="1"/>
  <c r="Z43" i="30" s="1"/>
  <c r="AA43" i="30" s="1"/>
  <c r="O65" i="30"/>
  <c r="T47" i="30"/>
  <c r="U47" i="30" s="1"/>
  <c r="V47" i="30" s="1"/>
  <c r="W47" i="30" s="1"/>
  <c r="X47" i="30" s="1"/>
  <c r="Y47" i="30" s="1"/>
  <c r="Z47" i="30" s="1"/>
  <c r="AA47" i="30" s="1"/>
  <c r="T46" i="32"/>
  <c r="O59" i="33"/>
  <c r="P59" i="31"/>
  <c r="Q50" i="32"/>
  <c r="O27" i="10"/>
  <c r="P63" i="10" s="1"/>
  <c r="O35" i="10"/>
  <c r="P71" i="10" s="1"/>
  <c r="O31" i="10"/>
  <c r="P67" i="10" s="1"/>
  <c r="O66" i="10"/>
  <c r="O30" i="10"/>
  <c r="R89" i="43"/>
  <c r="R76" i="43"/>
  <c r="R58" i="43"/>
  <c r="R40" i="43"/>
  <c r="R22" i="43"/>
  <c r="R181" i="31"/>
  <c r="R188" i="31"/>
  <c r="R126" i="31"/>
  <c r="R92" i="31"/>
  <c r="R58" i="31"/>
  <c r="R22" i="31"/>
  <c r="R161" i="31"/>
  <c r="R40" i="31"/>
  <c r="R77" i="31"/>
  <c r="R142" i="31"/>
  <c r="R109" i="31"/>
  <c r="R188" i="30"/>
  <c r="R181" i="30"/>
  <c r="R92" i="30"/>
  <c r="R161" i="30"/>
  <c r="R142" i="30"/>
  <c r="R109" i="30"/>
  <c r="R77" i="30"/>
  <c r="R40" i="30"/>
  <c r="R22" i="30"/>
  <c r="R126" i="30"/>
  <c r="R58" i="30"/>
  <c r="R77" i="32"/>
  <c r="R65" i="32"/>
  <c r="R19" i="32"/>
  <c r="R49" i="32"/>
  <c r="R34" i="32"/>
  <c r="R92" i="33"/>
  <c r="R77" i="33"/>
  <c r="R58" i="33"/>
  <c r="R40" i="33"/>
  <c r="R22" i="33"/>
  <c r="R188" i="34"/>
  <c r="R126" i="34"/>
  <c r="R40" i="34"/>
  <c r="R161" i="34"/>
  <c r="R142" i="34"/>
  <c r="R109" i="34"/>
  <c r="R22" i="34"/>
  <c r="R77" i="34"/>
  <c r="R181" i="34"/>
  <c r="R92" i="34"/>
  <c r="R58" i="34"/>
  <c r="Q67" i="28"/>
  <c r="Q75" i="28" s="1"/>
  <c r="Q87" i="28"/>
  <c r="Q95" i="28" s="1"/>
  <c r="Q103" i="28" s="1"/>
  <c r="S34" i="28"/>
  <c r="R126" i="29"/>
  <c r="R188" i="29"/>
  <c r="R161" i="29"/>
  <c r="R181" i="29"/>
  <c r="R142" i="29"/>
  <c r="R58" i="29"/>
  <c r="R77" i="29"/>
  <c r="R92" i="29"/>
  <c r="R22" i="29"/>
  <c r="R40" i="29"/>
  <c r="R109" i="29"/>
  <c r="R142" i="36"/>
  <c r="R109" i="36"/>
  <c r="R188" i="36"/>
  <c r="R40" i="36"/>
  <c r="R181" i="36"/>
  <c r="R126" i="36"/>
  <c r="R22" i="36"/>
  <c r="R161" i="36"/>
  <c r="R58" i="36"/>
  <c r="R92" i="36"/>
  <c r="R77" i="36"/>
  <c r="R181" i="35"/>
  <c r="R188" i="35"/>
  <c r="R109" i="35"/>
  <c r="R77" i="35"/>
  <c r="R40" i="35"/>
  <c r="R161" i="35"/>
  <c r="R142" i="35"/>
  <c r="R22" i="35"/>
  <c r="R58" i="35"/>
  <c r="R92" i="35"/>
  <c r="R126" i="35"/>
  <c r="S4" i="36"/>
  <c r="S4" i="34"/>
  <c r="S4" i="32"/>
  <c r="S4" i="30"/>
  <c r="S4" i="43"/>
  <c r="S4" i="35"/>
  <c r="S4" i="33"/>
  <c r="S4" i="31"/>
  <c r="S4" i="10"/>
  <c r="S4" i="29"/>
  <c r="S65" i="2"/>
  <c r="S34" i="2"/>
  <c r="S77" i="2"/>
  <c r="S49" i="2"/>
  <c r="S19" i="2"/>
  <c r="U5" i="28"/>
  <c r="T4" i="2"/>
  <c r="T13" i="28"/>
  <c r="T21" i="28"/>
  <c r="R92" i="10"/>
  <c r="R77" i="10"/>
  <c r="R58" i="10"/>
  <c r="R40" i="10"/>
  <c r="R22" i="10"/>
  <c r="AR34" i="28"/>
  <c r="R59" i="28"/>
  <c r="O59" i="30"/>
  <c r="O59" i="29"/>
  <c r="P23" i="32"/>
  <c r="Q53" i="32" s="1"/>
  <c r="J198" i="36"/>
  <c r="J200" i="36" s="1"/>
  <c r="N37" i="10"/>
  <c r="O61" i="31"/>
  <c r="O73" i="31" s="1"/>
  <c r="O100" i="28" s="1"/>
  <c r="N164" i="31"/>
  <c r="N176" i="31" s="1"/>
  <c r="N183" i="31" s="1"/>
  <c r="N185" i="31" s="1"/>
  <c r="O25" i="31"/>
  <c r="O37" i="31" s="1"/>
  <c r="D36" i="47" s="1"/>
  <c r="N145" i="31"/>
  <c r="N157" i="31" s="1"/>
  <c r="N189" i="31" s="1"/>
  <c r="P24" i="32"/>
  <c r="Q54" i="32" s="1"/>
  <c r="P25" i="32"/>
  <c r="Q55" i="32" s="1"/>
  <c r="L191" i="31"/>
  <c r="L193" i="31" s="1"/>
  <c r="O52" i="32"/>
  <c r="O22" i="32"/>
  <c r="O31" i="32" s="1"/>
  <c r="D37" i="47" s="1"/>
  <c r="K193" i="35"/>
  <c r="K194" i="35" s="1"/>
  <c r="K197" i="35"/>
  <c r="O69" i="10"/>
  <c r="O33" i="10"/>
  <c r="M177" i="31"/>
  <c r="L177" i="35"/>
  <c r="K194" i="31"/>
  <c r="K196" i="35"/>
  <c r="M183" i="31"/>
  <c r="M185" i="31" s="1"/>
  <c r="N37" i="36"/>
  <c r="L190" i="36"/>
  <c r="L192" i="36" s="1"/>
  <c r="L177" i="36"/>
  <c r="L177" i="34"/>
  <c r="K198" i="31"/>
  <c r="K200" i="31" s="1"/>
  <c r="M178" i="31"/>
  <c r="M179" i="31" s="1"/>
  <c r="L178" i="36"/>
  <c r="L179" i="36" s="1"/>
  <c r="K193" i="36"/>
  <c r="K194" i="36" s="1"/>
  <c r="K197" i="36"/>
  <c r="K198" i="36" s="1"/>
  <c r="K200" i="36" s="1"/>
  <c r="K197" i="34"/>
  <c r="L186" i="31"/>
  <c r="L196" i="31"/>
  <c r="L198" i="31" s="1"/>
  <c r="L200" i="31" s="1"/>
  <c r="Q20" i="32"/>
  <c r="M158" i="31"/>
  <c r="M182" i="31"/>
  <c r="L189" i="36"/>
  <c r="L191" i="36" s="1"/>
  <c r="O59" i="10"/>
  <c r="O23" i="10"/>
  <c r="L158" i="36"/>
  <c r="J194" i="35"/>
  <c r="J198" i="35"/>
  <c r="J200" i="35" s="1"/>
  <c r="J198" i="34"/>
  <c r="J200" i="34" s="1"/>
  <c r="J194" i="34"/>
  <c r="M157" i="36"/>
  <c r="M182" i="36" s="1"/>
  <c r="M176" i="36"/>
  <c r="N73" i="36"/>
  <c r="N108" i="28" s="1"/>
  <c r="N92" i="28" s="1"/>
  <c r="O24" i="34"/>
  <c r="O60" i="34"/>
  <c r="N163" i="34"/>
  <c r="N144" i="34"/>
  <c r="L183" i="34"/>
  <c r="L185" i="34" s="1"/>
  <c r="L190" i="34"/>
  <c r="L192" i="34" s="1"/>
  <c r="K193" i="34"/>
  <c r="O30" i="36"/>
  <c r="O66" i="36"/>
  <c r="N150" i="36"/>
  <c r="N169" i="36"/>
  <c r="P29" i="31"/>
  <c r="P65" i="31"/>
  <c r="O168" i="31"/>
  <c r="O149" i="31"/>
  <c r="R29" i="36"/>
  <c r="R65" i="36"/>
  <c r="Q168" i="36"/>
  <c r="Q149" i="36"/>
  <c r="P27" i="31"/>
  <c r="P63" i="31"/>
  <c r="O166" i="31"/>
  <c r="O147" i="31"/>
  <c r="O26" i="34"/>
  <c r="O62" i="34"/>
  <c r="N146" i="34"/>
  <c r="N165" i="34"/>
  <c r="O31" i="36"/>
  <c r="O67" i="36"/>
  <c r="N151" i="36"/>
  <c r="N170" i="36"/>
  <c r="P26" i="31"/>
  <c r="P62" i="31"/>
  <c r="O165" i="31"/>
  <c r="O146" i="31"/>
  <c r="L196" i="36"/>
  <c r="L184" i="36"/>
  <c r="L186" i="36" s="1"/>
  <c r="O31" i="35"/>
  <c r="O67" i="35"/>
  <c r="N151" i="35"/>
  <c r="N170" i="35"/>
  <c r="L189" i="35"/>
  <c r="L182" i="35"/>
  <c r="L178" i="35"/>
  <c r="L179" i="35" s="1"/>
  <c r="O33" i="36"/>
  <c r="O69" i="36"/>
  <c r="N153" i="36"/>
  <c r="N172" i="36"/>
  <c r="P30" i="31"/>
  <c r="P66" i="31"/>
  <c r="O169" i="31"/>
  <c r="O150" i="31"/>
  <c r="L178" i="34"/>
  <c r="L179" i="34" s="1"/>
  <c r="L189" i="34"/>
  <c r="L182" i="34"/>
  <c r="P23" i="36"/>
  <c r="P59" i="36"/>
  <c r="O143" i="36"/>
  <c r="O162" i="36"/>
  <c r="T33" i="35"/>
  <c r="T69" i="35"/>
  <c r="S153" i="35"/>
  <c r="S172" i="35"/>
  <c r="O24" i="36"/>
  <c r="O60" i="36"/>
  <c r="N163" i="36"/>
  <c r="N144" i="36"/>
  <c r="O32" i="34"/>
  <c r="O68" i="34"/>
  <c r="N152" i="34"/>
  <c r="N171" i="34"/>
  <c r="K186" i="34"/>
  <c r="M176" i="34"/>
  <c r="O33" i="34"/>
  <c r="O69" i="34"/>
  <c r="N172" i="34"/>
  <c r="N153" i="34"/>
  <c r="P64" i="31"/>
  <c r="P28" i="31"/>
  <c r="O167" i="31"/>
  <c r="O148" i="31"/>
  <c r="M157" i="35"/>
  <c r="P70" i="31"/>
  <c r="O173" i="31"/>
  <c r="O154" i="31"/>
  <c r="P34" i="31"/>
  <c r="O34" i="34"/>
  <c r="O70" i="34"/>
  <c r="N154" i="34"/>
  <c r="N173" i="34"/>
  <c r="L183" i="35"/>
  <c r="L185" i="35" s="1"/>
  <c r="L190" i="35"/>
  <c r="L192" i="35" s="1"/>
  <c r="O35" i="36"/>
  <c r="O71" i="36"/>
  <c r="N174" i="36"/>
  <c r="N155" i="36"/>
  <c r="S27" i="35"/>
  <c r="S63" i="35"/>
  <c r="R166" i="35"/>
  <c r="R147" i="35"/>
  <c r="P68" i="31"/>
  <c r="P32" i="31"/>
  <c r="O152" i="31"/>
  <c r="O171" i="31"/>
  <c r="O34" i="36"/>
  <c r="O70" i="36"/>
  <c r="N173" i="36"/>
  <c r="N154" i="36"/>
  <c r="L158" i="34"/>
  <c r="O34" i="35"/>
  <c r="O70" i="35"/>
  <c r="N154" i="35"/>
  <c r="N173" i="35"/>
  <c r="K196" i="34"/>
  <c r="T30" i="35"/>
  <c r="T66" i="35"/>
  <c r="S150" i="35"/>
  <c r="S169" i="35"/>
  <c r="O29" i="34"/>
  <c r="O65" i="34"/>
  <c r="N149" i="34"/>
  <c r="N168" i="34"/>
  <c r="O28" i="36"/>
  <c r="O64" i="36"/>
  <c r="N167" i="36"/>
  <c r="N148" i="36"/>
  <c r="P35" i="31"/>
  <c r="P71" i="31"/>
  <c r="O155" i="31"/>
  <c r="O174" i="31"/>
  <c r="M176" i="35"/>
  <c r="P60" i="31"/>
  <c r="P24" i="31"/>
  <c r="O163" i="31"/>
  <c r="O144" i="31"/>
  <c r="T29" i="35"/>
  <c r="T65" i="35"/>
  <c r="S149" i="35"/>
  <c r="S168" i="35"/>
  <c r="L158" i="35"/>
  <c r="O26" i="36"/>
  <c r="O62" i="36"/>
  <c r="N146" i="36"/>
  <c r="N165" i="36"/>
  <c r="O27" i="34"/>
  <c r="O63" i="34"/>
  <c r="N147" i="34"/>
  <c r="N166" i="34"/>
  <c r="M157" i="34"/>
  <c r="O25" i="34"/>
  <c r="O61" i="34"/>
  <c r="N164" i="34"/>
  <c r="N145" i="34"/>
  <c r="O25" i="36"/>
  <c r="O61" i="36"/>
  <c r="N145" i="36"/>
  <c r="N164" i="36"/>
  <c r="T25" i="35"/>
  <c r="T61" i="35"/>
  <c r="S164" i="35"/>
  <c r="S145" i="35"/>
  <c r="T35" i="35"/>
  <c r="T71" i="35"/>
  <c r="S174" i="35"/>
  <c r="S155" i="35"/>
  <c r="W26" i="35"/>
  <c r="W62" i="35"/>
  <c r="V146" i="35"/>
  <c r="V165" i="35"/>
  <c r="N73" i="34"/>
  <c r="N106" i="28" s="1"/>
  <c r="N73" i="35"/>
  <c r="N107" i="28" s="1"/>
  <c r="S28" i="35"/>
  <c r="S64" i="35"/>
  <c r="R167" i="35"/>
  <c r="R148" i="35"/>
  <c r="O31" i="34"/>
  <c r="O67" i="34"/>
  <c r="N170" i="34"/>
  <c r="N151" i="34"/>
  <c r="O27" i="36"/>
  <c r="O63" i="36"/>
  <c r="N166" i="36"/>
  <c r="N147" i="36"/>
  <c r="S32" i="35"/>
  <c r="S68" i="35"/>
  <c r="R171" i="35"/>
  <c r="R152" i="35"/>
  <c r="O32" i="36"/>
  <c r="O68" i="36"/>
  <c r="N171" i="36"/>
  <c r="N152" i="36"/>
  <c r="Q24" i="35"/>
  <c r="Q60" i="35"/>
  <c r="P163" i="35"/>
  <c r="P144" i="35"/>
  <c r="O30" i="34"/>
  <c r="O66" i="34"/>
  <c r="N169" i="34"/>
  <c r="N150" i="34"/>
  <c r="O23" i="34"/>
  <c r="O59" i="34"/>
  <c r="N162" i="34"/>
  <c r="N143" i="34"/>
  <c r="N37" i="34"/>
  <c r="P33" i="31"/>
  <c r="P69" i="31"/>
  <c r="O172" i="31"/>
  <c r="O153" i="31"/>
  <c r="O23" i="35"/>
  <c r="O59" i="35"/>
  <c r="N143" i="35"/>
  <c r="N162" i="35"/>
  <c r="N37" i="35"/>
  <c r="Q31" i="31"/>
  <c r="Q67" i="31"/>
  <c r="P151" i="31"/>
  <c r="P170" i="31"/>
  <c r="O28" i="34"/>
  <c r="O64" i="34"/>
  <c r="N167" i="34"/>
  <c r="N148" i="34"/>
  <c r="O35" i="34"/>
  <c r="O71" i="34"/>
  <c r="N174" i="34"/>
  <c r="N155" i="34"/>
  <c r="M74" i="31"/>
  <c r="L89" i="28"/>
  <c r="L109" i="28"/>
  <c r="N61" i="32"/>
  <c r="N104" i="28" s="1"/>
  <c r="L74" i="34"/>
  <c r="K24" i="28"/>
  <c r="L74" i="35"/>
  <c r="K25" i="28"/>
  <c r="K9" i="28" s="1"/>
  <c r="L74" i="36"/>
  <c r="K26" i="28"/>
  <c r="K10" i="28" s="1"/>
  <c r="M62" i="32"/>
  <c r="M74" i="10"/>
  <c r="M15" i="28" s="1"/>
  <c r="P21" i="32"/>
  <c r="Q51" i="32" s="1"/>
  <c r="P29" i="32"/>
  <c r="Q59" i="32" s="1"/>
  <c r="J27" i="28"/>
  <c r="L74" i="29"/>
  <c r="L16" i="28" s="1"/>
  <c r="L74" i="30"/>
  <c r="L17" i="28" s="1"/>
  <c r="L177" i="30"/>
  <c r="L74" i="33"/>
  <c r="L23" i="28" s="1"/>
  <c r="L7" i="28" s="1"/>
  <c r="L177" i="29"/>
  <c r="L158" i="29"/>
  <c r="J198" i="29"/>
  <c r="J200" i="29" s="1"/>
  <c r="J194" i="29"/>
  <c r="J198" i="30"/>
  <c r="J200" i="30" s="1"/>
  <c r="J194" i="30"/>
  <c r="O31" i="33"/>
  <c r="P67" i="33" s="1"/>
  <c r="L183" i="29"/>
  <c r="L185" i="29" s="1"/>
  <c r="L190" i="29"/>
  <c r="L192" i="29" s="1"/>
  <c r="O27" i="29"/>
  <c r="P63" i="29" s="1"/>
  <c r="N147" i="29"/>
  <c r="N166" i="29"/>
  <c r="M73" i="33"/>
  <c r="M105" i="28" s="1"/>
  <c r="M89" i="28" s="1"/>
  <c r="O34" i="30"/>
  <c r="P70" i="30" s="1"/>
  <c r="N154" i="30"/>
  <c r="N173" i="30"/>
  <c r="O33" i="33"/>
  <c r="P69" i="33" s="1"/>
  <c r="K184" i="30"/>
  <c r="K186" i="30" s="1"/>
  <c r="K196" i="30"/>
  <c r="N173" i="29"/>
  <c r="O34" i="29"/>
  <c r="P70" i="29" s="1"/>
  <c r="N154" i="29"/>
  <c r="O24" i="33"/>
  <c r="P60" i="33" s="1"/>
  <c r="N162" i="29"/>
  <c r="O23" i="29"/>
  <c r="N37" i="29"/>
  <c r="N143" i="29"/>
  <c r="N172" i="30"/>
  <c r="N153" i="30"/>
  <c r="O33" i="30"/>
  <c r="P69" i="30" s="1"/>
  <c r="L182" i="29"/>
  <c r="L189" i="29"/>
  <c r="L178" i="29"/>
  <c r="L179" i="29" s="1"/>
  <c r="O27" i="30"/>
  <c r="P63" i="30" s="1"/>
  <c r="N166" i="30"/>
  <c r="N147" i="30"/>
  <c r="N151" i="30"/>
  <c r="O31" i="30"/>
  <c r="P67" i="30" s="1"/>
  <c r="N170" i="30"/>
  <c r="N153" i="29"/>
  <c r="N172" i="29"/>
  <c r="O33" i="29"/>
  <c r="P69" i="29" s="1"/>
  <c r="O32" i="33"/>
  <c r="P68" i="33" s="1"/>
  <c r="M176" i="30"/>
  <c r="N149" i="29"/>
  <c r="N168" i="29"/>
  <c r="O29" i="29"/>
  <c r="P65" i="29" s="1"/>
  <c r="K184" i="29"/>
  <c r="K186" i="29" s="1"/>
  <c r="K196" i="29"/>
  <c r="N148" i="29"/>
  <c r="O28" i="29"/>
  <c r="P64" i="29" s="1"/>
  <c r="N167" i="29"/>
  <c r="O26" i="33"/>
  <c r="P62" i="33" s="1"/>
  <c r="N163" i="29"/>
  <c r="O24" i="29"/>
  <c r="P60" i="29" s="1"/>
  <c r="N144" i="29"/>
  <c r="N146" i="30"/>
  <c r="N165" i="30"/>
  <c r="O26" i="30"/>
  <c r="P62" i="30" s="1"/>
  <c r="M73" i="29"/>
  <c r="M98" i="28" s="1"/>
  <c r="M90" i="28" s="1"/>
  <c r="P25" i="33"/>
  <c r="Q61" i="33" s="1"/>
  <c r="N171" i="29"/>
  <c r="N152" i="29"/>
  <c r="O32" i="29"/>
  <c r="P68" i="29" s="1"/>
  <c r="K191" i="29"/>
  <c r="K193" i="29" s="1"/>
  <c r="K197" i="29"/>
  <c r="N164" i="30"/>
  <c r="O25" i="30"/>
  <c r="P61" i="30" s="1"/>
  <c r="N145" i="30"/>
  <c r="N169" i="30"/>
  <c r="O30" i="30"/>
  <c r="P66" i="30" s="1"/>
  <c r="N150" i="30"/>
  <c r="M157" i="29"/>
  <c r="N169" i="29"/>
  <c r="O30" i="29"/>
  <c r="P66" i="29" s="1"/>
  <c r="N150" i="29"/>
  <c r="M73" i="30"/>
  <c r="M99" i="28" s="1"/>
  <c r="M91" i="28" s="1"/>
  <c r="L183" i="30"/>
  <c r="L185" i="30" s="1"/>
  <c r="L190" i="30"/>
  <c r="L192" i="30" s="1"/>
  <c r="N152" i="30"/>
  <c r="N171" i="30"/>
  <c r="O32" i="30"/>
  <c r="P68" i="30" s="1"/>
  <c r="M176" i="29"/>
  <c r="O25" i="29"/>
  <c r="P61" i="29" s="1"/>
  <c r="N164" i="29"/>
  <c r="N145" i="29"/>
  <c r="O28" i="33"/>
  <c r="P64" i="33" s="1"/>
  <c r="N143" i="30"/>
  <c r="N37" i="30"/>
  <c r="O23" i="30"/>
  <c r="N162" i="30"/>
  <c r="O34" i="33"/>
  <c r="P70" i="33" s="1"/>
  <c r="O35" i="29"/>
  <c r="P71" i="29" s="1"/>
  <c r="N174" i="29"/>
  <c r="N155" i="29"/>
  <c r="O31" i="29"/>
  <c r="P67" i="29" s="1"/>
  <c r="N170" i="29"/>
  <c r="N151" i="29"/>
  <c r="O35" i="33"/>
  <c r="P71" i="33" s="1"/>
  <c r="N149" i="30"/>
  <c r="O29" i="30"/>
  <c r="P65" i="30" s="1"/>
  <c r="N168" i="30"/>
  <c r="N165" i="29"/>
  <c r="N146" i="29"/>
  <c r="O26" i="29"/>
  <c r="P62" i="29" s="1"/>
  <c r="N144" i="30"/>
  <c r="N163" i="30"/>
  <c r="O24" i="30"/>
  <c r="P60" i="30" s="1"/>
  <c r="O27" i="33"/>
  <c r="P63" i="33" s="1"/>
  <c r="N155" i="30"/>
  <c r="N174" i="30"/>
  <c r="O35" i="30"/>
  <c r="P71" i="30" s="1"/>
  <c r="M157" i="30"/>
  <c r="K191" i="30"/>
  <c r="K193" i="30" s="1"/>
  <c r="K197" i="30"/>
  <c r="O29" i="33"/>
  <c r="P65" i="33" s="1"/>
  <c r="O23" i="33"/>
  <c r="N37" i="33"/>
  <c r="L182" i="30"/>
  <c r="L178" i="30"/>
  <c r="L179" i="30" s="1"/>
  <c r="L189" i="30"/>
  <c r="N167" i="30"/>
  <c r="N148" i="30"/>
  <c r="O28" i="30"/>
  <c r="P64" i="30" s="1"/>
  <c r="O30" i="33"/>
  <c r="P66" i="33" s="1"/>
  <c r="L158" i="30"/>
  <c r="P23" i="31"/>
  <c r="O162" i="31"/>
  <c r="O143" i="31"/>
  <c r="M197" i="31"/>
  <c r="M191" i="31"/>
  <c r="M193" i="31" s="1"/>
  <c r="N73" i="10"/>
  <c r="N97" i="28" s="1"/>
  <c r="P29" i="10"/>
  <c r="Q65" i="10" s="1"/>
  <c r="P28" i="10"/>
  <c r="Q64" i="10" s="1"/>
  <c r="Q24" i="10"/>
  <c r="R60" i="10" s="1"/>
  <c r="P27" i="10"/>
  <c r="Q63" i="10" s="1"/>
  <c r="P25" i="10"/>
  <c r="Q61" i="10" s="1"/>
  <c r="P32" i="10"/>
  <c r="Q68" i="10" s="1"/>
  <c r="P34" i="10"/>
  <c r="Q70" i="10" s="1"/>
  <c r="P26" i="10"/>
  <c r="Q62" i="10" s="1"/>
  <c r="Q26" i="32"/>
  <c r="R56" i="32" s="1"/>
  <c r="Q27" i="32"/>
  <c r="R57" i="32" s="1"/>
  <c r="P58" i="32" l="1"/>
  <c r="P28" i="32"/>
  <c r="V41" i="30"/>
  <c r="U55" i="30"/>
  <c r="V41" i="34"/>
  <c r="U55" i="34"/>
  <c r="T55" i="30"/>
  <c r="W41" i="31"/>
  <c r="V41" i="35"/>
  <c r="U55" i="35"/>
  <c r="T55" i="10"/>
  <c r="V41" i="10"/>
  <c r="U55" i="10"/>
  <c r="U43" i="31"/>
  <c r="T55" i="31"/>
  <c r="T55" i="29"/>
  <c r="T55" i="33"/>
  <c r="V46" i="32"/>
  <c r="W35" i="32"/>
  <c r="V41" i="29"/>
  <c r="U55" i="29"/>
  <c r="V41" i="33"/>
  <c r="U55" i="33"/>
  <c r="P35" i="10"/>
  <c r="Q71" i="10" s="1"/>
  <c r="P59" i="33"/>
  <c r="Q59" i="31"/>
  <c r="P59" i="30"/>
  <c r="P59" i="29"/>
  <c r="R50" i="32"/>
  <c r="P31" i="10"/>
  <c r="Q67" i="10" s="1"/>
  <c r="P66" i="10"/>
  <c r="P30" i="10"/>
  <c r="Q23" i="32"/>
  <c r="R53" i="32" s="1"/>
  <c r="M177" i="35"/>
  <c r="O37" i="10"/>
  <c r="D33" i="47" s="1"/>
  <c r="V5" i="28"/>
  <c r="U4" i="2"/>
  <c r="U13" i="28"/>
  <c r="U21" i="28"/>
  <c r="S126" i="29"/>
  <c r="S188" i="29"/>
  <c r="S161" i="29"/>
  <c r="S77" i="29"/>
  <c r="S181" i="29"/>
  <c r="S92" i="29"/>
  <c r="S40" i="29"/>
  <c r="S142" i="29"/>
  <c r="S22" i="29"/>
  <c r="S58" i="29"/>
  <c r="S109" i="29"/>
  <c r="S161" i="34"/>
  <c r="S77" i="34"/>
  <c r="S22" i="34"/>
  <c r="S188" i="34"/>
  <c r="S58" i="34"/>
  <c r="S92" i="34"/>
  <c r="S181" i="34"/>
  <c r="S126" i="34"/>
  <c r="S109" i="34"/>
  <c r="S40" i="34"/>
  <c r="S142" i="34"/>
  <c r="S40" i="10"/>
  <c r="S77" i="10"/>
  <c r="S22" i="10"/>
  <c r="S92" i="10"/>
  <c r="S58" i="10"/>
  <c r="S181" i="36"/>
  <c r="S126" i="36"/>
  <c r="S161" i="36"/>
  <c r="S188" i="36"/>
  <c r="S109" i="36"/>
  <c r="S142" i="36"/>
  <c r="S92" i="36"/>
  <c r="S58" i="36"/>
  <c r="S22" i="36"/>
  <c r="S40" i="36"/>
  <c r="S77" i="36"/>
  <c r="S161" i="31"/>
  <c r="S142" i="31"/>
  <c r="S109" i="31"/>
  <c r="S77" i="31"/>
  <c r="S40" i="31"/>
  <c r="S58" i="31"/>
  <c r="S22" i="31"/>
  <c r="S188" i="31"/>
  <c r="S126" i="31"/>
  <c r="S92" i="31"/>
  <c r="S181" i="31"/>
  <c r="S92" i="33"/>
  <c r="S58" i="33"/>
  <c r="S22" i="33"/>
  <c r="S77" i="33"/>
  <c r="S40" i="33"/>
  <c r="S181" i="35"/>
  <c r="S92" i="35"/>
  <c r="S58" i="35"/>
  <c r="S126" i="35"/>
  <c r="S40" i="35"/>
  <c r="S188" i="35"/>
  <c r="S77" i="35"/>
  <c r="S161" i="35"/>
  <c r="S109" i="35"/>
  <c r="S142" i="35"/>
  <c r="S22" i="35"/>
  <c r="R67" i="28"/>
  <c r="R75" i="28" s="1"/>
  <c r="R87" i="28"/>
  <c r="R95" i="28" s="1"/>
  <c r="R103" i="28" s="1"/>
  <c r="T34" i="28"/>
  <c r="S89" i="43"/>
  <c r="S76" i="43"/>
  <c r="S58" i="43"/>
  <c r="S22" i="43"/>
  <c r="S40" i="43"/>
  <c r="S126" i="30"/>
  <c r="S188" i="30"/>
  <c r="S22" i="30"/>
  <c r="S181" i="30"/>
  <c r="S161" i="30"/>
  <c r="S142" i="30"/>
  <c r="S58" i="30"/>
  <c r="S92" i="30"/>
  <c r="S109" i="30"/>
  <c r="S77" i="30"/>
  <c r="S40" i="30"/>
  <c r="AS34" i="28"/>
  <c r="S59" i="28"/>
  <c r="T4" i="43"/>
  <c r="T4" i="35"/>
  <c r="T4" i="33"/>
  <c r="T4" i="31"/>
  <c r="T4" i="32"/>
  <c r="T4" i="30"/>
  <c r="T4" i="10"/>
  <c r="T4" i="29"/>
  <c r="T4" i="36"/>
  <c r="T4" i="34"/>
  <c r="T77" i="2"/>
  <c r="T65" i="2"/>
  <c r="T49" i="2"/>
  <c r="T34" i="2"/>
  <c r="T19" i="2"/>
  <c r="S65" i="32"/>
  <c r="S77" i="32"/>
  <c r="S49" i="32"/>
  <c r="S34" i="32"/>
  <c r="S19" i="32"/>
  <c r="Q25" i="32"/>
  <c r="R55" i="32" s="1"/>
  <c r="K198" i="35"/>
  <c r="K200" i="35" s="1"/>
  <c r="P61" i="31"/>
  <c r="P73" i="31" s="1"/>
  <c r="P100" i="28" s="1"/>
  <c r="O145" i="31"/>
  <c r="O157" i="31" s="1"/>
  <c r="O182" i="31" s="1"/>
  <c r="O164" i="31"/>
  <c r="O176" i="31" s="1"/>
  <c r="O190" i="31" s="1"/>
  <c r="O192" i="31" s="1"/>
  <c r="P25" i="31"/>
  <c r="P37" i="31" s="1"/>
  <c r="Q24" i="32"/>
  <c r="R54" i="32" s="1"/>
  <c r="M196" i="31"/>
  <c r="M198" i="31" s="1"/>
  <c r="M200" i="31" s="1"/>
  <c r="L194" i="31"/>
  <c r="P52" i="32"/>
  <c r="P22" i="32"/>
  <c r="P31" i="32" s="1"/>
  <c r="P69" i="10"/>
  <c r="P33" i="10"/>
  <c r="N176" i="35"/>
  <c r="N183" i="35" s="1"/>
  <c r="N185" i="35" s="1"/>
  <c r="M177" i="36"/>
  <c r="M177" i="34"/>
  <c r="L193" i="36"/>
  <c r="L194" i="36" s="1"/>
  <c r="L197" i="36"/>
  <c r="L198" i="36" s="1"/>
  <c r="L200" i="36" s="1"/>
  <c r="K198" i="34"/>
  <c r="K200" i="34" s="1"/>
  <c r="M158" i="35"/>
  <c r="K194" i="34"/>
  <c r="N74" i="31"/>
  <c r="N18" i="28" s="1"/>
  <c r="M18" i="28"/>
  <c r="N157" i="36"/>
  <c r="N182" i="36" s="1"/>
  <c r="O37" i="36"/>
  <c r="D41" i="47" s="1"/>
  <c r="M158" i="36"/>
  <c r="M109" i="28"/>
  <c r="R20" i="32"/>
  <c r="N62" i="32"/>
  <c r="N22" i="28" s="1"/>
  <c r="M22" i="28"/>
  <c r="M184" i="31"/>
  <c r="M186" i="31" s="1"/>
  <c r="M194" i="31" s="1"/>
  <c r="P59" i="10"/>
  <c r="P23" i="10"/>
  <c r="M189" i="36"/>
  <c r="O73" i="36"/>
  <c r="O108" i="28" s="1"/>
  <c r="O92" i="28" s="1"/>
  <c r="M190" i="36"/>
  <c r="M192" i="36" s="1"/>
  <c r="M183" i="36"/>
  <c r="M185" i="36" s="1"/>
  <c r="N176" i="36"/>
  <c r="M178" i="36"/>
  <c r="M179" i="36" s="1"/>
  <c r="N178" i="31"/>
  <c r="N179" i="31" s="1"/>
  <c r="P24" i="34"/>
  <c r="P60" i="34"/>
  <c r="O144" i="34"/>
  <c r="O163" i="34"/>
  <c r="O73" i="34"/>
  <c r="T28" i="35"/>
  <c r="T64" i="35"/>
  <c r="S148" i="35"/>
  <c r="S167" i="35"/>
  <c r="L197" i="34"/>
  <c r="L191" i="34"/>
  <c r="L193" i="34" s="1"/>
  <c r="N182" i="31"/>
  <c r="N196" i="31" s="1"/>
  <c r="N177" i="31"/>
  <c r="R31" i="31"/>
  <c r="R67" i="31"/>
  <c r="Q151" i="31"/>
  <c r="Q170" i="31"/>
  <c r="P27" i="34"/>
  <c r="P63" i="34"/>
  <c r="O166" i="34"/>
  <c r="O147" i="34"/>
  <c r="P34" i="36"/>
  <c r="P70" i="36"/>
  <c r="O173" i="36"/>
  <c r="O154" i="36"/>
  <c r="T27" i="35"/>
  <c r="T63" i="35"/>
  <c r="S166" i="35"/>
  <c r="S147" i="35"/>
  <c r="M190" i="34"/>
  <c r="M192" i="34" s="1"/>
  <c r="M183" i="34"/>
  <c r="M185" i="34" s="1"/>
  <c r="P33" i="36"/>
  <c r="P69" i="36"/>
  <c r="O153" i="36"/>
  <c r="O172" i="36"/>
  <c r="S29" i="36"/>
  <c r="S65" i="36"/>
  <c r="R168" i="36"/>
  <c r="R149" i="36"/>
  <c r="P30" i="36"/>
  <c r="P66" i="36"/>
  <c r="O169" i="36"/>
  <c r="O150" i="36"/>
  <c r="Q33" i="31"/>
  <c r="Q69" i="31"/>
  <c r="P153" i="31"/>
  <c r="P172" i="31"/>
  <c r="P29" i="34"/>
  <c r="P65" i="34"/>
  <c r="O149" i="34"/>
  <c r="O168" i="34"/>
  <c r="Q64" i="31"/>
  <c r="Q28" i="31"/>
  <c r="P148" i="31"/>
  <c r="P167" i="31"/>
  <c r="Q30" i="31"/>
  <c r="Q66" i="31"/>
  <c r="P150" i="31"/>
  <c r="P169" i="31"/>
  <c r="N157" i="35"/>
  <c r="N157" i="34"/>
  <c r="P32" i="36"/>
  <c r="P68" i="36"/>
  <c r="O171" i="36"/>
  <c r="O152" i="36"/>
  <c r="P27" i="36"/>
  <c r="P63" i="36"/>
  <c r="O147" i="36"/>
  <c r="O166" i="36"/>
  <c r="X26" i="35"/>
  <c r="X62" i="35"/>
  <c r="W146" i="35"/>
  <c r="W165" i="35"/>
  <c r="U25" i="35"/>
  <c r="U61" i="35"/>
  <c r="T164" i="35"/>
  <c r="T145" i="35"/>
  <c r="P25" i="34"/>
  <c r="P61" i="34"/>
  <c r="O145" i="34"/>
  <c r="O164" i="34"/>
  <c r="P34" i="35"/>
  <c r="P70" i="35"/>
  <c r="O154" i="35"/>
  <c r="O173" i="35"/>
  <c r="Q68" i="31"/>
  <c r="Q32" i="31"/>
  <c r="P171" i="31"/>
  <c r="P152" i="31"/>
  <c r="Q70" i="31"/>
  <c r="P173" i="31"/>
  <c r="P154" i="31"/>
  <c r="Q34" i="31"/>
  <c r="L197" i="35"/>
  <c r="L191" i="35"/>
  <c r="L193" i="35" s="1"/>
  <c r="P31" i="36"/>
  <c r="P67" i="36"/>
  <c r="O151" i="36"/>
  <c r="O170" i="36"/>
  <c r="U29" i="35"/>
  <c r="U65" i="35"/>
  <c r="T168" i="35"/>
  <c r="T149" i="35"/>
  <c r="P28" i="34"/>
  <c r="P64" i="34"/>
  <c r="O148" i="34"/>
  <c r="O167" i="34"/>
  <c r="P30" i="34"/>
  <c r="P66" i="34"/>
  <c r="O150" i="34"/>
  <c r="O169" i="34"/>
  <c r="Q35" i="31"/>
  <c r="Q71" i="31"/>
  <c r="P155" i="31"/>
  <c r="P174" i="31"/>
  <c r="P34" i="34"/>
  <c r="P70" i="34"/>
  <c r="O154" i="34"/>
  <c r="O173" i="34"/>
  <c r="Q23" i="36"/>
  <c r="Q59" i="36"/>
  <c r="P162" i="36"/>
  <c r="P143" i="36"/>
  <c r="L196" i="35"/>
  <c r="L184" i="35"/>
  <c r="L186" i="35" s="1"/>
  <c r="N158" i="31"/>
  <c r="O73" i="35"/>
  <c r="O107" i="28" s="1"/>
  <c r="N176" i="34"/>
  <c r="M189" i="34"/>
  <c r="M182" i="34"/>
  <c r="M178" i="34"/>
  <c r="M179" i="34" s="1"/>
  <c r="P26" i="36"/>
  <c r="P62" i="36"/>
  <c r="O165" i="36"/>
  <c r="O146" i="36"/>
  <c r="Q60" i="31"/>
  <c r="P163" i="31"/>
  <c r="P144" i="31"/>
  <c r="Q24" i="31"/>
  <c r="M158" i="34"/>
  <c r="P35" i="36"/>
  <c r="P71" i="36"/>
  <c r="O174" i="36"/>
  <c r="O155" i="36"/>
  <c r="L196" i="34"/>
  <c r="L184" i="34"/>
  <c r="L186" i="34" s="1"/>
  <c r="Q27" i="31"/>
  <c r="Q63" i="31"/>
  <c r="P147" i="31"/>
  <c r="P166" i="31"/>
  <c r="Q29" i="31"/>
  <c r="Q65" i="31"/>
  <c r="P149" i="31"/>
  <c r="P168" i="31"/>
  <c r="M184" i="36"/>
  <c r="U33" i="35"/>
  <c r="U69" i="35"/>
  <c r="T172" i="35"/>
  <c r="T153" i="35"/>
  <c r="N190" i="31"/>
  <c r="N192" i="31" s="1"/>
  <c r="P35" i="34"/>
  <c r="P71" i="34"/>
  <c r="O174" i="34"/>
  <c r="O155" i="34"/>
  <c r="P23" i="34"/>
  <c r="P59" i="34"/>
  <c r="O143" i="34"/>
  <c r="O162" i="34"/>
  <c r="O37" i="34"/>
  <c r="D39" i="47" s="1"/>
  <c r="R24" i="35"/>
  <c r="R60" i="35"/>
  <c r="Q144" i="35"/>
  <c r="Q163" i="35"/>
  <c r="M190" i="35"/>
  <c r="M192" i="35" s="1"/>
  <c r="M183" i="35"/>
  <c r="M185" i="35" s="1"/>
  <c r="P28" i="36"/>
  <c r="P64" i="36"/>
  <c r="O167" i="36"/>
  <c r="O148" i="36"/>
  <c r="U30" i="35"/>
  <c r="U66" i="35"/>
  <c r="T150" i="35"/>
  <c r="T169" i="35"/>
  <c r="P24" i="36"/>
  <c r="P60" i="36"/>
  <c r="O144" i="36"/>
  <c r="O163" i="36"/>
  <c r="P23" i="35"/>
  <c r="P59" i="35"/>
  <c r="O162" i="35"/>
  <c r="O143" i="35"/>
  <c r="O37" i="35"/>
  <c r="D40" i="47" s="1"/>
  <c r="P32" i="34"/>
  <c r="P68" i="34"/>
  <c r="O171" i="34"/>
  <c r="O152" i="34"/>
  <c r="T32" i="35"/>
  <c r="T68" i="35"/>
  <c r="S171" i="35"/>
  <c r="S152" i="35"/>
  <c r="P31" i="34"/>
  <c r="P67" i="34"/>
  <c r="O151" i="34"/>
  <c r="O170" i="34"/>
  <c r="U35" i="35"/>
  <c r="U71" i="35"/>
  <c r="T155" i="35"/>
  <c r="T174" i="35"/>
  <c r="P25" i="36"/>
  <c r="P61" i="36"/>
  <c r="O145" i="36"/>
  <c r="O164" i="36"/>
  <c r="M189" i="35"/>
  <c r="M182" i="35"/>
  <c r="M178" i="35"/>
  <c r="M179" i="35" s="1"/>
  <c r="P33" i="34"/>
  <c r="P69" i="34"/>
  <c r="O172" i="34"/>
  <c r="O153" i="34"/>
  <c r="P31" i="35"/>
  <c r="P67" i="35"/>
  <c r="O170" i="35"/>
  <c r="O151" i="35"/>
  <c r="Q26" i="31"/>
  <c r="Q62" i="31"/>
  <c r="P165" i="31"/>
  <c r="P146" i="31"/>
  <c r="P26" i="34"/>
  <c r="P62" i="34"/>
  <c r="O165" i="34"/>
  <c r="O146" i="34"/>
  <c r="M74" i="34"/>
  <c r="L24" i="28"/>
  <c r="M74" i="36"/>
  <c r="L26" i="28"/>
  <c r="M74" i="35"/>
  <c r="L25" i="28"/>
  <c r="O61" i="32"/>
  <c r="O104" i="28" s="1"/>
  <c r="K27" i="28"/>
  <c r="K8" i="28"/>
  <c r="N74" i="10"/>
  <c r="N15" i="28" s="1"/>
  <c r="Q29" i="32"/>
  <c r="R59" i="32" s="1"/>
  <c r="Q21" i="32"/>
  <c r="R51" i="32" s="1"/>
  <c r="M74" i="30"/>
  <c r="M17" i="28" s="1"/>
  <c r="M74" i="29"/>
  <c r="M16" i="28" s="1"/>
  <c r="M74" i="33"/>
  <c r="M23" i="28" s="1"/>
  <c r="M7" i="28" s="1"/>
  <c r="M158" i="29"/>
  <c r="K194" i="29"/>
  <c r="P35" i="30"/>
  <c r="Q71" i="30" s="1"/>
  <c r="O155" i="30"/>
  <c r="O174" i="30"/>
  <c r="O162" i="30"/>
  <c r="O143" i="30"/>
  <c r="O37" i="30"/>
  <c r="D35" i="47" s="1"/>
  <c r="P23" i="30"/>
  <c r="O169" i="30"/>
  <c r="O150" i="30"/>
  <c r="P30" i="30"/>
  <c r="Q66" i="30" s="1"/>
  <c r="O165" i="30"/>
  <c r="O146" i="30"/>
  <c r="P26" i="30"/>
  <c r="Q62" i="30" s="1"/>
  <c r="P26" i="33"/>
  <c r="Q62" i="33" s="1"/>
  <c r="P28" i="30"/>
  <c r="Q64" i="30" s="1"/>
  <c r="O167" i="30"/>
  <c r="O148" i="30"/>
  <c r="N73" i="33"/>
  <c r="N105" i="28" s="1"/>
  <c r="N109" i="28" s="1"/>
  <c r="O145" i="29"/>
  <c r="O164" i="29"/>
  <c r="P25" i="29"/>
  <c r="Q61" i="29" s="1"/>
  <c r="P32" i="29"/>
  <c r="Q68" i="29" s="1"/>
  <c r="O152" i="29"/>
  <c r="O171" i="29"/>
  <c r="O149" i="29"/>
  <c r="O168" i="29"/>
  <c r="P29" i="29"/>
  <c r="Q65" i="29" s="1"/>
  <c r="P33" i="33"/>
  <c r="Q69" i="33" s="1"/>
  <c r="O147" i="29"/>
  <c r="P27" i="29"/>
  <c r="Q63" i="29" s="1"/>
  <c r="O166" i="29"/>
  <c r="P23" i="33"/>
  <c r="O37" i="33"/>
  <c r="D38" i="47" s="1"/>
  <c r="O165" i="29"/>
  <c r="P26" i="29"/>
  <c r="Q62" i="29" s="1"/>
  <c r="O146" i="29"/>
  <c r="O174" i="29"/>
  <c r="P35" i="29"/>
  <c r="Q71" i="29" s="1"/>
  <c r="O155" i="29"/>
  <c r="N73" i="30"/>
  <c r="N99" i="28" s="1"/>
  <c r="N91" i="28" s="1"/>
  <c r="M177" i="29"/>
  <c r="M183" i="29"/>
  <c r="M185" i="29" s="1"/>
  <c r="M190" i="29"/>
  <c r="M192" i="29" s="1"/>
  <c r="P27" i="30"/>
  <c r="Q63" i="30" s="1"/>
  <c r="O147" i="30"/>
  <c r="O166" i="30"/>
  <c r="N157" i="29"/>
  <c r="P29" i="33"/>
  <c r="Q65" i="33" s="1"/>
  <c r="P35" i="33"/>
  <c r="Q71" i="33" s="1"/>
  <c r="N157" i="30"/>
  <c r="O171" i="30"/>
  <c r="O152" i="30"/>
  <c r="P32" i="30"/>
  <c r="Q68" i="30" s="1"/>
  <c r="O169" i="29"/>
  <c r="P30" i="29"/>
  <c r="Q66" i="29" s="1"/>
  <c r="O150" i="29"/>
  <c r="O148" i="29"/>
  <c r="P28" i="29"/>
  <c r="Q64" i="29" s="1"/>
  <c r="O167" i="29"/>
  <c r="O154" i="29"/>
  <c r="P34" i="29"/>
  <c r="Q70" i="29" s="1"/>
  <c r="O173" i="29"/>
  <c r="P27" i="33"/>
  <c r="Q63" i="33" s="1"/>
  <c r="P28" i="33"/>
  <c r="Q64" i="33" s="1"/>
  <c r="P25" i="30"/>
  <c r="Q61" i="30" s="1"/>
  <c r="O164" i="30"/>
  <c r="O145" i="30"/>
  <c r="M183" i="30"/>
  <c r="M185" i="30" s="1"/>
  <c r="M190" i="30"/>
  <c r="M192" i="30" s="1"/>
  <c r="L191" i="29"/>
  <c r="L193" i="29" s="1"/>
  <c r="L197" i="29"/>
  <c r="O37" i="29"/>
  <c r="D34" i="47" s="1"/>
  <c r="O162" i="29"/>
  <c r="O143" i="29"/>
  <c r="P23" i="29"/>
  <c r="L191" i="30"/>
  <c r="L193" i="30" s="1"/>
  <c r="L197" i="30"/>
  <c r="P34" i="33"/>
  <c r="Q70" i="33" s="1"/>
  <c r="P24" i="29"/>
  <c r="Q60" i="29" s="1"/>
  <c r="O163" i="29"/>
  <c r="O144" i="29"/>
  <c r="P32" i="33"/>
  <c r="Q68" i="33" s="1"/>
  <c r="O151" i="30"/>
  <c r="P31" i="30"/>
  <c r="Q67" i="30" s="1"/>
  <c r="O170" i="30"/>
  <c r="L184" i="29"/>
  <c r="L186" i="29" s="1"/>
  <c r="L196" i="29"/>
  <c r="N176" i="29"/>
  <c r="P34" i="30"/>
  <c r="Q70" i="30" s="1"/>
  <c r="O173" i="30"/>
  <c r="O154" i="30"/>
  <c r="M158" i="30"/>
  <c r="O163" i="30"/>
  <c r="O144" i="30"/>
  <c r="P24" i="30"/>
  <c r="Q60" i="30" s="1"/>
  <c r="O170" i="29"/>
  <c r="O151" i="29"/>
  <c r="P31" i="29"/>
  <c r="Q67" i="29" s="1"/>
  <c r="M182" i="29"/>
  <c r="M189" i="29"/>
  <c r="M178" i="29"/>
  <c r="M179" i="29" s="1"/>
  <c r="Q25" i="33"/>
  <c r="R61" i="33" s="1"/>
  <c r="K198" i="29"/>
  <c r="K200" i="29" s="1"/>
  <c r="P33" i="30"/>
  <c r="Q69" i="30" s="1"/>
  <c r="O172" i="30"/>
  <c r="O153" i="30"/>
  <c r="N73" i="29"/>
  <c r="N98" i="28" s="1"/>
  <c r="N90" i="28" s="1"/>
  <c r="K198" i="30"/>
  <c r="K200" i="30" s="1"/>
  <c r="P31" i="33"/>
  <c r="Q67" i="33" s="1"/>
  <c r="P30" i="33"/>
  <c r="Q66" i="33" s="1"/>
  <c r="L184" i="30"/>
  <c r="L186" i="30" s="1"/>
  <c r="L196" i="30"/>
  <c r="M189" i="30"/>
  <c r="M182" i="30"/>
  <c r="M178" i="30"/>
  <c r="M179" i="30" s="1"/>
  <c r="P29" i="30"/>
  <c r="Q65" i="30" s="1"/>
  <c r="O168" i="30"/>
  <c r="O149" i="30"/>
  <c r="N176" i="30"/>
  <c r="O172" i="29"/>
  <c r="O153" i="29"/>
  <c r="P33" i="29"/>
  <c r="Q69" i="29" s="1"/>
  <c r="P24" i="33"/>
  <c r="Q60" i="33" s="1"/>
  <c r="K194" i="30"/>
  <c r="M177" i="30"/>
  <c r="Q23" i="31"/>
  <c r="P162" i="31"/>
  <c r="P143" i="31"/>
  <c r="N191" i="31"/>
  <c r="Q35" i="10"/>
  <c r="R71" i="10" s="1"/>
  <c r="Q25" i="10"/>
  <c r="R61" i="10" s="1"/>
  <c r="Q27" i="10"/>
  <c r="R63" i="10" s="1"/>
  <c r="Q28" i="10"/>
  <c r="R64" i="10" s="1"/>
  <c r="O73" i="10"/>
  <c r="O97" i="28" s="1"/>
  <c r="Q32" i="10"/>
  <c r="R68" i="10" s="1"/>
  <c r="Q34" i="10"/>
  <c r="R70" i="10" s="1"/>
  <c r="Q26" i="10"/>
  <c r="R62" i="10" s="1"/>
  <c r="R24" i="10"/>
  <c r="S60" i="10" s="1"/>
  <c r="Q29" i="10"/>
  <c r="R65" i="10" s="1"/>
  <c r="R26" i="32"/>
  <c r="S56" i="32" s="1"/>
  <c r="R27" i="32"/>
  <c r="S57" i="32" s="1"/>
  <c r="Q58" i="32" l="1"/>
  <c r="Q28" i="32"/>
  <c r="W41" i="10"/>
  <c r="V55" i="10"/>
  <c r="W41" i="33"/>
  <c r="V55" i="33"/>
  <c r="W41" i="35"/>
  <c r="V55" i="35"/>
  <c r="W41" i="29"/>
  <c r="V55" i="29"/>
  <c r="V43" i="31"/>
  <c r="U55" i="31"/>
  <c r="W41" i="34"/>
  <c r="V55" i="34"/>
  <c r="W46" i="32"/>
  <c r="X35" i="32"/>
  <c r="X41" i="31"/>
  <c r="W41" i="30"/>
  <c r="V55" i="30"/>
  <c r="Q31" i="10"/>
  <c r="R67" i="10" s="1"/>
  <c r="Q59" i="29"/>
  <c r="R59" i="31"/>
  <c r="Q59" i="30"/>
  <c r="Q59" i="33"/>
  <c r="S50" i="32"/>
  <c r="R25" i="32"/>
  <c r="S55" i="32" s="1"/>
  <c r="Q66" i="10"/>
  <c r="Q30" i="10"/>
  <c r="R23" i="32"/>
  <c r="S53" i="32" s="1"/>
  <c r="T126" i="36"/>
  <c r="T188" i="36"/>
  <c r="T142" i="36"/>
  <c r="T161" i="36"/>
  <c r="T109" i="36"/>
  <c r="T92" i="36"/>
  <c r="T77" i="36"/>
  <c r="T181" i="36"/>
  <c r="T40" i="36"/>
  <c r="T22" i="36"/>
  <c r="T58" i="36"/>
  <c r="T76" i="43"/>
  <c r="T58" i="43"/>
  <c r="T89" i="43"/>
  <c r="T40" i="43"/>
  <c r="T22" i="43"/>
  <c r="T126" i="29"/>
  <c r="T181" i="29"/>
  <c r="T188" i="29"/>
  <c r="T92" i="29"/>
  <c r="T142" i="29"/>
  <c r="T22" i="29"/>
  <c r="T58" i="29"/>
  <c r="T40" i="29"/>
  <c r="T161" i="29"/>
  <c r="T77" i="29"/>
  <c r="T109" i="29"/>
  <c r="S67" i="28"/>
  <c r="S75" i="28" s="1"/>
  <c r="S87" i="28"/>
  <c r="S95" i="28" s="1"/>
  <c r="S103" i="28" s="1"/>
  <c r="U4" i="43"/>
  <c r="U4" i="35"/>
  <c r="U4" i="33"/>
  <c r="U4" i="31"/>
  <c r="U4" i="30"/>
  <c r="U4" i="29"/>
  <c r="U4" i="36"/>
  <c r="U4" i="10"/>
  <c r="U4" i="34"/>
  <c r="U4" i="32"/>
  <c r="U77" i="2"/>
  <c r="U65" i="2"/>
  <c r="U49" i="2"/>
  <c r="U34" i="2"/>
  <c r="U19" i="2"/>
  <c r="T92" i="10"/>
  <c r="T58" i="10"/>
  <c r="T22" i="10"/>
  <c r="T77" i="10"/>
  <c r="T40" i="10"/>
  <c r="W5" i="28"/>
  <c r="V4" i="2"/>
  <c r="V21" i="28"/>
  <c r="V13" i="28"/>
  <c r="T22" i="30"/>
  <c r="T161" i="30"/>
  <c r="T188" i="30"/>
  <c r="T181" i="30"/>
  <c r="T58" i="30"/>
  <c r="T77" i="30"/>
  <c r="T40" i="30"/>
  <c r="T92" i="30"/>
  <c r="T109" i="30"/>
  <c r="T126" i="30"/>
  <c r="T142" i="30"/>
  <c r="AT34" i="28"/>
  <c r="T59" i="28"/>
  <c r="T77" i="32"/>
  <c r="T65" i="32"/>
  <c r="T19" i="32"/>
  <c r="T49" i="32"/>
  <c r="T34" i="32"/>
  <c r="T181" i="31"/>
  <c r="T40" i="31"/>
  <c r="T22" i="31"/>
  <c r="T142" i="31"/>
  <c r="T77" i="31"/>
  <c r="T188" i="31"/>
  <c r="T161" i="31"/>
  <c r="T126" i="31"/>
  <c r="T92" i="31"/>
  <c r="T109" i="31"/>
  <c r="T58" i="31"/>
  <c r="T77" i="33"/>
  <c r="T40" i="33"/>
  <c r="T92" i="33"/>
  <c r="T58" i="33"/>
  <c r="T22" i="33"/>
  <c r="U34" i="28"/>
  <c r="U59" i="28" s="1"/>
  <c r="T188" i="34"/>
  <c r="T142" i="34"/>
  <c r="T109" i="34"/>
  <c r="T181" i="34"/>
  <c r="T58" i="34"/>
  <c r="T126" i="34"/>
  <c r="T40" i="34"/>
  <c r="T161" i="34"/>
  <c r="T22" i="34"/>
  <c r="T77" i="34"/>
  <c r="T92" i="34"/>
  <c r="T161" i="35"/>
  <c r="T142" i="35"/>
  <c r="T92" i="35"/>
  <c r="T77" i="35"/>
  <c r="T40" i="35"/>
  <c r="T126" i="35"/>
  <c r="T58" i="35"/>
  <c r="T188" i="35"/>
  <c r="T181" i="35"/>
  <c r="T109" i="35"/>
  <c r="T22" i="35"/>
  <c r="O179" i="34"/>
  <c r="O106" i="28"/>
  <c r="R24" i="32"/>
  <c r="S54" i="32" s="1"/>
  <c r="Q61" i="31"/>
  <c r="Q73" i="31" s="1"/>
  <c r="Q100" i="28" s="1"/>
  <c r="P164" i="31"/>
  <c r="P176" i="31" s="1"/>
  <c r="P190" i="31" s="1"/>
  <c r="P192" i="31" s="1"/>
  <c r="P145" i="31"/>
  <c r="P157" i="31" s="1"/>
  <c r="P182" i="31" s="1"/>
  <c r="Q25" i="31"/>
  <c r="Q37" i="31" s="1"/>
  <c r="P37" i="10"/>
  <c r="Q52" i="32"/>
  <c r="Q22" i="32"/>
  <c r="Q31" i="32" s="1"/>
  <c r="Q69" i="10"/>
  <c r="Q33" i="10"/>
  <c r="S20" i="32"/>
  <c r="N190" i="35"/>
  <c r="N192" i="35" s="1"/>
  <c r="N177" i="35"/>
  <c r="O74" i="31"/>
  <c r="O189" i="31"/>
  <c r="O191" i="31" s="1"/>
  <c r="O193" i="31" s="1"/>
  <c r="O158" i="31"/>
  <c r="N197" i="31"/>
  <c r="N198" i="31" s="1"/>
  <c r="N200" i="31" s="1"/>
  <c r="N89" i="28"/>
  <c r="O183" i="31"/>
  <c r="O185" i="31" s="1"/>
  <c r="N158" i="35"/>
  <c r="N189" i="36"/>
  <c r="N191" i="36" s="1"/>
  <c r="N193" i="31"/>
  <c r="N178" i="36"/>
  <c r="N179" i="36" s="1"/>
  <c r="N158" i="36"/>
  <c r="O176" i="36"/>
  <c r="O183" i="36" s="1"/>
  <c r="O185" i="36" s="1"/>
  <c r="O157" i="35"/>
  <c r="O182" i="35" s="1"/>
  <c r="N74" i="35"/>
  <c r="M25" i="28"/>
  <c r="M9" i="28" s="1"/>
  <c r="O176" i="35"/>
  <c r="N74" i="36"/>
  <c r="M26" i="28"/>
  <c r="M10" i="28" s="1"/>
  <c r="N74" i="34"/>
  <c r="M24" i="28"/>
  <c r="M8" i="28" s="1"/>
  <c r="O62" i="32"/>
  <c r="O22" i="28" s="1"/>
  <c r="N184" i="31"/>
  <c r="N186" i="31" s="1"/>
  <c r="P73" i="36"/>
  <c r="P108" i="28" s="1"/>
  <c r="P92" i="28" s="1"/>
  <c r="Q59" i="10"/>
  <c r="Q23" i="10"/>
  <c r="N158" i="34"/>
  <c r="M186" i="36"/>
  <c r="M197" i="36"/>
  <c r="M196" i="36"/>
  <c r="N183" i="36"/>
  <c r="N185" i="36" s="1"/>
  <c r="N190" i="36"/>
  <c r="N192" i="36" s="1"/>
  <c r="O176" i="34"/>
  <c r="O183" i="34" s="1"/>
  <c r="O185" i="34" s="1"/>
  <c r="M191" i="36"/>
  <c r="M193" i="36" s="1"/>
  <c r="N177" i="36"/>
  <c r="O157" i="36"/>
  <c r="R27" i="31"/>
  <c r="R63" i="31"/>
  <c r="Q166" i="31"/>
  <c r="Q147" i="31"/>
  <c r="Q31" i="35"/>
  <c r="Q67" i="35"/>
  <c r="P151" i="35"/>
  <c r="P170" i="35"/>
  <c r="Q24" i="36"/>
  <c r="Q60" i="36"/>
  <c r="P144" i="36"/>
  <c r="P163" i="36"/>
  <c r="M196" i="34"/>
  <c r="M184" i="34"/>
  <c r="M186" i="34" s="1"/>
  <c r="Q34" i="35"/>
  <c r="Q70" i="35"/>
  <c r="P154" i="35"/>
  <c r="P173" i="35"/>
  <c r="P73" i="34"/>
  <c r="N183" i="34"/>
  <c r="N185" i="34" s="1"/>
  <c r="N190" i="34"/>
  <c r="N192" i="34" s="1"/>
  <c r="V29" i="35"/>
  <c r="V65" i="35"/>
  <c r="U168" i="35"/>
  <c r="U149" i="35"/>
  <c r="V35" i="35"/>
  <c r="V71" i="35"/>
  <c r="U155" i="35"/>
  <c r="U174" i="35"/>
  <c r="P37" i="36"/>
  <c r="Q30" i="36"/>
  <c r="Q66" i="36"/>
  <c r="P150" i="36"/>
  <c r="P169" i="36"/>
  <c r="U27" i="35"/>
  <c r="U63" i="35"/>
  <c r="T147" i="35"/>
  <c r="T166" i="35"/>
  <c r="O157" i="34"/>
  <c r="L198" i="34"/>
  <c r="L200" i="34" s="1"/>
  <c r="M191" i="34"/>
  <c r="M193" i="34" s="1"/>
  <c r="M197" i="34"/>
  <c r="Q33" i="36"/>
  <c r="Q69" i="36"/>
  <c r="P172" i="36"/>
  <c r="P153" i="36"/>
  <c r="Q24" i="34"/>
  <c r="Q60" i="34"/>
  <c r="P163" i="34"/>
  <c r="P144" i="34"/>
  <c r="P73" i="35"/>
  <c r="P107" i="28" s="1"/>
  <c r="Q23" i="34"/>
  <c r="Q59" i="34"/>
  <c r="P162" i="34"/>
  <c r="P37" i="34"/>
  <c r="P143" i="34"/>
  <c r="R29" i="31"/>
  <c r="R65" i="31"/>
  <c r="Q168" i="31"/>
  <c r="Q149" i="31"/>
  <c r="R23" i="36"/>
  <c r="R59" i="36"/>
  <c r="Q143" i="36"/>
  <c r="Q162" i="36"/>
  <c r="R35" i="31"/>
  <c r="R71" i="31"/>
  <c r="Q174" i="31"/>
  <c r="Q155" i="31"/>
  <c r="Q28" i="34"/>
  <c r="Q64" i="34"/>
  <c r="P167" i="34"/>
  <c r="P148" i="34"/>
  <c r="R68" i="31"/>
  <c r="Q171" i="31"/>
  <c r="Q152" i="31"/>
  <c r="R32" i="31"/>
  <c r="Q35" i="34"/>
  <c r="Q71" i="34"/>
  <c r="P155" i="34"/>
  <c r="P174" i="34"/>
  <c r="Q34" i="34"/>
  <c r="Q70" i="34"/>
  <c r="P173" i="34"/>
  <c r="P154" i="34"/>
  <c r="Q28" i="36"/>
  <c r="Q64" i="36"/>
  <c r="P148" i="36"/>
  <c r="P167" i="36"/>
  <c r="Q25" i="36"/>
  <c r="Q61" i="36"/>
  <c r="P164" i="36"/>
  <c r="P145" i="36"/>
  <c r="Q23" i="35"/>
  <c r="Q59" i="35"/>
  <c r="P162" i="35"/>
  <c r="P143" i="35"/>
  <c r="P37" i="35"/>
  <c r="Q25" i="34"/>
  <c r="Q61" i="34"/>
  <c r="P164" i="34"/>
  <c r="P145" i="34"/>
  <c r="R66" i="31"/>
  <c r="Q169" i="31"/>
  <c r="Q150" i="31"/>
  <c r="R30" i="31"/>
  <c r="T29" i="36"/>
  <c r="T65" i="36"/>
  <c r="S168" i="36"/>
  <c r="S149" i="36"/>
  <c r="U28" i="35"/>
  <c r="U64" i="35"/>
  <c r="T148" i="35"/>
  <c r="T167" i="35"/>
  <c r="O177" i="31"/>
  <c r="Q26" i="34"/>
  <c r="Q62" i="34"/>
  <c r="P146" i="34"/>
  <c r="P165" i="34"/>
  <c r="U32" i="35"/>
  <c r="U68" i="35"/>
  <c r="T152" i="35"/>
  <c r="T171" i="35"/>
  <c r="V25" i="35"/>
  <c r="V61" i="35"/>
  <c r="U145" i="35"/>
  <c r="U164" i="35"/>
  <c r="R26" i="31"/>
  <c r="R62" i="31"/>
  <c r="Q146" i="31"/>
  <c r="Q165" i="31"/>
  <c r="S31" i="31"/>
  <c r="S67" i="31"/>
  <c r="R170" i="31"/>
  <c r="R151" i="31"/>
  <c r="Q33" i="34"/>
  <c r="Q69" i="34"/>
  <c r="P153" i="34"/>
  <c r="P172" i="34"/>
  <c r="N177" i="34"/>
  <c r="Q35" i="36"/>
  <c r="Q71" i="36"/>
  <c r="P174" i="36"/>
  <c r="P155" i="36"/>
  <c r="L194" i="35"/>
  <c r="R70" i="31"/>
  <c r="Q173" i="31"/>
  <c r="Q154" i="31"/>
  <c r="R34" i="31"/>
  <c r="N178" i="34"/>
  <c r="N179" i="34" s="1"/>
  <c r="N189" i="34"/>
  <c r="N182" i="34"/>
  <c r="M184" i="35"/>
  <c r="M186" i="35" s="1"/>
  <c r="M196" i="35"/>
  <c r="R60" i="31"/>
  <c r="Q163" i="31"/>
  <c r="R24" i="31"/>
  <c r="Q144" i="31"/>
  <c r="Q30" i="34"/>
  <c r="Q66" i="34"/>
  <c r="P150" i="34"/>
  <c r="P169" i="34"/>
  <c r="Q31" i="36"/>
  <c r="Q67" i="36"/>
  <c r="P151" i="36"/>
  <c r="P170" i="36"/>
  <c r="R64" i="31"/>
  <c r="R28" i="31"/>
  <c r="Q148" i="31"/>
  <c r="Q167" i="31"/>
  <c r="M197" i="35"/>
  <c r="M191" i="35"/>
  <c r="M193" i="35" s="1"/>
  <c r="L194" i="34"/>
  <c r="Q27" i="36"/>
  <c r="Q63" i="36"/>
  <c r="P166" i="36"/>
  <c r="P147" i="36"/>
  <c r="Q27" i="34"/>
  <c r="Q63" i="34"/>
  <c r="P147" i="34"/>
  <c r="P166" i="34"/>
  <c r="O178" i="31"/>
  <c r="O179" i="31" s="1"/>
  <c r="Q31" i="34"/>
  <c r="Q67" i="34"/>
  <c r="P151" i="34"/>
  <c r="P170" i="34"/>
  <c r="V30" i="35"/>
  <c r="V66" i="35"/>
  <c r="U169" i="35"/>
  <c r="U150" i="35"/>
  <c r="V33" i="35"/>
  <c r="V69" i="35"/>
  <c r="U153" i="35"/>
  <c r="U172" i="35"/>
  <c r="Y26" i="35"/>
  <c r="Y62" i="35"/>
  <c r="X165" i="35"/>
  <c r="X146" i="35"/>
  <c r="Q32" i="36"/>
  <c r="Q68" i="36"/>
  <c r="P152" i="36"/>
  <c r="P171" i="36"/>
  <c r="Q29" i="34"/>
  <c r="Q65" i="34"/>
  <c r="P149" i="34"/>
  <c r="P168" i="34"/>
  <c r="R33" i="31"/>
  <c r="R69" i="31"/>
  <c r="Q172" i="31"/>
  <c r="Q153" i="31"/>
  <c r="Q34" i="36"/>
  <c r="Q70" i="36"/>
  <c r="P154" i="36"/>
  <c r="P173" i="36"/>
  <c r="N184" i="36"/>
  <c r="Q32" i="34"/>
  <c r="Q68" i="34"/>
  <c r="P152" i="34"/>
  <c r="P171" i="34"/>
  <c r="S24" i="35"/>
  <c r="S60" i="35"/>
  <c r="R163" i="35"/>
  <c r="R144" i="35"/>
  <c r="Q26" i="36"/>
  <c r="Q62" i="36"/>
  <c r="P146" i="36"/>
  <c r="P165" i="36"/>
  <c r="L198" i="35"/>
  <c r="L200" i="35" s="1"/>
  <c r="N182" i="35"/>
  <c r="N178" i="35"/>
  <c r="N179" i="35" s="1"/>
  <c r="N189" i="35"/>
  <c r="N74" i="30"/>
  <c r="N17" i="28" s="1"/>
  <c r="L8" i="28"/>
  <c r="L27" i="28"/>
  <c r="L10" i="28"/>
  <c r="L9" i="28"/>
  <c r="P61" i="32"/>
  <c r="P104" i="28" s="1"/>
  <c r="O74" i="10"/>
  <c r="R21" i="32"/>
  <c r="S51" i="32" s="1"/>
  <c r="R29" i="32"/>
  <c r="S59" i="32" s="1"/>
  <c r="N74" i="29"/>
  <c r="N16" i="28" s="1"/>
  <c r="N74" i="33"/>
  <c r="N23" i="28" s="1"/>
  <c r="N7" i="28" s="1"/>
  <c r="N158" i="29"/>
  <c r="N158" i="30"/>
  <c r="N177" i="30"/>
  <c r="L194" i="29"/>
  <c r="N177" i="29"/>
  <c r="M196" i="30"/>
  <c r="M184" i="30"/>
  <c r="M186" i="30" s="1"/>
  <c r="O73" i="30"/>
  <c r="O99" i="28" s="1"/>
  <c r="O91" i="28" s="1"/>
  <c r="M197" i="30"/>
  <c r="M191" i="30"/>
  <c r="M193" i="30" s="1"/>
  <c r="N183" i="29"/>
  <c r="N185" i="29" s="1"/>
  <c r="N190" i="29"/>
  <c r="N192" i="29" s="1"/>
  <c r="Q32" i="33"/>
  <c r="R68" i="33" s="1"/>
  <c r="L194" i="30"/>
  <c r="Q28" i="29"/>
  <c r="R64" i="29" s="1"/>
  <c r="P167" i="29"/>
  <c r="P148" i="29"/>
  <c r="N189" i="29"/>
  <c r="N178" i="29"/>
  <c r="N179" i="29" s="1"/>
  <c r="N182" i="29"/>
  <c r="Q33" i="33"/>
  <c r="R69" i="33" s="1"/>
  <c r="O157" i="30"/>
  <c r="N183" i="30"/>
  <c r="N185" i="30" s="1"/>
  <c r="N190" i="30"/>
  <c r="N192" i="30" s="1"/>
  <c r="L198" i="30"/>
  <c r="L200" i="30" s="1"/>
  <c r="M191" i="29"/>
  <c r="M193" i="29" s="1"/>
  <c r="M197" i="29"/>
  <c r="L198" i="29"/>
  <c r="L200" i="29" s="1"/>
  <c r="P143" i="29"/>
  <c r="Q23" i="29"/>
  <c r="P37" i="29"/>
  <c r="P162" i="29"/>
  <c r="Q27" i="33"/>
  <c r="R63" i="33" s="1"/>
  <c r="Q32" i="29"/>
  <c r="R68" i="29" s="1"/>
  <c r="P152" i="29"/>
  <c r="P171" i="29"/>
  <c r="P150" i="30"/>
  <c r="P169" i="30"/>
  <c r="Q30" i="30"/>
  <c r="R66" i="30" s="1"/>
  <c r="O176" i="30"/>
  <c r="M196" i="29"/>
  <c r="M184" i="29"/>
  <c r="M186" i="29" s="1"/>
  <c r="O157" i="29"/>
  <c r="O73" i="33"/>
  <c r="O105" i="28" s="1"/>
  <c r="P168" i="29"/>
  <c r="Q29" i="29"/>
  <c r="R65" i="29" s="1"/>
  <c r="P149" i="29"/>
  <c r="P145" i="29"/>
  <c r="P164" i="29"/>
  <c r="Q25" i="29"/>
  <c r="R61" i="29" s="1"/>
  <c r="P37" i="30"/>
  <c r="P148" i="30"/>
  <c r="Q28" i="30"/>
  <c r="R64" i="30" s="1"/>
  <c r="P167" i="30"/>
  <c r="Q24" i="33"/>
  <c r="R60" i="33" s="1"/>
  <c r="Q30" i="33"/>
  <c r="R66" i="33" s="1"/>
  <c r="P172" i="30"/>
  <c r="P153" i="30"/>
  <c r="Q33" i="30"/>
  <c r="R69" i="30" s="1"/>
  <c r="P151" i="29"/>
  <c r="P170" i="29"/>
  <c r="Q31" i="29"/>
  <c r="R67" i="29" s="1"/>
  <c r="O176" i="29"/>
  <c r="N182" i="30"/>
  <c r="N189" i="30"/>
  <c r="N178" i="30"/>
  <c r="N179" i="30" s="1"/>
  <c r="P166" i="30"/>
  <c r="Q27" i="30"/>
  <c r="R63" i="30" s="1"/>
  <c r="P147" i="30"/>
  <c r="P155" i="29"/>
  <c r="P174" i="29"/>
  <c r="Q35" i="29"/>
  <c r="R71" i="29" s="1"/>
  <c r="Q23" i="33"/>
  <c r="P37" i="33"/>
  <c r="Q26" i="33"/>
  <c r="R62" i="33" s="1"/>
  <c r="Q32" i="30"/>
  <c r="R68" i="30" s="1"/>
  <c r="P171" i="30"/>
  <c r="P152" i="30"/>
  <c r="P149" i="30"/>
  <c r="Q29" i="30"/>
  <c r="R65" i="30" s="1"/>
  <c r="P168" i="30"/>
  <c r="P170" i="30"/>
  <c r="P151" i="30"/>
  <c r="Q31" i="30"/>
  <c r="R67" i="30" s="1"/>
  <c r="P163" i="29"/>
  <c r="P144" i="29"/>
  <c r="Q24" i="29"/>
  <c r="R60" i="29" s="1"/>
  <c r="P154" i="29"/>
  <c r="P173" i="29"/>
  <c r="Q34" i="29"/>
  <c r="R70" i="29" s="1"/>
  <c r="P150" i="29"/>
  <c r="Q30" i="29"/>
  <c r="R66" i="29" s="1"/>
  <c r="P169" i="29"/>
  <c r="Q35" i="33"/>
  <c r="R71" i="33" s="1"/>
  <c r="Q31" i="33"/>
  <c r="R67" i="33" s="1"/>
  <c r="Q34" i="33"/>
  <c r="R70" i="33" s="1"/>
  <c r="O73" i="29"/>
  <c r="O98" i="28" s="1"/>
  <c r="P145" i="30"/>
  <c r="Q25" i="30"/>
  <c r="R61" i="30" s="1"/>
  <c r="P164" i="30"/>
  <c r="P147" i="29"/>
  <c r="P166" i="29"/>
  <c r="Q27" i="29"/>
  <c r="R63" i="29" s="1"/>
  <c r="P143" i="30"/>
  <c r="Q23" i="30"/>
  <c r="P162" i="30"/>
  <c r="P174" i="30"/>
  <c r="P155" i="30"/>
  <c r="Q35" i="30"/>
  <c r="R71" i="30" s="1"/>
  <c r="P163" i="30"/>
  <c r="P144" i="30"/>
  <c r="Q24" i="30"/>
  <c r="R60" i="30" s="1"/>
  <c r="P172" i="29"/>
  <c r="P153" i="29"/>
  <c r="Q33" i="29"/>
  <c r="R69" i="29" s="1"/>
  <c r="R25" i="33"/>
  <c r="S61" i="33" s="1"/>
  <c r="P173" i="30"/>
  <c r="Q34" i="30"/>
  <c r="R70" i="30" s="1"/>
  <c r="P154" i="30"/>
  <c r="Q28" i="33"/>
  <c r="R64" i="33" s="1"/>
  <c r="Q29" i="33"/>
  <c r="R65" i="33" s="1"/>
  <c r="P165" i="29"/>
  <c r="P146" i="29"/>
  <c r="Q26" i="29"/>
  <c r="R62" i="29" s="1"/>
  <c r="Q26" i="30"/>
  <c r="R62" i="30" s="1"/>
  <c r="P146" i="30"/>
  <c r="P165" i="30"/>
  <c r="R23" i="31"/>
  <c r="Q162" i="31"/>
  <c r="Q143" i="31"/>
  <c r="O184" i="31"/>
  <c r="R26" i="10"/>
  <c r="S62" i="10" s="1"/>
  <c r="P73" i="10"/>
  <c r="P97" i="28" s="1"/>
  <c r="R25" i="10"/>
  <c r="S61" i="10" s="1"/>
  <c r="R34" i="10"/>
  <c r="S70" i="10" s="1"/>
  <c r="R29" i="10"/>
  <c r="S65" i="10" s="1"/>
  <c r="R32" i="10"/>
  <c r="S68" i="10" s="1"/>
  <c r="R31" i="10"/>
  <c r="S67" i="10" s="1"/>
  <c r="R28" i="10"/>
  <c r="S64" i="10" s="1"/>
  <c r="R35" i="10"/>
  <c r="S71" i="10" s="1"/>
  <c r="S24" i="10"/>
  <c r="T60" i="10" s="1"/>
  <c r="R27" i="10"/>
  <c r="S63" i="10" s="1"/>
  <c r="S26" i="32"/>
  <c r="T56" i="32" s="1"/>
  <c r="S27" i="32"/>
  <c r="T57" i="32" s="1"/>
  <c r="R58" i="32" l="1"/>
  <c r="R28" i="32"/>
  <c r="Y41" i="31"/>
  <c r="X41" i="29"/>
  <c r="W55" i="29"/>
  <c r="Y35" i="32"/>
  <c r="X46" i="32"/>
  <c r="X41" i="35"/>
  <c r="W55" i="35"/>
  <c r="W55" i="34"/>
  <c r="X41" i="34"/>
  <c r="X41" i="33"/>
  <c r="W55" i="33"/>
  <c r="W55" i="30"/>
  <c r="X41" i="30"/>
  <c r="W43" i="31"/>
  <c r="V55" i="31"/>
  <c r="X41" i="10"/>
  <c r="W55" i="10"/>
  <c r="R59" i="29"/>
  <c r="P179" i="34"/>
  <c r="P106" i="28"/>
  <c r="S59" i="31"/>
  <c r="R59" i="30"/>
  <c r="R59" i="33"/>
  <c r="S25" i="32"/>
  <c r="T55" i="32" s="1"/>
  <c r="T50" i="32"/>
  <c r="S23" i="32"/>
  <c r="T53" i="32" s="1"/>
  <c r="R66" i="10"/>
  <c r="R30" i="10"/>
  <c r="S24" i="32"/>
  <c r="T54" i="32" s="1"/>
  <c r="O109" i="28"/>
  <c r="O90" i="28"/>
  <c r="V34" i="28"/>
  <c r="V59" i="28" s="1"/>
  <c r="U49" i="32"/>
  <c r="U65" i="32"/>
  <c r="U34" i="32"/>
  <c r="U77" i="32"/>
  <c r="U19" i="32"/>
  <c r="U188" i="35"/>
  <c r="U109" i="35"/>
  <c r="U181" i="35"/>
  <c r="U58" i="35"/>
  <c r="U161" i="35"/>
  <c r="U22" i="35"/>
  <c r="U77" i="35"/>
  <c r="U142" i="35"/>
  <c r="U92" i="35"/>
  <c r="U126" i="35"/>
  <c r="U40" i="35"/>
  <c r="U142" i="34"/>
  <c r="U109" i="34"/>
  <c r="U161" i="34"/>
  <c r="U22" i="34"/>
  <c r="U188" i="34"/>
  <c r="U92" i="34"/>
  <c r="U126" i="34"/>
  <c r="U58" i="34"/>
  <c r="U40" i="34"/>
  <c r="U181" i="34"/>
  <c r="U77" i="34"/>
  <c r="U76" i="43"/>
  <c r="U58" i="43"/>
  <c r="U40" i="43"/>
  <c r="U22" i="43"/>
  <c r="U89" i="43"/>
  <c r="T67" i="28"/>
  <c r="T75" i="28" s="1"/>
  <c r="T87" i="28"/>
  <c r="T95" i="28" s="1"/>
  <c r="T103" i="28" s="1"/>
  <c r="V4" i="43"/>
  <c r="V4" i="35"/>
  <c r="V4" i="33"/>
  <c r="V4" i="31"/>
  <c r="V4" i="30"/>
  <c r="V4" i="29"/>
  <c r="V4" i="36"/>
  <c r="V4" i="34"/>
  <c r="V4" i="10"/>
  <c r="V4" i="32"/>
  <c r="V77" i="2"/>
  <c r="V65" i="2"/>
  <c r="V49" i="2"/>
  <c r="V34" i="2"/>
  <c r="V19" i="2"/>
  <c r="U92" i="10"/>
  <c r="U22" i="10"/>
  <c r="U58" i="10"/>
  <c r="U77" i="10"/>
  <c r="U40" i="10"/>
  <c r="X5" i="28"/>
  <c r="W4" i="2"/>
  <c r="W13" i="28"/>
  <c r="W21" i="28"/>
  <c r="U142" i="36"/>
  <c r="U22" i="36"/>
  <c r="U77" i="36"/>
  <c r="U126" i="36"/>
  <c r="U161" i="36"/>
  <c r="U188" i="36"/>
  <c r="U40" i="36"/>
  <c r="U109" i="36"/>
  <c r="U181" i="36"/>
  <c r="U92" i="36"/>
  <c r="U58" i="36"/>
  <c r="U67" i="28"/>
  <c r="U75" i="28" s="1"/>
  <c r="U87" i="28"/>
  <c r="U95" i="28" s="1"/>
  <c r="U103" i="28" s="1"/>
  <c r="U126" i="29"/>
  <c r="U181" i="29"/>
  <c r="U142" i="29"/>
  <c r="U77" i="29"/>
  <c r="U40" i="29"/>
  <c r="U188" i="29"/>
  <c r="U161" i="29"/>
  <c r="U92" i="29"/>
  <c r="U58" i="29"/>
  <c r="U22" i="29"/>
  <c r="U109" i="29"/>
  <c r="U126" i="30"/>
  <c r="U77" i="30"/>
  <c r="U58" i="30"/>
  <c r="U40" i="30"/>
  <c r="U109" i="30"/>
  <c r="U142" i="30"/>
  <c r="U181" i="30"/>
  <c r="U161" i="30"/>
  <c r="U92" i="30"/>
  <c r="U22" i="30"/>
  <c r="U188" i="30"/>
  <c r="U77" i="31"/>
  <c r="U58" i="31"/>
  <c r="U161" i="31"/>
  <c r="U126" i="31"/>
  <c r="U109" i="31"/>
  <c r="U188" i="31"/>
  <c r="U92" i="31"/>
  <c r="U40" i="31"/>
  <c r="U181" i="31"/>
  <c r="U142" i="31"/>
  <c r="U22" i="31"/>
  <c r="U58" i="33"/>
  <c r="U40" i="33"/>
  <c r="U92" i="33"/>
  <c r="U22" i="33"/>
  <c r="U77" i="33"/>
  <c r="O15" i="28"/>
  <c r="O89" i="28"/>
  <c r="P74" i="31"/>
  <c r="O18" i="28"/>
  <c r="R61" i="31"/>
  <c r="R73" i="31" s="1"/>
  <c r="R100" i="28" s="1"/>
  <c r="R25" i="31"/>
  <c r="R37" i="31" s="1"/>
  <c r="Q145" i="31"/>
  <c r="Q157" i="31" s="1"/>
  <c r="Q164" i="31"/>
  <c r="Q176" i="31" s="1"/>
  <c r="Q183" i="31" s="1"/>
  <c r="Q185" i="31" s="1"/>
  <c r="R52" i="32"/>
  <c r="R22" i="32"/>
  <c r="R31" i="32" s="1"/>
  <c r="Q37" i="10"/>
  <c r="R69" i="10"/>
  <c r="R33" i="10"/>
  <c r="O178" i="36"/>
  <c r="O179" i="36" s="1"/>
  <c r="O197" i="31"/>
  <c r="T20" i="32"/>
  <c r="O177" i="35"/>
  <c r="N196" i="36"/>
  <c r="P183" i="31"/>
  <c r="P185" i="31" s="1"/>
  <c r="P62" i="32"/>
  <c r="P22" i="28" s="1"/>
  <c r="O196" i="31"/>
  <c r="O186" i="31"/>
  <c r="O194" i="31" s="1"/>
  <c r="O189" i="35"/>
  <c r="O191" i="35" s="1"/>
  <c r="Q73" i="35"/>
  <c r="Q107" i="28" s="1"/>
  <c r="N194" i="31"/>
  <c r="O158" i="35"/>
  <c r="O74" i="35"/>
  <c r="N25" i="28"/>
  <c r="N9" i="28" s="1"/>
  <c r="O74" i="34"/>
  <c r="N24" i="28"/>
  <c r="N8" i="28" s="1"/>
  <c r="O74" i="36"/>
  <c r="N26" i="28"/>
  <c r="N10" i="28" s="1"/>
  <c r="O190" i="36"/>
  <c r="O192" i="36" s="1"/>
  <c r="O177" i="34"/>
  <c r="O190" i="34"/>
  <c r="O192" i="34" s="1"/>
  <c r="O190" i="35"/>
  <c r="O192" i="35" s="1"/>
  <c r="P177" i="31"/>
  <c r="O177" i="36"/>
  <c r="P158" i="31"/>
  <c r="O178" i="35"/>
  <c r="O179" i="35" s="1"/>
  <c r="M27" i="28"/>
  <c r="Q37" i="36"/>
  <c r="P189" i="31"/>
  <c r="P197" i="31" s="1"/>
  <c r="P178" i="31"/>
  <c r="P179" i="31" s="1"/>
  <c r="P157" i="36"/>
  <c r="P182" i="36" s="1"/>
  <c r="O158" i="34"/>
  <c r="O183" i="35"/>
  <c r="O185" i="35" s="1"/>
  <c r="M194" i="36"/>
  <c r="N197" i="36"/>
  <c r="R59" i="10"/>
  <c r="R23" i="10"/>
  <c r="O189" i="36"/>
  <c r="O191" i="36" s="1"/>
  <c r="N186" i="36"/>
  <c r="O182" i="36"/>
  <c r="O184" i="36" s="1"/>
  <c r="O186" i="36" s="1"/>
  <c r="N193" i="36"/>
  <c r="O158" i="36"/>
  <c r="M198" i="36"/>
  <c r="M200" i="36" s="1"/>
  <c r="P176" i="36"/>
  <c r="P183" i="36" s="1"/>
  <c r="P185" i="36" s="1"/>
  <c r="M198" i="35"/>
  <c r="M200" i="35" s="1"/>
  <c r="M194" i="35"/>
  <c r="Q73" i="36"/>
  <c r="Q108" i="28" s="1"/>
  <c r="Q92" i="28" s="1"/>
  <c r="N196" i="35"/>
  <c r="N184" i="35"/>
  <c r="N186" i="35" s="1"/>
  <c r="S33" i="31"/>
  <c r="S69" i="31"/>
  <c r="R172" i="31"/>
  <c r="R153" i="31"/>
  <c r="R32" i="36"/>
  <c r="R68" i="36"/>
  <c r="Q171" i="36"/>
  <c r="Q152" i="36"/>
  <c r="W33" i="35"/>
  <c r="W69" i="35"/>
  <c r="V172" i="35"/>
  <c r="V153" i="35"/>
  <c r="R31" i="34"/>
  <c r="R67" i="34"/>
  <c r="Q170" i="34"/>
  <c r="Q151" i="34"/>
  <c r="R30" i="34"/>
  <c r="R66" i="34"/>
  <c r="Q150" i="34"/>
  <c r="Q169" i="34"/>
  <c r="P176" i="35"/>
  <c r="R30" i="36"/>
  <c r="R66" i="36"/>
  <c r="Q150" i="36"/>
  <c r="Q169" i="36"/>
  <c r="T24" i="35"/>
  <c r="T60" i="35"/>
  <c r="S163" i="35"/>
  <c r="S144" i="35"/>
  <c r="R28" i="36"/>
  <c r="R64" i="36"/>
  <c r="Q167" i="36"/>
  <c r="Q148" i="36"/>
  <c r="S27" i="31"/>
  <c r="S63" i="31"/>
  <c r="R147" i="31"/>
  <c r="R166" i="31"/>
  <c r="N184" i="34"/>
  <c r="N186" i="34" s="1"/>
  <c r="N196" i="34"/>
  <c r="R33" i="34"/>
  <c r="R69" i="34"/>
  <c r="Q172" i="34"/>
  <c r="Q153" i="34"/>
  <c r="S62" i="31"/>
  <c r="R146" i="31"/>
  <c r="R165" i="31"/>
  <c r="S26" i="31"/>
  <c r="P157" i="34"/>
  <c r="O189" i="34"/>
  <c r="O182" i="34"/>
  <c r="V28" i="35"/>
  <c r="V64" i="35"/>
  <c r="U167" i="35"/>
  <c r="U148" i="35"/>
  <c r="S35" i="31"/>
  <c r="S71" i="31"/>
  <c r="R155" i="31"/>
  <c r="R174" i="31"/>
  <c r="S29" i="31"/>
  <c r="S65" i="31"/>
  <c r="R149" i="31"/>
  <c r="R168" i="31"/>
  <c r="R34" i="36"/>
  <c r="R70" i="36"/>
  <c r="Q173" i="36"/>
  <c r="Q154" i="36"/>
  <c r="R29" i="34"/>
  <c r="R65" i="34"/>
  <c r="Q149" i="34"/>
  <c r="Q168" i="34"/>
  <c r="Z26" i="35"/>
  <c r="Z62" i="35"/>
  <c r="Y165" i="35"/>
  <c r="Y146" i="35"/>
  <c r="W30" i="35"/>
  <c r="W66" i="35"/>
  <c r="V150" i="35"/>
  <c r="V169" i="35"/>
  <c r="R31" i="36"/>
  <c r="R67" i="36"/>
  <c r="Q170" i="36"/>
  <c r="Q151" i="36"/>
  <c r="N191" i="34"/>
  <c r="N193" i="34" s="1"/>
  <c r="N197" i="34"/>
  <c r="S68" i="31"/>
  <c r="S32" i="31"/>
  <c r="R171" i="31"/>
  <c r="R152" i="31"/>
  <c r="V27" i="35"/>
  <c r="V63" i="35"/>
  <c r="U166" i="35"/>
  <c r="U147" i="35"/>
  <c r="R34" i="35"/>
  <c r="R70" i="35"/>
  <c r="Q173" i="35"/>
  <c r="Q154" i="35"/>
  <c r="R27" i="36"/>
  <c r="R63" i="36"/>
  <c r="Q147" i="36"/>
  <c r="Q166" i="36"/>
  <c r="R26" i="36"/>
  <c r="R62" i="36"/>
  <c r="Q165" i="36"/>
  <c r="Q146" i="36"/>
  <c r="R27" i="34"/>
  <c r="R63" i="34"/>
  <c r="Q166" i="34"/>
  <c r="Q147" i="34"/>
  <c r="V32" i="35"/>
  <c r="V68" i="35"/>
  <c r="U152" i="35"/>
  <c r="U171" i="35"/>
  <c r="U29" i="36"/>
  <c r="U65" i="36"/>
  <c r="T149" i="36"/>
  <c r="T168" i="36"/>
  <c r="R25" i="34"/>
  <c r="R61" i="34"/>
  <c r="Q145" i="34"/>
  <c r="Q164" i="34"/>
  <c r="R28" i="34"/>
  <c r="R64" i="34"/>
  <c r="Q148" i="34"/>
  <c r="Q167" i="34"/>
  <c r="P176" i="34"/>
  <c r="O184" i="35"/>
  <c r="W35" i="35"/>
  <c r="W71" i="35"/>
  <c r="V174" i="35"/>
  <c r="V155" i="35"/>
  <c r="M194" i="34"/>
  <c r="S60" i="31"/>
  <c r="S24" i="31"/>
  <c r="R144" i="31"/>
  <c r="R163" i="31"/>
  <c r="R23" i="35"/>
  <c r="R59" i="35"/>
  <c r="Q37" i="35"/>
  <c r="Q143" i="35"/>
  <c r="Q162" i="35"/>
  <c r="R24" i="34"/>
  <c r="R60" i="34"/>
  <c r="Q163" i="34"/>
  <c r="Q144" i="34"/>
  <c r="N191" i="35"/>
  <c r="N193" i="35" s="1"/>
  <c r="N197" i="35"/>
  <c r="R32" i="34"/>
  <c r="R68" i="34"/>
  <c r="Q171" i="34"/>
  <c r="Q152" i="34"/>
  <c r="S70" i="31"/>
  <c r="S34" i="31"/>
  <c r="R154" i="31"/>
  <c r="R173" i="31"/>
  <c r="R35" i="36"/>
  <c r="R71" i="36"/>
  <c r="Q155" i="36"/>
  <c r="Q174" i="36"/>
  <c r="S30" i="31"/>
  <c r="S66" i="31"/>
  <c r="R169" i="31"/>
  <c r="R150" i="31"/>
  <c r="R25" i="36"/>
  <c r="R61" i="36"/>
  <c r="Q164" i="36"/>
  <c r="Q145" i="36"/>
  <c r="R34" i="34"/>
  <c r="R70" i="34"/>
  <c r="Q173" i="34"/>
  <c r="Q154" i="34"/>
  <c r="S23" i="36"/>
  <c r="S59" i="36"/>
  <c r="R162" i="36"/>
  <c r="R143" i="36"/>
  <c r="Q73" i="34"/>
  <c r="R33" i="36"/>
  <c r="R69" i="36"/>
  <c r="Q172" i="36"/>
  <c r="Q153" i="36"/>
  <c r="M198" i="34"/>
  <c r="M200" i="34" s="1"/>
  <c r="R31" i="35"/>
  <c r="R67" i="35"/>
  <c r="Q151" i="35"/>
  <c r="Q170" i="35"/>
  <c r="R26" i="34"/>
  <c r="R62" i="34"/>
  <c r="Q146" i="34"/>
  <c r="Q165" i="34"/>
  <c r="W29" i="35"/>
  <c r="W65" i="35"/>
  <c r="V149" i="35"/>
  <c r="V168" i="35"/>
  <c r="R35" i="34"/>
  <c r="R71" i="34"/>
  <c r="Q174" i="34"/>
  <c r="Q155" i="34"/>
  <c r="R24" i="36"/>
  <c r="R60" i="36"/>
  <c r="Q163" i="36"/>
  <c r="Q144" i="36"/>
  <c r="S64" i="31"/>
  <c r="R167" i="31"/>
  <c r="R148" i="31"/>
  <c r="S28" i="31"/>
  <c r="T31" i="31"/>
  <c r="T67" i="31"/>
  <c r="S151" i="31"/>
  <c r="S170" i="31"/>
  <c r="W25" i="35"/>
  <c r="W61" i="35"/>
  <c r="V145" i="35"/>
  <c r="V164" i="35"/>
  <c r="P157" i="35"/>
  <c r="R23" i="34"/>
  <c r="R59" i="34"/>
  <c r="Q37" i="34"/>
  <c r="Q162" i="34"/>
  <c r="Q143" i="34"/>
  <c r="O74" i="33"/>
  <c r="O23" i="28" s="1"/>
  <c r="O74" i="30"/>
  <c r="O17" i="28" s="1"/>
  <c r="P74" i="10"/>
  <c r="P15" i="28" s="1"/>
  <c r="O177" i="29"/>
  <c r="O74" i="29"/>
  <c r="O16" i="28" s="1"/>
  <c r="Q61" i="32"/>
  <c r="Q104" i="28" s="1"/>
  <c r="S29" i="32"/>
  <c r="T59" i="32" s="1"/>
  <c r="S21" i="32"/>
  <c r="T51" i="32" s="1"/>
  <c r="M198" i="29"/>
  <c r="M200" i="29" s="1"/>
  <c r="M194" i="29"/>
  <c r="Q146" i="29"/>
  <c r="R26" i="29"/>
  <c r="S62" i="29" s="1"/>
  <c r="Q165" i="29"/>
  <c r="R23" i="33"/>
  <c r="Q37" i="33"/>
  <c r="Q166" i="30"/>
  <c r="Q147" i="30"/>
  <c r="R27" i="30"/>
  <c r="S63" i="30" s="1"/>
  <c r="R24" i="33"/>
  <c r="S60" i="33" s="1"/>
  <c r="O182" i="29"/>
  <c r="O189" i="29"/>
  <c r="O178" i="29"/>
  <c r="O179" i="29" s="1"/>
  <c r="Q154" i="30"/>
  <c r="Q173" i="30"/>
  <c r="R34" i="30"/>
  <c r="S70" i="30" s="1"/>
  <c r="R31" i="33"/>
  <c r="S67" i="33" s="1"/>
  <c r="Q173" i="29"/>
  <c r="Q154" i="29"/>
  <c r="R34" i="29"/>
  <c r="S70" i="29" s="1"/>
  <c r="P73" i="33"/>
  <c r="P105" i="28" s="1"/>
  <c r="P73" i="29"/>
  <c r="P98" i="28" s="1"/>
  <c r="Q144" i="30"/>
  <c r="R24" i="30"/>
  <c r="S60" i="30" s="1"/>
  <c r="Q163" i="30"/>
  <c r="P73" i="30"/>
  <c r="P99" i="28" s="1"/>
  <c r="P91" i="28" s="1"/>
  <c r="R31" i="30"/>
  <c r="S67" i="30" s="1"/>
  <c r="Q170" i="30"/>
  <c r="Q151" i="30"/>
  <c r="Q174" i="29"/>
  <c r="Q155" i="29"/>
  <c r="R35" i="29"/>
  <c r="S71" i="29" s="1"/>
  <c r="R33" i="30"/>
  <c r="S69" i="30" s="1"/>
  <c r="Q172" i="30"/>
  <c r="Q153" i="30"/>
  <c r="Q162" i="29"/>
  <c r="R23" i="29"/>
  <c r="Q37" i="29"/>
  <c r="Q143" i="29"/>
  <c r="O189" i="30"/>
  <c r="O158" i="30"/>
  <c r="O182" i="30"/>
  <c r="O178" i="30"/>
  <c r="O179" i="30" s="1"/>
  <c r="P176" i="30"/>
  <c r="Q164" i="30"/>
  <c r="Q145" i="30"/>
  <c r="R25" i="30"/>
  <c r="S61" i="30" s="1"/>
  <c r="R35" i="33"/>
  <c r="S71" i="33" s="1"/>
  <c r="N191" i="30"/>
  <c r="N193" i="30" s="1"/>
  <c r="N197" i="30"/>
  <c r="Q167" i="30"/>
  <c r="R28" i="30"/>
  <c r="S64" i="30" s="1"/>
  <c r="Q148" i="30"/>
  <c r="P157" i="29"/>
  <c r="R33" i="33"/>
  <c r="S69" i="33" s="1"/>
  <c r="Q167" i="29"/>
  <c r="Q148" i="29"/>
  <c r="R28" i="29"/>
  <c r="S64" i="29" s="1"/>
  <c r="R29" i="33"/>
  <c r="S65" i="33" s="1"/>
  <c r="S25" i="33"/>
  <c r="T61" i="33" s="1"/>
  <c r="Q37" i="30"/>
  <c r="Q162" i="30"/>
  <c r="Q143" i="30"/>
  <c r="R23" i="30"/>
  <c r="R32" i="30"/>
  <c r="S68" i="30" s="1"/>
  <c r="Q152" i="30"/>
  <c r="Q171" i="30"/>
  <c r="N184" i="30"/>
  <c r="N186" i="30" s="1"/>
  <c r="N196" i="30"/>
  <c r="Q168" i="29"/>
  <c r="Q149" i="29"/>
  <c r="R29" i="29"/>
  <c r="S65" i="29" s="1"/>
  <c r="O177" i="30"/>
  <c r="O190" i="30"/>
  <c r="O192" i="30" s="1"/>
  <c r="O183" i="30"/>
  <c r="O185" i="30" s="1"/>
  <c r="Q171" i="29"/>
  <c r="R32" i="29"/>
  <c r="S68" i="29" s="1"/>
  <c r="Q152" i="29"/>
  <c r="O158" i="29"/>
  <c r="P157" i="30"/>
  <c r="R24" i="29"/>
  <c r="S60" i="29" s="1"/>
  <c r="Q163" i="29"/>
  <c r="Q144" i="29"/>
  <c r="R26" i="33"/>
  <c r="S62" i="33" s="1"/>
  <c r="O190" i="29"/>
  <c r="O192" i="29" s="1"/>
  <c r="O183" i="29"/>
  <c r="O185" i="29" s="1"/>
  <c r="Q150" i="30"/>
  <c r="Q169" i="30"/>
  <c r="R30" i="30"/>
  <c r="S66" i="30" s="1"/>
  <c r="R27" i="33"/>
  <c r="S63" i="33" s="1"/>
  <c r="N184" i="29"/>
  <c r="N186" i="29" s="1"/>
  <c r="N196" i="29"/>
  <c r="M194" i="30"/>
  <c r="R28" i="33"/>
  <c r="S64" i="33" s="1"/>
  <c r="Q153" i="29"/>
  <c r="R33" i="29"/>
  <c r="S69" i="29" s="1"/>
  <c r="Q172" i="29"/>
  <c r="Q174" i="30"/>
  <c r="Q155" i="30"/>
  <c r="R35" i="30"/>
  <c r="S71" i="30" s="1"/>
  <c r="R27" i="29"/>
  <c r="S63" i="29" s="1"/>
  <c r="Q166" i="29"/>
  <c r="Q147" i="29"/>
  <c r="R30" i="29"/>
  <c r="S66" i="29" s="1"/>
  <c r="Q169" i="29"/>
  <c r="Q150" i="29"/>
  <c r="Q168" i="30"/>
  <c r="Q149" i="30"/>
  <c r="R29" i="30"/>
  <c r="S65" i="30" s="1"/>
  <c r="Q151" i="29"/>
  <c r="Q170" i="29"/>
  <c r="R31" i="29"/>
  <c r="S67" i="29" s="1"/>
  <c r="R30" i="33"/>
  <c r="S66" i="33" s="1"/>
  <c r="R32" i="33"/>
  <c r="S68" i="33" s="1"/>
  <c r="M198" i="30"/>
  <c r="M200" i="30" s="1"/>
  <c r="Q146" i="30"/>
  <c r="Q165" i="30"/>
  <c r="R26" i="30"/>
  <c r="S62" i="30" s="1"/>
  <c r="R34" i="33"/>
  <c r="S70" i="33" s="1"/>
  <c r="Q145" i="29"/>
  <c r="R25" i="29"/>
  <c r="S61" i="29" s="1"/>
  <c r="Q164" i="29"/>
  <c r="P176" i="29"/>
  <c r="N191" i="29"/>
  <c r="N193" i="29" s="1"/>
  <c r="N197" i="29"/>
  <c r="P184" i="31"/>
  <c r="S23" i="31"/>
  <c r="R162" i="31"/>
  <c r="R143" i="31"/>
  <c r="T25" i="32"/>
  <c r="U55" i="32" s="1"/>
  <c r="S25" i="10"/>
  <c r="T61" i="10" s="1"/>
  <c r="S29" i="10"/>
  <c r="T65" i="10" s="1"/>
  <c r="S27" i="10"/>
  <c r="T63" i="10" s="1"/>
  <c r="S35" i="10"/>
  <c r="T71" i="10" s="1"/>
  <c r="S28" i="10"/>
  <c r="T64" i="10" s="1"/>
  <c r="S26" i="10"/>
  <c r="T62" i="10" s="1"/>
  <c r="T24" i="10"/>
  <c r="U60" i="10" s="1"/>
  <c r="S31" i="10"/>
  <c r="T67" i="10" s="1"/>
  <c r="S32" i="10"/>
  <c r="T68" i="10" s="1"/>
  <c r="Q73" i="10"/>
  <c r="Q97" i="28" s="1"/>
  <c r="S34" i="10"/>
  <c r="T70" i="10" s="1"/>
  <c r="T26" i="32"/>
  <c r="U56" i="32" s="1"/>
  <c r="T27" i="32"/>
  <c r="U57" i="32" s="1"/>
  <c r="S58" i="32" l="1"/>
  <c r="S28" i="32"/>
  <c r="Y41" i="30"/>
  <c r="X55" i="30"/>
  <c r="Y41" i="35"/>
  <c r="X55" i="35"/>
  <c r="Y46" i="32"/>
  <c r="Z35" i="32"/>
  <c r="Y41" i="33"/>
  <c r="X55" i="33"/>
  <c r="X55" i="10"/>
  <c r="Y41" i="10"/>
  <c r="Y41" i="34"/>
  <c r="X55" i="34"/>
  <c r="Y41" i="29"/>
  <c r="X55" i="29"/>
  <c r="X43" i="31"/>
  <c r="W55" i="31"/>
  <c r="Z41" i="31"/>
  <c r="P109" i="28"/>
  <c r="P89" i="28"/>
  <c r="S59" i="29"/>
  <c r="S59" i="33"/>
  <c r="T59" i="31"/>
  <c r="Q179" i="34"/>
  <c r="Q106" i="28"/>
  <c r="S59" i="30"/>
  <c r="Q74" i="31"/>
  <c r="Q18" i="28" s="1"/>
  <c r="P18" i="28"/>
  <c r="P90" i="28"/>
  <c r="U50" i="32"/>
  <c r="T23" i="32"/>
  <c r="U53" i="32" s="1"/>
  <c r="S66" i="10"/>
  <c r="S30" i="10"/>
  <c r="T24" i="32"/>
  <c r="U54" i="32" s="1"/>
  <c r="V181" i="34"/>
  <c r="V109" i="34"/>
  <c r="V161" i="34"/>
  <c r="V142" i="34"/>
  <c r="V58" i="34"/>
  <c r="V126" i="34"/>
  <c r="V77" i="34"/>
  <c r="V22" i="34"/>
  <c r="V92" i="34"/>
  <c r="V40" i="34"/>
  <c r="V188" i="34"/>
  <c r="V87" i="28"/>
  <c r="V95" i="28" s="1"/>
  <c r="V103" i="28" s="1"/>
  <c r="V67" i="28"/>
  <c r="V75" i="28" s="1"/>
  <c r="V109" i="36"/>
  <c r="V92" i="36"/>
  <c r="V181" i="36"/>
  <c r="V161" i="36"/>
  <c r="V126" i="36"/>
  <c r="V58" i="36"/>
  <c r="V40" i="36"/>
  <c r="V22" i="36"/>
  <c r="V188" i="36"/>
  <c r="V77" i="36"/>
  <c r="V142" i="36"/>
  <c r="W4" i="43"/>
  <c r="W4" i="35"/>
  <c r="W4" i="33"/>
  <c r="W4" i="31"/>
  <c r="W4" i="36"/>
  <c r="W4" i="34"/>
  <c r="W4" i="32"/>
  <c r="W4" i="30"/>
  <c r="W4" i="29"/>
  <c r="W4" i="10"/>
  <c r="W77" i="2"/>
  <c r="W49" i="2"/>
  <c r="W19" i="2"/>
  <c r="W65" i="2"/>
  <c r="W34" i="2"/>
  <c r="V126" i="29"/>
  <c r="V181" i="29"/>
  <c r="V142" i="29"/>
  <c r="V188" i="29"/>
  <c r="V161" i="29"/>
  <c r="V22" i="29"/>
  <c r="V40" i="29"/>
  <c r="V58" i="29"/>
  <c r="V92" i="29"/>
  <c r="V77" i="29"/>
  <c r="V109" i="29"/>
  <c r="Y5" i="28"/>
  <c r="X4" i="2"/>
  <c r="X21" i="28"/>
  <c r="X13" i="28"/>
  <c r="V188" i="30"/>
  <c r="V161" i="30"/>
  <c r="V142" i="30"/>
  <c r="V126" i="30"/>
  <c r="V109" i="30"/>
  <c r="V92" i="30"/>
  <c r="V22" i="30"/>
  <c r="V58" i="30"/>
  <c r="V40" i="30"/>
  <c r="V77" i="30"/>
  <c r="V181" i="30"/>
  <c r="V188" i="31"/>
  <c r="V142" i="31"/>
  <c r="V109" i="31"/>
  <c r="V77" i="31"/>
  <c r="V40" i="31"/>
  <c r="V92" i="31"/>
  <c r="V22" i="31"/>
  <c r="V161" i="31"/>
  <c r="V126" i="31"/>
  <c r="V181" i="31"/>
  <c r="V58" i="31"/>
  <c r="V77" i="33"/>
  <c r="V58" i="33"/>
  <c r="V92" i="33"/>
  <c r="V22" i="33"/>
  <c r="V40" i="33"/>
  <c r="V77" i="32"/>
  <c r="V49" i="32"/>
  <c r="V19" i="32"/>
  <c r="V65" i="32"/>
  <c r="V34" i="32"/>
  <c r="V188" i="35"/>
  <c r="V181" i="35"/>
  <c r="V126" i="35"/>
  <c r="V58" i="35"/>
  <c r="V161" i="35"/>
  <c r="V22" i="35"/>
  <c r="V142" i="35"/>
  <c r="V92" i="35"/>
  <c r="V77" i="35"/>
  <c r="V109" i="35"/>
  <c r="V40" i="35"/>
  <c r="W34" i="28"/>
  <c r="W59" i="28" s="1"/>
  <c r="V92" i="10"/>
  <c r="V77" i="10"/>
  <c r="V58" i="10"/>
  <c r="V40" i="10"/>
  <c r="V22" i="10"/>
  <c r="V58" i="43"/>
  <c r="V89" i="43"/>
  <c r="V76" i="43"/>
  <c r="V40" i="43"/>
  <c r="V22" i="43"/>
  <c r="P74" i="36"/>
  <c r="O26" i="28"/>
  <c r="O10" i="28" s="1"/>
  <c r="P74" i="34"/>
  <c r="O24" i="28"/>
  <c r="O8" i="28" s="1"/>
  <c r="O7" i="28"/>
  <c r="P74" i="35"/>
  <c r="O25" i="28"/>
  <c r="O9" i="28" s="1"/>
  <c r="S61" i="31"/>
  <c r="S73" i="31" s="1"/>
  <c r="S100" i="28" s="1"/>
  <c r="R164" i="31"/>
  <c r="R176" i="31" s="1"/>
  <c r="R183" i="31" s="1"/>
  <c r="R185" i="31" s="1"/>
  <c r="S25" i="31"/>
  <c r="S37" i="31" s="1"/>
  <c r="R145" i="31"/>
  <c r="R157" i="31" s="1"/>
  <c r="R37" i="10"/>
  <c r="S52" i="32"/>
  <c r="S22" i="32"/>
  <c r="S31" i="32" s="1"/>
  <c r="U20" i="32"/>
  <c r="O198" i="31"/>
  <c r="S69" i="10"/>
  <c r="S33" i="10"/>
  <c r="N198" i="36"/>
  <c r="N200" i="36" s="1"/>
  <c r="P196" i="31"/>
  <c r="P198" i="31" s="1"/>
  <c r="P186" i="31"/>
  <c r="Q62" i="32"/>
  <c r="Q22" i="28" s="1"/>
  <c r="O197" i="35"/>
  <c r="P177" i="34"/>
  <c r="O193" i="36"/>
  <c r="O194" i="36" s="1"/>
  <c r="R37" i="36"/>
  <c r="Q158" i="31"/>
  <c r="N27" i="28"/>
  <c r="O196" i="35"/>
  <c r="O193" i="35"/>
  <c r="Q190" i="31"/>
  <c r="Q192" i="31" s="1"/>
  <c r="P178" i="36"/>
  <c r="P179" i="36" s="1"/>
  <c r="Q177" i="31"/>
  <c r="P177" i="36"/>
  <c r="P191" i="31"/>
  <c r="P193" i="31" s="1"/>
  <c r="P190" i="36"/>
  <c r="P192" i="36" s="1"/>
  <c r="O196" i="36"/>
  <c r="P189" i="36"/>
  <c r="P158" i="36"/>
  <c r="O197" i="36"/>
  <c r="R73" i="36"/>
  <c r="R108" i="28" s="1"/>
  <c r="R92" i="28" s="1"/>
  <c r="P158" i="34"/>
  <c r="O186" i="35"/>
  <c r="N194" i="36"/>
  <c r="S59" i="10"/>
  <c r="S23" i="10"/>
  <c r="N198" i="34"/>
  <c r="N200" i="34" s="1"/>
  <c r="R73" i="34"/>
  <c r="Q157" i="36"/>
  <c r="Q176" i="36"/>
  <c r="Q183" i="36" s="1"/>
  <c r="Q185" i="36" s="1"/>
  <c r="N194" i="35"/>
  <c r="N198" i="35"/>
  <c r="N200" i="35" s="1"/>
  <c r="S34" i="35"/>
  <c r="S70" i="35"/>
  <c r="R154" i="35"/>
  <c r="R173" i="35"/>
  <c r="Q176" i="34"/>
  <c r="X25" i="35"/>
  <c r="X61" i="35"/>
  <c r="W164" i="35"/>
  <c r="W145" i="35"/>
  <c r="T70" i="31"/>
  <c r="S154" i="31"/>
  <c r="T34" i="31"/>
  <c r="S173" i="31"/>
  <c r="P183" i="34"/>
  <c r="P185" i="34" s="1"/>
  <c r="P190" i="34"/>
  <c r="P192" i="34" s="1"/>
  <c r="X30" i="35"/>
  <c r="X66" i="35"/>
  <c r="W169" i="35"/>
  <c r="W150" i="35"/>
  <c r="S29" i="34"/>
  <c r="S65" i="34"/>
  <c r="R149" i="34"/>
  <c r="R168" i="34"/>
  <c r="T29" i="31"/>
  <c r="T65" i="31"/>
  <c r="S149" i="31"/>
  <c r="S168" i="31"/>
  <c r="W28" i="35"/>
  <c r="W64" i="35"/>
  <c r="V167" i="35"/>
  <c r="V148" i="35"/>
  <c r="S30" i="36"/>
  <c r="S66" i="36"/>
  <c r="R169" i="36"/>
  <c r="R150" i="36"/>
  <c r="S30" i="34"/>
  <c r="S66" i="34"/>
  <c r="R169" i="34"/>
  <c r="R150" i="34"/>
  <c r="X33" i="35"/>
  <c r="X69" i="35"/>
  <c r="W172" i="35"/>
  <c r="W153" i="35"/>
  <c r="T33" i="31"/>
  <c r="T69" i="31"/>
  <c r="S153" i="31"/>
  <c r="S172" i="31"/>
  <c r="T30" i="31"/>
  <c r="T66" i="31"/>
  <c r="S169" i="31"/>
  <c r="S150" i="31"/>
  <c r="O184" i="34"/>
  <c r="O186" i="34" s="1"/>
  <c r="O196" i="34"/>
  <c r="S31" i="35"/>
  <c r="S67" i="35"/>
  <c r="R151" i="35"/>
  <c r="R170" i="35"/>
  <c r="S23" i="35"/>
  <c r="S59" i="35"/>
  <c r="R162" i="35"/>
  <c r="R37" i="35"/>
  <c r="R143" i="35"/>
  <c r="S23" i="34"/>
  <c r="S59" i="34"/>
  <c r="R162" i="34"/>
  <c r="R143" i="34"/>
  <c r="R37" i="34"/>
  <c r="S35" i="34"/>
  <c r="S71" i="34"/>
  <c r="R155" i="34"/>
  <c r="R174" i="34"/>
  <c r="P189" i="34"/>
  <c r="P182" i="34"/>
  <c r="U24" i="35"/>
  <c r="U60" i="35"/>
  <c r="T163" i="35"/>
  <c r="T144" i="35"/>
  <c r="W32" i="35"/>
  <c r="W68" i="35"/>
  <c r="V152" i="35"/>
  <c r="V171" i="35"/>
  <c r="O197" i="34"/>
  <c r="O191" i="34"/>
  <c r="O193" i="34" s="1"/>
  <c r="T27" i="31"/>
  <c r="T63" i="31"/>
  <c r="S166" i="31"/>
  <c r="S147" i="31"/>
  <c r="Q182" i="31"/>
  <c r="Q196" i="31" s="1"/>
  <c r="P189" i="35"/>
  <c r="P178" i="35"/>
  <c r="P179" i="35" s="1"/>
  <c r="P182" i="35"/>
  <c r="P158" i="35"/>
  <c r="U31" i="31"/>
  <c r="U67" i="31"/>
  <c r="T151" i="31"/>
  <c r="T170" i="31"/>
  <c r="S26" i="34"/>
  <c r="S62" i="34"/>
  <c r="R146" i="34"/>
  <c r="R165" i="34"/>
  <c r="S31" i="36"/>
  <c r="S67" i="36"/>
  <c r="R151" i="36"/>
  <c r="R170" i="36"/>
  <c r="AA26" i="35"/>
  <c r="AA62" i="35"/>
  <c r="Z165" i="35"/>
  <c r="Z146" i="35"/>
  <c r="S34" i="36"/>
  <c r="S70" i="36"/>
  <c r="R173" i="36"/>
  <c r="R154" i="36"/>
  <c r="T71" i="31"/>
  <c r="T35" i="31"/>
  <c r="S155" i="31"/>
  <c r="S174" i="31"/>
  <c r="S33" i="34"/>
  <c r="S69" i="34"/>
  <c r="R172" i="34"/>
  <c r="R153" i="34"/>
  <c r="P190" i="35"/>
  <c r="P192" i="35" s="1"/>
  <c r="P183" i="35"/>
  <c r="P185" i="35" s="1"/>
  <c r="P177" i="35"/>
  <c r="S31" i="34"/>
  <c r="S67" i="34"/>
  <c r="R170" i="34"/>
  <c r="R151" i="34"/>
  <c r="S32" i="36"/>
  <c r="S68" i="36"/>
  <c r="R171" i="36"/>
  <c r="R152" i="36"/>
  <c r="T23" i="36"/>
  <c r="T59" i="36"/>
  <c r="S162" i="36"/>
  <c r="S143" i="36"/>
  <c r="S25" i="36"/>
  <c r="S61" i="36"/>
  <c r="R145" i="36"/>
  <c r="R164" i="36"/>
  <c r="S35" i="36"/>
  <c r="S71" i="36"/>
  <c r="R174" i="36"/>
  <c r="R155" i="36"/>
  <c r="S32" i="34"/>
  <c r="S68" i="34"/>
  <c r="R171" i="34"/>
  <c r="R152" i="34"/>
  <c r="S24" i="34"/>
  <c r="S60" i="34"/>
  <c r="R144" i="34"/>
  <c r="R163" i="34"/>
  <c r="T60" i="31"/>
  <c r="S144" i="31"/>
  <c r="T24" i="31"/>
  <c r="S163" i="31"/>
  <c r="X35" i="35"/>
  <c r="X71" i="35"/>
  <c r="W174" i="35"/>
  <c r="W155" i="35"/>
  <c r="S28" i="34"/>
  <c r="S64" i="34"/>
  <c r="R148" i="34"/>
  <c r="R167" i="34"/>
  <c r="V29" i="36"/>
  <c r="V65" i="36"/>
  <c r="U149" i="36"/>
  <c r="U168" i="36"/>
  <c r="S27" i="34"/>
  <c r="S63" i="34"/>
  <c r="R166" i="34"/>
  <c r="R147" i="34"/>
  <c r="S27" i="36"/>
  <c r="S63" i="36"/>
  <c r="R147" i="36"/>
  <c r="R166" i="36"/>
  <c r="W27" i="35"/>
  <c r="W63" i="35"/>
  <c r="V166" i="35"/>
  <c r="V147" i="35"/>
  <c r="T68" i="31"/>
  <c r="S171" i="31"/>
  <c r="S152" i="31"/>
  <c r="T32" i="31"/>
  <c r="T26" i="31"/>
  <c r="T62" i="31"/>
  <c r="S146" i="31"/>
  <c r="S165" i="31"/>
  <c r="S34" i="34"/>
  <c r="S70" i="34"/>
  <c r="R173" i="34"/>
  <c r="R154" i="34"/>
  <c r="S25" i="34"/>
  <c r="S61" i="34"/>
  <c r="R145" i="34"/>
  <c r="R164" i="34"/>
  <c r="Q189" i="31"/>
  <c r="Q178" i="31"/>
  <c r="Q179" i="31" s="1"/>
  <c r="Q176" i="35"/>
  <c r="N194" i="34"/>
  <c r="S28" i="36"/>
  <c r="S64" i="36"/>
  <c r="R148" i="36"/>
  <c r="R167" i="36"/>
  <c r="R73" i="35"/>
  <c r="R107" i="28" s="1"/>
  <c r="S26" i="36"/>
  <c r="S62" i="36"/>
  <c r="R165" i="36"/>
  <c r="R146" i="36"/>
  <c r="Q157" i="34"/>
  <c r="T64" i="31"/>
  <c r="S167" i="31"/>
  <c r="T28" i="31"/>
  <c r="S148" i="31"/>
  <c r="S24" i="36"/>
  <c r="S60" i="36"/>
  <c r="R163" i="36"/>
  <c r="R144" i="36"/>
  <c r="X29" i="35"/>
  <c r="X65" i="35"/>
  <c r="W168" i="35"/>
  <c r="W149" i="35"/>
  <c r="S33" i="36"/>
  <c r="S69" i="36"/>
  <c r="R153" i="36"/>
  <c r="R172" i="36"/>
  <c r="Q157" i="35"/>
  <c r="P196" i="36"/>
  <c r="P184" i="36"/>
  <c r="P186" i="36" s="1"/>
  <c r="P74" i="33"/>
  <c r="P23" i="28" s="1"/>
  <c r="P74" i="30"/>
  <c r="P17" i="28" s="1"/>
  <c r="Q74" i="10"/>
  <c r="Q15" i="28" s="1"/>
  <c r="P74" i="29"/>
  <c r="P16" i="28" s="1"/>
  <c r="P177" i="29"/>
  <c r="R61" i="32"/>
  <c r="R104" i="28" s="1"/>
  <c r="T21" i="32"/>
  <c r="U51" i="32" s="1"/>
  <c r="T29" i="32"/>
  <c r="U59" i="32" s="1"/>
  <c r="N194" i="30"/>
  <c r="N198" i="29"/>
  <c r="N200" i="29" s="1"/>
  <c r="P177" i="30"/>
  <c r="N198" i="30"/>
  <c r="N200" i="30" s="1"/>
  <c r="R144" i="29"/>
  <c r="R163" i="29"/>
  <c r="S24" i="29"/>
  <c r="T60" i="29" s="1"/>
  <c r="Q73" i="30"/>
  <c r="Q99" i="28" s="1"/>
  <c r="Q91" i="28" s="1"/>
  <c r="Q73" i="29"/>
  <c r="Q98" i="28" s="1"/>
  <c r="R164" i="29"/>
  <c r="R145" i="29"/>
  <c r="S25" i="29"/>
  <c r="T61" i="29" s="1"/>
  <c r="R150" i="29"/>
  <c r="S30" i="29"/>
  <c r="T66" i="29" s="1"/>
  <c r="R169" i="29"/>
  <c r="P182" i="30"/>
  <c r="P178" i="30"/>
  <c r="P179" i="30" s="1"/>
  <c r="P189" i="30"/>
  <c r="S33" i="33"/>
  <c r="T69" i="33" s="1"/>
  <c r="P183" i="30"/>
  <c r="P185" i="30" s="1"/>
  <c r="P190" i="30"/>
  <c r="P192" i="30" s="1"/>
  <c r="S23" i="29"/>
  <c r="R37" i="29"/>
  <c r="R143" i="29"/>
  <c r="R162" i="29"/>
  <c r="O197" i="29"/>
  <c r="O191" i="29"/>
  <c r="O193" i="29" s="1"/>
  <c r="S32" i="33"/>
  <c r="T68" i="33" s="1"/>
  <c r="R149" i="30"/>
  <c r="R168" i="30"/>
  <c r="S29" i="30"/>
  <c r="T65" i="30" s="1"/>
  <c r="N194" i="29"/>
  <c r="R168" i="29"/>
  <c r="R149" i="29"/>
  <c r="S29" i="29"/>
  <c r="T65" i="29" s="1"/>
  <c r="R152" i="30"/>
  <c r="R171" i="30"/>
  <c r="S32" i="30"/>
  <c r="T68" i="30" s="1"/>
  <c r="T25" i="33"/>
  <c r="U61" i="33" s="1"/>
  <c r="Q176" i="29"/>
  <c r="R163" i="30"/>
  <c r="R144" i="30"/>
  <c r="S24" i="30"/>
  <c r="T60" i="30" s="1"/>
  <c r="S31" i="33"/>
  <c r="T67" i="33" s="1"/>
  <c r="O196" i="29"/>
  <c r="O184" i="29"/>
  <c r="O186" i="29" s="1"/>
  <c r="Q73" i="33"/>
  <c r="Q105" i="28" s="1"/>
  <c r="Q89" i="28" s="1"/>
  <c r="S34" i="33"/>
  <c r="T70" i="33" s="1"/>
  <c r="R153" i="29"/>
  <c r="R172" i="29"/>
  <c r="S33" i="29"/>
  <c r="T69" i="29" s="1"/>
  <c r="S27" i="33"/>
  <c r="T63" i="33" s="1"/>
  <c r="P158" i="29"/>
  <c r="P182" i="29"/>
  <c r="P189" i="29"/>
  <c r="P178" i="29"/>
  <c r="P179" i="29" s="1"/>
  <c r="S35" i="33"/>
  <c r="T71" i="33" s="1"/>
  <c r="O184" i="30"/>
  <c r="O186" i="30" s="1"/>
  <c r="O196" i="30"/>
  <c r="S24" i="33"/>
  <c r="T60" i="33" s="1"/>
  <c r="S23" i="33"/>
  <c r="R37" i="33"/>
  <c r="S30" i="33"/>
  <c r="T66" i="33" s="1"/>
  <c r="S27" i="29"/>
  <c r="T63" i="29" s="1"/>
  <c r="R166" i="29"/>
  <c r="R147" i="29"/>
  <c r="S26" i="33"/>
  <c r="T62" i="33" s="1"/>
  <c r="R171" i="29"/>
  <c r="R152" i="29"/>
  <c r="S32" i="29"/>
  <c r="T68" i="29" s="1"/>
  <c r="R162" i="30"/>
  <c r="S23" i="30"/>
  <c r="R143" i="30"/>
  <c r="R37" i="30"/>
  <c r="S29" i="33"/>
  <c r="T65" i="33" s="1"/>
  <c r="P158" i="30"/>
  <c r="S34" i="30"/>
  <c r="T70" i="30" s="1"/>
  <c r="R173" i="30"/>
  <c r="R154" i="30"/>
  <c r="R165" i="30"/>
  <c r="R146" i="30"/>
  <c r="S26" i="30"/>
  <c r="T62" i="30" s="1"/>
  <c r="R169" i="30"/>
  <c r="S30" i="30"/>
  <c r="T66" i="30" s="1"/>
  <c r="R150" i="30"/>
  <c r="Q157" i="30"/>
  <c r="R148" i="29"/>
  <c r="R167" i="29"/>
  <c r="S28" i="29"/>
  <c r="T64" i="29" s="1"/>
  <c r="R164" i="30"/>
  <c r="R145" i="30"/>
  <c r="S25" i="30"/>
  <c r="T61" i="30" s="1"/>
  <c r="O191" i="30"/>
  <c r="O193" i="30" s="1"/>
  <c r="O197" i="30"/>
  <c r="R170" i="30"/>
  <c r="R151" i="30"/>
  <c r="S31" i="30"/>
  <c r="T67" i="30" s="1"/>
  <c r="R147" i="30"/>
  <c r="R166" i="30"/>
  <c r="S27" i="30"/>
  <c r="T63" i="30" s="1"/>
  <c r="R165" i="29"/>
  <c r="R146" i="29"/>
  <c r="S26" i="29"/>
  <c r="T62" i="29" s="1"/>
  <c r="P190" i="29"/>
  <c r="P192" i="29" s="1"/>
  <c r="P183" i="29"/>
  <c r="P185" i="29" s="1"/>
  <c r="S28" i="33"/>
  <c r="T64" i="33" s="1"/>
  <c r="Q176" i="30"/>
  <c r="Q157" i="29"/>
  <c r="R172" i="30"/>
  <c r="R153" i="30"/>
  <c r="S33" i="30"/>
  <c r="T69" i="30" s="1"/>
  <c r="S34" i="29"/>
  <c r="T70" i="29" s="1"/>
  <c r="R173" i="29"/>
  <c r="R154" i="29"/>
  <c r="S31" i="29"/>
  <c r="T67" i="29" s="1"/>
  <c r="R170" i="29"/>
  <c r="R151" i="29"/>
  <c r="S35" i="30"/>
  <c r="T71" i="30" s="1"/>
  <c r="R155" i="30"/>
  <c r="R174" i="30"/>
  <c r="R167" i="30"/>
  <c r="R148" i="30"/>
  <c r="S28" i="30"/>
  <c r="T64" i="30" s="1"/>
  <c r="R174" i="29"/>
  <c r="R155" i="29"/>
  <c r="S35" i="29"/>
  <c r="T71" i="29" s="1"/>
  <c r="T23" i="31"/>
  <c r="S143" i="31"/>
  <c r="S162" i="31"/>
  <c r="U25" i="32"/>
  <c r="V55" i="32" s="1"/>
  <c r="R73" i="10"/>
  <c r="R97" i="28" s="1"/>
  <c r="T28" i="10"/>
  <c r="U64" i="10" s="1"/>
  <c r="T27" i="10"/>
  <c r="U63" i="10" s="1"/>
  <c r="T32" i="10"/>
  <c r="U68" i="10" s="1"/>
  <c r="T26" i="10"/>
  <c r="U62" i="10" s="1"/>
  <c r="T34" i="10"/>
  <c r="U70" i="10" s="1"/>
  <c r="T31" i="10"/>
  <c r="U67" i="10" s="1"/>
  <c r="T29" i="10"/>
  <c r="U65" i="10" s="1"/>
  <c r="U24" i="10"/>
  <c r="V60" i="10" s="1"/>
  <c r="T25" i="10"/>
  <c r="U61" i="10" s="1"/>
  <c r="T35" i="10"/>
  <c r="U71" i="10" s="1"/>
  <c r="U27" i="32"/>
  <c r="V57" i="32" s="1"/>
  <c r="U24" i="32"/>
  <c r="V54" i="32" s="1"/>
  <c r="U26" i="32"/>
  <c r="V56" i="32" s="1"/>
  <c r="T58" i="32" l="1"/>
  <c r="T28" i="32"/>
  <c r="Y43" i="31"/>
  <c r="X55" i="31"/>
  <c r="Z41" i="33"/>
  <c r="Y55" i="33"/>
  <c r="AA35" i="32"/>
  <c r="Z46" i="32"/>
  <c r="Z41" i="29"/>
  <c r="Y55" i="29"/>
  <c r="Y55" i="34"/>
  <c r="Z41" i="34"/>
  <c r="Z41" i="35"/>
  <c r="Y55" i="35"/>
  <c r="Z41" i="10"/>
  <c r="Y55" i="10"/>
  <c r="AA41" i="31"/>
  <c r="Z41" i="30"/>
  <c r="Y55" i="30"/>
  <c r="Q90" i="28"/>
  <c r="R74" i="31"/>
  <c r="R18" i="28" s="1"/>
  <c r="T59" i="29"/>
  <c r="U59" i="31"/>
  <c r="T59" i="33"/>
  <c r="Q74" i="35"/>
  <c r="Q25" i="28" s="1"/>
  <c r="P25" i="28"/>
  <c r="P9" i="28" s="1"/>
  <c r="R179" i="34"/>
  <c r="R106" i="28"/>
  <c r="P7" i="28"/>
  <c r="Q74" i="34"/>
  <c r="Q24" i="28" s="1"/>
  <c r="P24" i="28"/>
  <c r="Q74" i="36"/>
  <c r="Q26" i="28" s="1"/>
  <c r="Q10" i="28" s="1"/>
  <c r="P26" i="28"/>
  <c r="P10" i="28" s="1"/>
  <c r="Q109" i="28"/>
  <c r="T59" i="30"/>
  <c r="U23" i="32"/>
  <c r="V53" i="32" s="1"/>
  <c r="V50" i="32"/>
  <c r="T66" i="10"/>
  <c r="T30" i="10"/>
  <c r="O198" i="35"/>
  <c r="W87" i="28"/>
  <c r="W95" i="28" s="1"/>
  <c r="W103" i="28" s="1"/>
  <c r="W67" i="28"/>
  <c r="W75" i="28" s="1"/>
  <c r="W77" i="32"/>
  <c r="W34" i="32"/>
  <c r="W65" i="32"/>
  <c r="W49" i="32"/>
  <c r="W19" i="32"/>
  <c r="W142" i="34"/>
  <c r="W161" i="34"/>
  <c r="W188" i="34"/>
  <c r="W181" i="34"/>
  <c r="W92" i="34"/>
  <c r="W77" i="34"/>
  <c r="W109" i="34"/>
  <c r="W22" i="34"/>
  <c r="W40" i="34"/>
  <c r="W58" i="34"/>
  <c r="W126" i="34"/>
  <c r="X34" i="28"/>
  <c r="X59" i="28" s="1"/>
  <c r="W188" i="36"/>
  <c r="W142" i="36"/>
  <c r="W77" i="36"/>
  <c r="W109" i="36"/>
  <c r="W161" i="36"/>
  <c r="W58" i="36"/>
  <c r="W126" i="36"/>
  <c r="W40" i="36"/>
  <c r="W92" i="36"/>
  <c r="W181" i="36"/>
  <c r="W22" i="36"/>
  <c r="X4" i="36"/>
  <c r="X4" i="34"/>
  <c r="X4" i="32"/>
  <c r="X4" i="30"/>
  <c r="X4" i="43"/>
  <c r="X4" i="35"/>
  <c r="X4" i="33"/>
  <c r="X4" i="31"/>
  <c r="X4" i="29"/>
  <c r="X4" i="10"/>
  <c r="X77" i="2"/>
  <c r="X65" i="2"/>
  <c r="X49" i="2"/>
  <c r="X34" i="2"/>
  <c r="X19" i="2"/>
  <c r="W181" i="31"/>
  <c r="W126" i="31"/>
  <c r="W92" i="31"/>
  <c r="W58" i="31"/>
  <c r="W22" i="31"/>
  <c r="W188" i="31"/>
  <c r="W109" i="31"/>
  <c r="W40" i="31"/>
  <c r="W161" i="31"/>
  <c r="W77" i="31"/>
  <c r="W142" i="31"/>
  <c r="Z5" i="28"/>
  <c r="Y4" i="2"/>
  <c r="Y21" i="28"/>
  <c r="Y13" i="28"/>
  <c r="W77" i="33"/>
  <c r="W40" i="33"/>
  <c r="W92" i="33"/>
  <c r="W58" i="33"/>
  <c r="W22" i="33"/>
  <c r="W77" i="10"/>
  <c r="W40" i="10"/>
  <c r="W92" i="10"/>
  <c r="W58" i="10"/>
  <c r="W22" i="10"/>
  <c r="W126" i="35"/>
  <c r="W109" i="35"/>
  <c r="W92" i="35"/>
  <c r="W188" i="35"/>
  <c r="W77" i="35"/>
  <c r="W181" i="35"/>
  <c r="W58" i="35"/>
  <c r="W40" i="35"/>
  <c r="W142" i="35"/>
  <c r="W22" i="35"/>
  <c r="W161" i="35"/>
  <c r="W126" i="29"/>
  <c r="W142" i="29"/>
  <c r="W161" i="29"/>
  <c r="W22" i="29"/>
  <c r="W40" i="29"/>
  <c r="W58" i="29"/>
  <c r="W92" i="29"/>
  <c r="W181" i="29"/>
  <c r="W77" i="29"/>
  <c r="W188" i="29"/>
  <c r="W109" i="29"/>
  <c r="W58" i="43"/>
  <c r="W89" i="43"/>
  <c r="W22" i="43"/>
  <c r="W76" i="43"/>
  <c r="W40" i="43"/>
  <c r="W22" i="30"/>
  <c r="W142" i="30"/>
  <c r="W77" i="30"/>
  <c r="W92" i="30"/>
  <c r="W109" i="30"/>
  <c r="W181" i="30"/>
  <c r="W126" i="30"/>
  <c r="W188" i="30"/>
  <c r="W161" i="30"/>
  <c r="W58" i="30"/>
  <c r="W40" i="30"/>
  <c r="O27" i="28"/>
  <c r="R62" i="32"/>
  <c r="R22" i="28" s="1"/>
  <c r="V20" i="32"/>
  <c r="S37" i="10"/>
  <c r="T61" i="31"/>
  <c r="T73" i="31" s="1"/>
  <c r="T100" i="28" s="1"/>
  <c r="S164" i="31"/>
  <c r="S176" i="31" s="1"/>
  <c r="S183" i="31" s="1"/>
  <c r="S185" i="31" s="1"/>
  <c r="T25" i="31"/>
  <c r="T37" i="31" s="1"/>
  <c r="S145" i="31"/>
  <c r="S157" i="31" s="1"/>
  <c r="S189" i="31" s="1"/>
  <c r="T52" i="32"/>
  <c r="T22" i="32"/>
  <c r="T31" i="32" s="1"/>
  <c r="P194" i="31"/>
  <c r="T69" i="10"/>
  <c r="T33" i="10"/>
  <c r="Q177" i="34"/>
  <c r="Q184" i="31"/>
  <c r="Q186" i="31" s="1"/>
  <c r="P197" i="36"/>
  <c r="P198" i="36" s="1"/>
  <c r="R158" i="31"/>
  <c r="P191" i="36"/>
  <c r="P193" i="36" s="1"/>
  <c r="P194" i="36" s="1"/>
  <c r="Q158" i="34"/>
  <c r="Q197" i="31"/>
  <c r="Q198" i="31" s="1"/>
  <c r="O194" i="35"/>
  <c r="Q158" i="36"/>
  <c r="Q191" i="31"/>
  <c r="Q193" i="31" s="1"/>
  <c r="O198" i="36"/>
  <c r="R157" i="35"/>
  <c r="R189" i="35" s="1"/>
  <c r="Q177" i="36"/>
  <c r="T59" i="10"/>
  <c r="T23" i="10"/>
  <c r="R176" i="36"/>
  <c r="R190" i="36" s="1"/>
  <c r="R192" i="36" s="1"/>
  <c r="Q190" i="36"/>
  <c r="Q192" i="36" s="1"/>
  <c r="R157" i="36"/>
  <c r="R189" i="36" s="1"/>
  <c r="Q178" i="36"/>
  <c r="Q179" i="36" s="1"/>
  <c r="S73" i="36"/>
  <c r="S108" i="28" s="1"/>
  <c r="S92" i="28" s="1"/>
  <c r="Q182" i="36"/>
  <c r="Q196" i="36" s="1"/>
  <c r="Q189" i="36"/>
  <c r="Q191" i="36" s="1"/>
  <c r="O198" i="34"/>
  <c r="R177" i="31"/>
  <c r="T33" i="36"/>
  <c r="T69" i="36"/>
  <c r="S172" i="36"/>
  <c r="S153" i="36"/>
  <c r="T24" i="36"/>
  <c r="T60" i="36"/>
  <c r="S163" i="36"/>
  <c r="S144" i="36"/>
  <c r="T34" i="34"/>
  <c r="T70" i="34"/>
  <c r="S173" i="34"/>
  <c r="S154" i="34"/>
  <c r="T27" i="36"/>
  <c r="T63" i="36"/>
  <c r="S166" i="36"/>
  <c r="S147" i="36"/>
  <c r="W29" i="36"/>
  <c r="W65" i="36"/>
  <c r="V168" i="36"/>
  <c r="V149" i="36"/>
  <c r="Y35" i="35"/>
  <c r="Y71" i="35"/>
  <c r="X155" i="35"/>
  <c r="X174" i="35"/>
  <c r="T24" i="34"/>
  <c r="T60" i="34"/>
  <c r="S163" i="34"/>
  <c r="S144" i="34"/>
  <c r="T35" i="36"/>
  <c r="T71" i="36"/>
  <c r="S155" i="36"/>
  <c r="S174" i="36"/>
  <c r="V24" i="35"/>
  <c r="V60" i="35"/>
  <c r="U163" i="35"/>
  <c r="U144" i="35"/>
  <c r="U23" i="36"/>
  <c r="U59" i="36"/>
  <c r="T162" i="36"/>
  <c r="T143" i="36"/>
  <c r="R157" i="34"/>
  <c r="T26" i="36"/>
  <c r="T62" i="36"/>
  <c r="S146" i="36"/>
  <c r="S165" i="36"/>
  <c r="T31" i="34"/>
  <c r="T67" i="34"/>
  <c r="S151" i="34"/>
  <c r="S170" i="34"/>
  <c r="T34" i="36"/>
  <c r="T70" i="36"/>
  <c r="S173" i="36"/>
  <c r="S154" i="36"/>
  <c r="T31" i="36"/>
  <c r="T67" i="36"/>
  <c r="S170" i="36"/>
  <c r="S151" i="36"/>
  <c r="P191" i="34"/>
  <c r="P193" i="34" s="1"/>
  <c r="P197" i="34"/>
  <c r="T34" i="35"/>
  <c r="T70" i="35"/>
  <c r="S154" i="35"/>
  <c r="S173" i="35"/>
  <c r="R189" i="31"/>
  <c r="Q190" i="35"/>
  <c r="Q192" i="35" s="1"/>
  <c r="Q183" i="35"/>
  <c r="Q185" i="35" s="1"/>
  <c r="Q177" i="35"/>
  <c r="V31" i="31"/>
  <c r="V67" i="31"/>
  <c r="U170" i="31"/>
  <c r="U151" i="31"/>
  <c r="S73" i="34"/>
  <c r="R176" i="35"/>
  <c r="O194" i="34"/>
  <c r="U33" i="31"/>
  <c r="U69" i="31"/>
  <c r="T153" i="31"/>
  <c r="T172" i="31"/>
  <c r="T30" i="34"/>
  <c r="T66" i="34"/>
  <c r="S150" i="34"/>
  <c r="S169" i="34"/>
  <c r="X28" i="35"/>
  <c r="X64" i="35"/>
  <c r="W148" i="35"/>
  <c r="W167" i="35"/>
  <c r="T29" i="34"/>
  <c r="T65" i="34"/>
  <c r="S168" i="34"/>
  <c r="S149" i="34"/>
  <c r="T28" i="36"/>
  <c r="T64" i="36"/>
  <c r="S167" i="36"/>
  <c r="S148" i="36"/>
  <c r="U64" i="31"/>
  <c r="T148" i="31"/>
  <c r="U28" i="31"/>
  <c r="T167" i="31"/>
  <c r="U60" i="31"/>
  <c r="U24" i="31"/>
  <c r="T144" i="31"/>
  <c r="T163" i="31"/>
  <c r="T33" i="34"/>
  <c r="T69" i="34"/>
  <c r="S172" i="34"/>
  <c r="S153" i="34"/>
  <c r="R176" i="34"/>
  <c r="R190" i="31"/>
  <c r="R192" i="31" s="1"/>
  <c r="R178" i="31"/>
  <c r="R179" i="31" s="1"/>
  <c r="Q74" i="33"/>
  <c r="Q23" i="28" s="1"/>
  <c r="Q7" i="28" s="1"/>
  <c r="Q182" i="35"/>
  <c r="Q178" i="35"/>
  <c r="Q179" i="35" s="1"/>
  <c r="Q189" i="35"/>
  <c r="Y29" i="35"/>
  <c r="Y65" i="35"/>
  <c r="X168" i="35"/>
  <c r="X149" i="35"/>
  <c r="T25" i="34"/>
  <c r="T61" i="34"/>
  <c r="S145" i="34"/>
  <c r="S164" i="34"/>
  <c r="U26" i="31"/>
  <c r="U62" i="31"/>
  <c r="T146" i="31"/>
  <c r="T165" i="31"/>
  <c r="X27" i="35"/>
  <c r="X63" i="35"/>
  <c r="W166" i="35"/>
  <c r="W147" i="35"/>
  <c r="T27" i="34"/>
  <c r="T63" i="34"/>
  <c r="S166" i="34"/>
  <c r="S147" i="34"/>
  <c r="T28" i="34"/>
  <c r="T64" i="34"/>
  <c r="S167" i="34"/>
  <c r="S148" i="34"/>
  <c r="T32" i="34"/>
  <c r="T68" i="34"/>
  <c r="S152" i="34"/>
  <c r="S171" i="34"/>
  <c r="T25" i="36"/>
  <c r="T61" i="36"/>
  <c r="S164" i="36"/>
  <c r="S145" i="36"/>
  <c r="Q158" i="35"/>
  <c r="X32" i="35"/>
  <c r="X68" i="35"/>
  <c r="W171" i="35"/>
  <c r="W152" i="35"/>
  <c r="T23" i="34"/>
  <c r="T59" i="34"/>
  <c r="S143" i="34"/>
  <c r="S162" i="34"/>
  <c r="S37" i="34"/>
  <c r="S73" i="35"/>
  <c r="S107" i="28" s="1"/>
  <c r="T31" i="35"/>
  <c r="T67" i="35"/>
  <c r="S151" i="35"/>
  <c r="S170" i="35"/>
  <c r="R182" i="31"/>
  <c r="R196" i="31" s="1"/>
  <c r="Q182" i="34"/>
  <c r="Q189" i="34"/>
  <c r="U68" i="31"/>
  <c r="U32" i="31"/>
  <c r="T171" i="31"/>
  <c r="T152" i="31"/>
  <c r="U35" i="31"/>
  <c r="U71" i="31"/>
  <c r="T174" i="31"/>
  <c r="T155" i="31"/>
  <c r="P184" i="35"/>
  <c r="P186" i="35" s="1"/>
  <c r="P196" i="35"/>
  <c r="U27" i="31"/>
  <c r="U63" i="31"/>
  <c r="T166" i="31"/>
  <c r="T147" i="31"/>
  <c r="T23" i="35"/>
  <c r="T59" i="35"/>
  <c r="S37" i="35"/>
  <c r="S143" i="35"/>
  <c r="S162" i="35"/>
  <c r="Y25" i="35"/>
  <c r="Y61" i="35"/>
  <c r="X164" i="35"/>
  <c r="X145" i="35"/>
  <c r="P184" i="34"/>
  <c r="P186" i="34" s="1"/>
  <c r="P196" i="34"/>
  <c r="S37" i="36"/>
  <c r="T32" i="36"/>
  <c r="T68" i="36"/>
  <c r="S152" i="36"/>
  <c r="S171" i="36"/>
  <c r="AA165" i="35"/>
  <c r="AA146" i="35"/>
  <c r="U70" i="31"/>
  <c r="U34" i="31"/>
  <c r="T154" i="31"/>
  <c r="T173" i="31"/>
  <c r="Q190" i="34"/>
  <c r="Q192" i="34" s="1"/>
  <c r="Q183" i="34"/>
  <c r="Q185" i="34" s="1"/>
  <c r="T26" i="34"/>
  <c r="T62" i="34"/>
  <c r="S146" i="34"/>
  <c r="S165" i="34"/>
  <c r="P191" i="35"/>
  <c r="P193" i="35" s="1"/>
  <c r="P197" i="35"/>
  <c r="T35" i="34"/>
  <c r="T71" i="34"/>
  <c r="S155" i="34"/>
  <c r="S174" i="34"/>
  <c r="U30" i="31"/>
  <c r="U66" i="31"/>
  <c r="T150" i="31"/>
  <c r="T169" i="31"/>
  <c r="Y33" i="35"/>
  <c r="Y69" i="35"/>
  <c r="X172" i="35"/>
  <c r="X153" i="35"/>
  <c r="T30" i="36"/>
  <c r="T66" i="36"/>
  <c r="S150" i="36"/>
  <c r="S169" i="36"/>
  <c r="T149" i="31"/>
  <c r="U65" i="31"/>
  <c r="T168" i="31"/>
  <c r="U29" i="31"/>
  <c r="Y30" i="35"/>
  <c r="Y66" i="35"/>
  <c r="X169" i="35"/>
  <c r="X150" i="35"/>
  <c r="Q74" i="30"/>
  <c r="Q17" i="28" s="1"/>
  <c r="R74" i="10"/>
  <c r="R15" i="28" s="1"/>
  <c r="Q74" i="29"/>
  <c r="Q16" i="28" s="1"/>
  <c r="S61" i="32"/>
  <c r="S104" i="28" s="1"/>
  <c r="U29" i="32"/>
  <c r="V59" i="32" s="1"/>
  <c r="U21" i="32"/>
  <c r="V51" i="32" s="1"/>
  <c r="O198" i="29"/>
  <c r="Q158" i="29"/>
  <c r="O194" i="30"/>
  <c r="O194" i="29"/>
  <c r="S174" i="30"/>
  <c r="T35" i="30"/>
  <c r="U71" i="30" s="1"/>
  <c r="S155" i="30"/>
  <c r="T34" i="29"/>
  <c r="U70" i="29" s="1"/>
  <c r="S173" i="29"/>
  <c r="S154" i="29"/>
  <c r="T29" i="33"/>
  <c r="U65" i="33" s="1"/>
  <c r="S166" i="29"/>
  <c r="S147" i="29"/>
  <c r="T27" i="29"/>
  <c r="U63" i="29" s="1"/>
  <c r="O198" i="30"/>
  <c r="T27" i="33"/>
  <c r="U63" i="33" s="1"/>
  <c r="S168" i="29"/>
  <c r="S149" i="29"/>
  <c r="T29" i="29"/>
  <c r="U65" i="29" s="1"/>
  <c r="P184" i="30"/>
  <c r="P186" i="30" s="1"/>
  <c r="P196" i="30"/>
  <c r="S167" i="30"/>
  <c r="T28" i="30"/>
  <c r="U64" i="30" s="1"/>
  <c r="S148" i="30"/>
  <c r="S153" i="30"/>
  <c r="S172" i="30"/>
  <c r="T33" i="30"/>
  <c r="U69" i="30" s="1"/>
  <c r="T25" i="30"/>
  <c r="U61" i="30" s="1"/>
  <c r="S145" i="30"/>
  <c r="S164" i="30"/>
  <c r="Q189" i="30"/>
  <c r="Q182" i="30"/>
  <c r="Q178" i="30"/>
  <c r="Q179" i="30" s="1"/>
  <c r="T30" i="33"/>
  <c r="U66" i="33" s="1"/>
  <c r="Q190" i="29"/>
  <c r="Q192" i="29" s="1"/>
  <c r="Q183" i="29"/>
  <c r="Q185" i="29" s="1"/>
  <c r="T32" i="33"/>
  <c r="U68" i="33" s="1"/>
  <c r="T23" i="29"/>
  <c r="S162" i="29"/>
  <c r="S143" i="29"/>
  <c r="S37" i="29"/>
  <c r="T35" i="33"/>
  <c r="U71" i="33" s="1"/>
  <c r="S153" i="29"/>
  <c r="S172" i="29"/>
  <c r="T33" i="29"/>
  <c r="U69" i="29" s="1"/>
  <c r="S150" i="29"/>
  <c r="T30" i="29"/>
  <c r="U66" i="29" s="1"/>
  <c r="S169" i="29"/>
  <c r="T31" i="29"/>
  <c r="U67" i="29" s="1"/>
  <c r="S170" i="29"/>
  <c r="S151" i="29"/>
  <c r="S165" i="29"/>
  <c r="S146" i="29"/>
  <c r="T26" i="29"/>
  <c r="U62" i="29" s="1"/>
  <c r="S169" i="30"/>
  <c r="S150" i="30"/>
  <c r="T30" i="30"/>
  <c r="U66" i="30" s="1"/>
  <c r="R157" i="30"/>
  <c r="T26" i="33"/>
  <c r="U62" i="33" s="1"/>
  <c r="T31" i="33"/>
  <c r="U67" i="33" s="1"/>
  <c r="U25" i="33"/>
  <c r="V61" i="33" s="1"/>
  <c r="S144" i="29"/>
  <c r="S163" i="29"/>
  <c r="T24" i="29"/>
  <c r="U60" i="29" s="1"/>
  <c r="S151" i="30"/>
  <c r="S170" i="30"/>
  <c r="T31" i="30"/>
  <c r="U67" i="30" s="1"/>
  <c r="S143" i="30"/>
  <c r="S37" i="30"/>
  <c r="S162" i="30"/>
  <c r="T23" i="30"/>
  <c r="T23" i="33"/>
  <c r="S37" i="33"/>
  <c r="S152" i="30"/>
  <c r="S171" i="30"/>
  <c r="T32" i="30"/>
  <c r="U68" i="30" s="1"/>
  <c r="S174" i="29"/>
  <c r="S155" i="29"/>
  <c r="T35" i="29"/>
  <c r="U71" i="29" s="1"/>
  <c r="R73" i="29"/>
  <c r="R98" i="28" s="1"/>
  <c r="Q182" i="29"/>
  <c r="Q189" i="29"/>
  <c r="Q178" i="29"/>
  <c r="Q179" i="29" s="1"/>
  <c r="T28" i="29"/>
  <c r="U64" i="29" s="1"/>
  <c r="S167" i="29"/>
  <c r="S148" i="29"/>
  <c r="T34" i="30"/>
  <c r="U70" i="30" s="1"/>
  <c r="S173" i="30"/>
  <c r="S154" i="30"/>
  <c r="R73" i="30"/>
  <c r="R99" i="28" s="1"/>
  <c r="R91" i="28" s="1"/>
  <c r="R73" i="33"/>
  <c r="R105" i="28" s="1"/>
  <c r="P197" i="29"/>
  <c r="P191" i="29"/>
  <c r="P193" i="29" s="1"/>
  <c r="R176" i="29"/>
  <c r="T33" i="33"/>
  <c r="U69" i="33" s="1"/>
  <c r="S145" i="29"/>
  <c r="T25" i="29"/>
  <c r="U61" i="29" s="1"/>
  <c r="S164" i="29"/>
  <c r="R157" i="29"/>
  <c r="Q183" i="30"/>
  <c r="Q185" i="30" s="1"/>
  <c r="Q190" i="30"/>
  <c r="Q192" i="30" s="1"/>
  <c r="Q177" i="30"/>
  <c r="S165" i="30"/>
  <c r="S146" i="30"/>
  <c r="T26" i="30"/>
  <c r="U62" i="30" s="1"/>
  <c r="R176" i="30"/>
  <c r="T24" i="33"/>
  <c r="U60" i="33" s="1"/>
  <c r="P196" i="29"/>
  <c r="P184" i="29"/>
  <c r="P186" i="29" s="1"/>
  <c r="T34" i="33"/>
  <c r="U70" i="33" s="1"/>
  <c r="T24" i="30"/>
  <c r="U60" i="30" s="1"/>
  <c r="S163" i="30"/>
  <c r="S144" i="30"/>
  <c r="S168" i="30"/>
  <c r="S149" i="30"/>
  <c r="T29" i="30"/>
  <c r="U65" i="30" s="1"/>
  <c r="P197" i="30"/>
  <c r="P191" i="30"/>
  <c r="P193" i="30" s="1"/>
  <c r="T28" i="33"/>
  <c r="U64" i="33" s="1"/>
  <c r="S147" i="30"/>
  <c r="S166" i="30"/>
  <c r="T27" i="30"/>
  <c r="U63" i="30" s="1"/>
  <c r="Q158" i="30"/>
  <c r="T32" i="29"/>
  <c r="U68" i="29" s="1"/>
  <c r="S152" i="29"/>
  <c r="S171" i="29"/>
  <c r="Q177" i="29"/>
  <c r="T162" i="31"/>
  <c r="U23" i="31"/>
  <c r="T143" i="31"/>
  <c r="V25" i="32"/>
  <c r="W55" i="32" s="1"/>
  <c r="S73" i="10"/>
  <c r="S97" i="28" s="1"/>
  <c r="U35" i="10"/>
  <c r="V71" i="10" s="1"/>
  <c r="U25" i="10"/>
  <c r="V61" i="10" s="1"/>
  <c r="V24" i="10"/>
  <c r="W60" i="10" s="1"/>
  <c r="U31" i="10"/>
  <c r="V67" i="10" s="1"/>
  <c r="U28" i="10"/>
  <c r="V64" i="10" s="1"/>
  <c r="U34" i="10"/>
  <c r="V70" i="10" s="1"/>
  <c r="U26" i="10"/>
  <c r="V62" i="10" s="1"/>
  <c r="U29" i="10"/>
  <c r="V65" i="10" s="1"/>
  <c r="U32" i="10"/>
  <c r="V68" i="10" s="1"/>
  <c r="U27" i="10"/>
  <c r="V63" i="10" s="1"/>
  <c r="V23" i="32"/>
  <c r="W53" i="32" s="1"/>
  <c r="V27" i="32"/>
  <c r="W57" i="32" s="1"/>
  <c r="V24" i="32"/>
  <c r="W54" i="32" s="1"/>
  <c r="V26" i="32"/>
  <c r="W56" i="32" s="1"/>
  <c r="U58" i="32" l="1"/>
  <c r="U28" i="32"/>
  <c r="AA41" i="29"/>
  <c r="Z55" i="29"/>
  <c r="AA41" i="10"/>
  <c r="Z55" i="10"/>
  <c r="AA46" i="32"/>
  <c r="Z55" i="35"/>
  <c r="AA41" i="35"/>
  <c r="AA41" i="33"/>
  <c r="Z55" i="33"/>
  <c r="Z55" i="34"/>
  <c r="AA41" i="34"/>
  <c r="AA41" i="30"/>
  <c r="Z55" i="30"/>
  <c r="Z43" i="31"/>
  <c r="Y55" i="31"/>
  <c r="P27" i="28"/>
  <c r="Q9" i="28"/>
  <c r="S74" i="31"/>
  <c r="S18" i="28" s="1"/>
  <c r="R109" i="28"/>
  <c r="Q8" i="28"/>
  <c r="R74" i="34"/>
  <c r="R24" i="28" s="1"/>
  <c r="R74" i="36"/>
  <c r="R26" i="28" s="1"/>
  <c r="R10" i="28" s="1"/>
  <c r="R90" i="28"/>
  <c r="R74" i="35"/>
  <c r="R25" i="28" s="1"/>
  <c r="P8" i="28"/>
  <c r="U59" i="29"/>
  <c r="V59" i="31"/>
  <c r="R89" i="28"/>
  <c r="Q27" i="28"/>
  <c r="U59" i="33"/>
  <c r="U59" i="30"/>
  <c r="S179" i="34"/>
  <c r="S106" i="28"/>
  <c r="W50" i="32"/>
  <c r="U66" i="10"/>
  <c r="U30" i="10"/>
  <c r="W20" i="32"/>
  <c r="S62" i="32"/>
  <c r="S22" i="28" s="1"/>
  <c r="X89" i="43"/>
  <c r="X76" i="43"/>
  <c r="X58" i="43"/>
  <c r="X40" i="43"/>
  <c r="X22" i="43"/>
  <c r="X87" i="28"/>
  <c r="X95" i="28" s="1"/>
  <c r="X103" i="28" s="1"/>
  <c r="X67" i="28"/>
  <c r="X75" i="28" s="1"/>
  <c r="X181" i="30"/>
  <c r="X161" i="30"/>
  <c r="X22" i="30"/>
  <c r="X92" i="30"/>
  <c r="X109" i="30"/>
  <c r="X126" i="30"/>
  <c r="X188" i="30"/>
  <c r="X142" i="30"/>
  <c r="X58" i="30"/>
  <c r="X40" i="30"/>
  <c r="X77" i="30"/>
  <c r="X65" i="32"/>
  <c r="X77" i="32"/>
  <c r="X19" i="32"/>
  <c r="X34" i="32"/>
  <c r="X49" i="32"/>
  <c r="X92" i="10"/>
  <c r="X58" i="10"/>
  <c r="X22" i="10"/>
  <c r="X40" i="10"/>
  <c r="X77" i="10"/>
  <c r="X181" i="34"/>
  <c r="X142" i="34"/>
  <c r="X188" i="34"/>
  <c r="X126" i="34"/>
  <c r="X40" i="34"/>
  <c r="X161" i="34"/>
  <c r="X109" i="34"/>
  <c r="X92" i="34"/>
  <c r="X22" i="34"/>
  <c r="X58" i="34"/>
  <c r="X77" i="34"/>
  <c r="X188" i="36"/>
  <c r="X181" i="36"/>
  <c r="X161" i="36"/>
  <c r="X92" i="36"/>
  <c r="X109" i="36"/>
  <c r="X142" i="36"/>
  <c r="X77" i="36"/>
  <c r="X40" i="36"/>
  <c r="X58" i="36"/>
  <c r="X22" i="36"/>
  <c r="X126" i="36"/>
  <c r="Y34" i="28"/>
  <c r="Y59" i="28" s="1"/>
  <c r="X126" i="29"/>
  <c r="X188" i="29"/>
  <c r="X181" i="29"/>
  <c r="X22" i="29"/>
  <c r="X40" i="29"/>
  <c r="X58" i="29"/>
  <c r="X77" i="29"/>
  <c r="X161" i="29"/>
  <c r="X92" i="29"/>
  <c r="X142" i="29"/>
  <c r="X109" i="29"/>
  <c r="Y4" i="36"/>
  <c r="Y4" i="34"/>
  <c r="Y4" i="32"/>
  <c r="Y4" i="30"/>
  <c r="Y4" i="43"/>
  <c r="Y4" i="35"/>
  <c r="Y4" i="33"/>
  <c r="Y4" i="10"/>
  <c r="Y4" i="31"/>
  <c r="Y4" i="29"/>
  <c r="Y77" i="2"/>
  <c r="Y65" i="2"/>
  <c r="Y49" i="2"/>
  <c r="Y34" i="2"/>
  <c r="Y19" i="2"/>
  <c r="X188" i="31"/>
  <c r="X161" i="31"/>
  <c r="X181" i="31"/>
  <c r="X142" i="31"/>
  <c r="X126" i="31"/>
  <c r="X77" i="31"/>
  <c r="X58" i="31"/>
  <c r="X92" i="31"/>
  <c r="X40" i="31"/>
  <c r="X109" i="31"/>
  <c r="X22" i="31"/>
  <c r="AA5" i="28"/>
  <c r="Z4" i="2"/>
  <c r="Z13" i="28"/>
  <c r="Z21" i="28"/>
  <c r="X92" i="33"/>
  <c r="X58" i="33"/>
  <c r="X22" i="33"/>
  <c r="X77" i="33"/>
  <c r="X40" i="33"/>
  <c r="X142" i="35"/>
  <c r="X161" i="35"/>
  <c r="X77" i="35"/>
  <c r="X22" i="35"/>
  <c r="X181" i="35"/>
  <c r="X40" i="35"/>
  <c r="X109" i="35"/>
  <c r="X188" i="35"/>
  <c r="X58" i="35"/>
  <c r="X92" i="35"/>
  <c r="X126" i="35"/>
  <c r="U61" i="31"/>
  <c r="U73" i="31" s="1"/>
  <c r="U100" i="28" s="1"/>
  <c r="U25" i="31"/>
  <c r="U37" i="31" s="1"/>
  <c r="T164" i="31"/>
  <c r="T176" i="31" s="1"/>
  <c r="T145" i="31"/>
  <c r="T157" i="31" s="1"/>
  <c r="T37" i="10"/>
  <c r="U52" i="32"/>
  <c r="U22" i="32"/>
  <c r="U31" i="32" s="1"/>
  <c r="R177" i="34"/>
  <c r="U69" i="10"/>
  <c r="U33" i="10"/>
  <c r="S190" i="31"/>
  <c r="S192" i="31" s="1"/>
  <c r="Q194" i="31"/>
  <c r="R158" i="34"/>
  <c r="R178" i="35"/>
  <c r="R179" i="35" s="1"/>
  <c r="R182" i="35"/>
  <c r="R184" i="35" s="1"/>
  <c r="R158" i="35"/>
  <c r="Q193" i="36"/>
  <c r="R158" i="36"/>
  <c r="S158" i="31"/>
  <c r="S178" i="31"/>
  <c r="S179" i="31" s="1"/>
  <c r="R197" i="31"/>
  <c r="R198" i="31" s="1"/>
  <c r="S182" i="31"/>
  <c r="S196" i="31" s="1"/>
  <c r="R182" i="36"/>
  <c r="R184" i="36" s="1"/>
  <c r="R183" i="36"/>
  <c r="R185" i="36" s="1"/>
  <c r="R177" i="36"/>
  <c r="Q197" i="36"/>
  <c r="Q198" i="36" s="1"/>
  <c r="S176" i="35"/>
  <c r="S190" i="35" s="1"/>
  <c r="S192" i="35" s="1"/>
  <c r="S157" i="35"/>
  <c r="S189" i="35" s="1"/>
  <c r="T37" i="36"/>
  <c r="Q184" i="36"/>
  <c r="Q186" i="36" s="1"/>
  <c r="R178" i="36"/>
  <c r="R179" i="36" s="1"/>
  <c r="P194" i="34"/>
  <c r="U59" i="10"/>
  <c r="U23" i="10"/>
  <c r="S74" i="10"/>
  <c r="S15" i="28" s="1"/>
  <c r="R184" i="31"/>
  <c r="R186" i="31" s="1"/>
  <c r="R191" i="31"/>
  <c r="R193" i="31" s="1"/>
  <c r="P198" i="35"/>
  <c r="P194" i="35"/>
  <c r="S176" i="36"/>
  <c r="S177" i="31"/>
  <c r="T73" i="36"/>
  <c r="T108" i="28" s="1"/>
  <c r="T92" i="28" s="1"/>
  <c r="S157" i="36"/>
  <c r="S182" i="36" s="1"/>
  <c r="R177" i="35"/>
  <c r="U23" i="34"/>
  <c r="U59" i="34"/>
  <c r="T37" i="34"/>
  <c r="T143" i="34"/>
  <c r="T162" i="34"/>
  <c r="U28" i="34"/>
  <c r="U64" i="34"/>
  <c r="T148" i="34"/>
  <c r="T167" i="34"/>
  <c r="V65" i="31"/>
  <c r="V29" i="31"/>
  <c r="U149" i="31"/>
  <c r="U168" i="31"/>
  <c r="P198" i="34"/>
  <c r="V27" i="31"/>
  <c r="V63" i="31"/>
  <c r="U166" i="31"/>
  <c r="U147" i="31"/>
  <c r="T73" i="34"/>
  <c r="V64" i="31"/>
  <c r="U148" i="31"/>
  <c r="U167" i="31"/>
  <c r="V28" i="31"/>
  <c r="U33" i="34"/>
  <c r="U69" i="34"/>
  <c r="T172" i="34"/>
  <c r="T153" i="34"/>
  <c r="U34" i="35"/>
  <c r="U70" i="35"/>
  <c r="T173" i="35"/>
  <c r="T154" i="35"/>
  <c r="U25" i="34"/>
  <c r="U61" i="34"/>
  <c r="T164" i="34"/>
  <c r="T145" i="34"/>
  <c r="Y28" i="35"/>
  <c r="Y64" i="35"/>
  <c r="X167" i="35"/>
  <c r="X148" i="35"/>
  <c r="V69" i="31"/>
  <c r="V33" i="31"/>
  <c r="U172" i="31"/>
  <c r="U153" i="31"/>
  <c r="Z33" i="35"/>
  <c r="Z69" i="35"/>
  <c r="Y153" i="35"/>
  <c r="Y172" i="35"/>
  <c r="U26" i="34"/>
  <c r="U62" i="34"/>
  <c r="T146" i="34"/>
  <c r="T165" i="34"/>
  <c r="V70" i="31"/>
  <c r="V34" i="31"/>
  <c r="U173" i="31"/>
  <c r="U154" i="31"/>
  <c r="T73" i="35"/>
  <c r="T107" i="28" s="1"/>
  <c r="U31" i="35"/>
  <c r="U67" i="35"/>
  <c r="T170" i="35"/>
  <c r="T151" i="35"/>
  <c r="U34" i="36"/>
  <c r="U70" i="36"/>
  <c r="T154" i="36"/>
  <c r="T173" i="36"/>
  <c r="U26" i="36"/>
  <c r="U62" i="36"/>
  <c r="T165" i="36"/>
  <c r="T146" i="36"/>
  <c r="U35" i="36"/>
  <c r="U71" i="36"/>
  <c r="T155" i="36"/>
  <c r="T174" i="36"/>
  <c r="Z35" i="35"/>
  <c r="Z71" i="35"/>
  <c r="Y174" i="35"/>
  <c r="Y155" i="35"/>
  <c r="U27" i="36"/>
  <c r="U63" i="36"/>
  <c r="T166" i="36"/>
  <c r="T147" i="36"/>
  <c r="U24" i="36"/>
  <c r="U60" i="36"/>
  <c r="T163" i="36"/>
  <c r="T144" i="36"/>
  <c r="R191" i="36"/>
  <c r="R193" i="36" s="1"/>
  <c r="R197" i="36"/>
  <c r="V68" i="31"/>
  <c r="U171" i="31"/>
  <c r="U152" i="31"/>
  <c r="V32" i="31"/>
  <c r="U25" i="36"/>
  <c r="U61" i="36"/>
  <c r="T164" i="36"/>
  <c r="T145" i="36"/>
  <c r="U28" i="36"/>
  <c r="U64" i="36"/>
  <c r="T167" i="36"/>
  <c r="T148" i="36"/>
  <c r="V23" i="36"/>
  <c r="V59" i="36"/>
  <c r="U162" i="36"/>
  <c r="U143" i="36"/>
  <c r="U23" i="35"/>
  <c r="U59" i="35"/>
  <c r="T162" i="35"/>
  <c r="T143" i="35"/>
  <c r="T37" i="35"/>
  <c r="R183" i="35"/>
  <c r="R185" i="35" s="1"/>
  <c r="R190" i="35"/>
  <c r="R192" i="35" s="1"/>
  <c r="Q196" i="35"/>
  <c r="Q184" i="35"/>
  <c r="Q186" i="35" s="1"/>
  <c r="W31" i="31"/>
  <c r="W67" i="31"/>
  <c r="V170" i="31"/>
  <c r="V151" i="31"/>
  <c r="U35" i="34"/>
  <c r="U71" i="34"/>
  <c r="T174" i="34"/>
  <c r="T155" i="34"/>
  <c r="U32" i="36"/>
  <c r="U68" i="36"/>
  <c r="T152" i="36"/>
  <c r="T171" i="36"/>
  <c r="Q191" i="34"/>
  <c r="Q193" i="34" s="1"/>
  <c r="Q197" i="34"/>
  <c r="Y32" i="35"/>
  <c r="Y68" i="35"/>
  <c r="X171" i="35"/>
  <c r="X152" i="35"/>
  <c r="R183" i="34"/>
  <c r="R185" i="34" s="1"/>
  <c r="R190" i="34"/>
  <c r="R192" i="34" s="1"/>
  <c r="V60" i="31"/>
  <c r="U144" i="31"/>
  <c r="V24" i="31"/>
  <c r="U163" i="31"/>
  <c r="R189" i="34"/>
  <c r="R182" i="34"/>
  <c r="V35" i="31"/>
  <c r="V71" i="31"/>
  <c r="U155" i="31"/>
  <c r="U174" i="31"/>
  <c r="Q184" i="34"/>
  <c r="Q186" i="34" s="1"/>
  <c r="Q196" i="34"/>
  <c r="S176" i="34"/>
  <c r="U32" i="34"/>
  <c r="U68" i="34"/>
  <c r="T171" i="34"/>
  <c r="T152" i="34"/>
  <c r="U27" i="34"/>
  <c r="U63" i="34"/>
  <c r="T166" i="34"/>
  <c r="T147" i="34"/>
  <c r="V26" i="31"/>
  <c r="V62" i="31"/>
  <c r="U146" i="31"/>
  <c r="U165" i="31"/>
  <c r="Z29" i="35"/>
  <c r="Z65" i="35"/>
  <c r="Y168" i="35"/>
  <c r="Y149" i="35"/>
  <c r="R191" i="35"/>
  <c r="U29" i="34"/>
  <c r="U65" i="34"/>
  <c r="T149" i="34"/>
  <c r="T168" i="34"/>
  <c r="U30" i="34"/>
  <c r="U66" i="34"/>
  <c r="T169" i="34"/>
  <c r="T150" i="34"/>
  <c r="W24" i="35"/>
  <c r="W60" i="35"/>
  <c r="V163" i="35"/>
  <c r="V144" i="35"/>
  <c r="Y27" i="35"/>
  <c r="Y63" i="35"/>
  <c r="X166" i="35"/>
  <c r="X147" i="35"/>
  <c r="R74" i="33"/>
  <c r="R23" i="28" s="1"/>
  <c r="Z30" i="35"/>
  <c r="Z66" i="35"/>
  <c r="Y169" i="35"/>
  <c r="Y150" i="35"/>
  <c r="U30" i="36"/>
  <c r="U66" i="36"/>
  <c r="T150" i="36"/>
  <c r="T169" i="36"/>
  <c r="V30" i="31"/>
  <c r="V66" i="31"/>
  <c r="U169" i="31"/>
  <c r="U150" i="31"/>
  <c r="Z25" i="35"/>
  <c r="Z61" i="35"/>
  <c r="Y164" i="35"/>
  <c r="Y145" i="35"/>
  <c r="S157" i="34"/>
  <c r="Q197" i="35"/>
  <c r="Q191" i="35"/>
  <c r="Q193" i="35" s="1"/>
  <c r="U31" i="36"/>
  <c r="U67" i="36"/>
  <c r="T170" i="36"/>
  <c r="T151" i="36"/>
  <c r="U31" i="34"/>
  <c r="U67" i="34"/>
  <c r="T151" i="34"/>
  <c r="T170" i="34"/>
  <c r="U24" i="34"/>
  <c r="U60" i="34"/>
  <c r="T163" i="34"/>
  <c r="T144" i="34"/>
  <c r="X29" i="36"/>
  <c r="X65" i="36"/>
  <c r="W168" i="36"/>
  <c r="W149" i="36"/>
  <c r="U34" i="34"/>
  <c r="U70" i="34"/>
  <c r="T154" i="34"/>
  <c r="T173" i="34"/>
  <c r="U33" i="36"/>
  <c r="U69" i="36"/>
  <c r="T172" i="36"/>
  <c r="T153" i="36"/>
  <c r="R74" i="30"/>
  <c r="R17" i="28" s="1"/>
  <c r="R74" i="29"/>
  <c r="R16" i="28" s="1"/>
  <c r="T61" i="32"/>
  <c r="T104" i="28" s="1"/>
  <c r="V21" i="32"/>
  <c r="W51" i="32" s="1"/>
  <c r="V29" i="32"/>
  <c r="W59" i="32" s="1"/>
  <c r="T74" i="31"/>
  <c r="T18" i="28" s="1"/>
  <c r="R158" i="30"/>
  <c r="R158" i="29"/>
  <c r="P198" i="29"/>
  <c r="P198" i="30"/>
  <c r="T173" i="30"/>
  <c r="T154" i="30"/>
  <c r="U34" i="30"/>
  <c r="V70" i="30" s="1"/>
  <c r="Q184" i="29"/>
  <c r="Q186" i="29" s="1"/>
  <c r="Q196" i="29"/>
  <c r="S73" i="30"/>
  <c r="S99" i="28" s="1"/>
  <c r="S91" i="28" s="1"/>
  <c r="R182" i="30"/>
  <c r="R189" i="30"/>
  <c r="R178" i="30"/>
  <c r="R179" i="30" s="1"/>
  <c r="S73" i="29"/>
  <c r="S98" i="28" s="1"/>
  <c r="U30" i="33"/>
  <c r="V66" i="33" s="1"/>
  <c r="T164" i="30"/>
  <c r="T145" i="30"/>
  <c r="U25" i="30"/>
  <c r="V61" i="30" s="1"/>
  <c r="U32" i="29"/>
  <c r="V68" i="29" s="1"/>
  <c r="T171" i="29"/>
  <c r="T152" i="29"/>
  <c r="R190" i="30"/>
  <c r="R192" i="30" s="1"/>
  <c r="R183" i="30"/>
  <c r="R185" i="30" s="1"/>
  <c r="R190" i="29"/>
  <c r="R192" i="29" s="1"/>
  <c r="R183" i="29"/>
  <c r="R185" i="29" s="1"/>
  <c r="S157" i="30"/>
  <c r="T169" i="30"/>
  <c r="U30" i="30"/>
  <c r="V66" i="30" s="1"/>
  <c r="T150" i="30"/>
  <c r="S157" i="29"/>
  <c r="T172" i="30"/>
  <c r="T153" i="30"/>
  <c r="U33" i="30"/>
  <c r="V69" i="30" s="1"/>
  <c r="T163" i="30"/>
  <c r="T144" i="30"/>
  <c r="U24" i="30"/>
  <c r="V60" i="30" s="1"/>
  <c r="R178" i="29"/>
  <c r="R179" i="29" s="1"/>
  <c r="R189" i="29"/>
  <c r="R182" i="29"/>
  <c r="T174" i="29"/>
  <c r="T155" i="29"/>
  <c r="U35" i="29"/>
  <c r="V71" i="29" s="1"/>
  <c r="U31" i="30"/>
  <c r="V67" i="30" s="1"/>
  <c r="T151" i="30"/>
  <c r="T170" i="30"/>
  <c r="V25" i="33"/>
  <c r="W61" i="33" s="1"/>
  <c r="T153" i="29"/>
  <c r="T172" i="29"/>
  <c r="U33" i="29"/>
  <c r="V69" i="29" s="1"/>
  <c r="S176" i="29"/>
  <c r="P194" i="30"/>
  <c r="T166" i="29"/>
  <c r="T147" i="29"/>
  <c r="U27" i="29"/>
  <c r="V63" i="29" s="1"/>
  <c r="T37" i="29"/>
  <c r="T173" i="29"/>
  <c r="T154" i="29"/>
  <c r="U34" i="29"/>
  <c r="V70" i="29" s="1"/>
  <c r="T166" i="30"/>
  <c r="U27" i="30"/>
  <c r="V63" i="30" s="1"/>
  <c r="T147" i="30"/>
  <c r="T168" i="30"/>
  <c r="T149" i="30"/>
  <c r="U29" i="30"/>
  <c r="V65" i="30" s="1"/>
  <c r="T165" i="30"/>
  <c r="T146" i="30"/>
  <c r="U26" i="30"/>
  <c r="V62" i="30" s="1"/>
  <c r="U23" i="33"/>
  <c r="T37" i="33"/>
  <c r="T151" i="29"/>
  <c r="T170" i="29"/>
  <c r="U31" i="29"/>
  <c r="V67" i="29" s="1"/>
  <c r="T162" i="29"/>
  <c r="T143" i="29"/>
  <c r="U23" i="29"/>
  <c r="Q184" i="30"/>
  <c r="Q186" i="30" s="1"/>
  <c r="Q196" i="30"/>
  <c r="T149" i="29"/>
  <c r="U29" i="29"/>
  <c r="V65" i="29" s="1"/>
  <c r="T168" i="29"/>
  <c r="R177" i="29"/>
  <c r="U34" i="33"/>
  <c r="V70" i="33" s="1"/>
  <c r="S73" i="33"/>
  <c r="S105" i="28" s="1"/>
  <c r="S109" i="28" s="1"/>
  <c r="U31" i="33"/>
  <c r="V67" i="33" s="1"/>
  <c r="U32" i="33"/>
  <c r="V68" i="33" s="1"/>
  <c r="Q191" i="30"/>
  <c r="Q193" i="30" s="1"/>
  <c r="Q197" i="30"/>
  <c r="P194" i="29"/>
  <c r="T164" i="29"/>
  <c r="T145" i="29"/>
  <c r="U25" i="29"/>
  <c r="V61" i="29" s="1"/>
  <c r="T167" i="29"/>
  <c r="T148" i="29"/>
  <c r="U28" i="29"/>
  <c r="V64" i="29" s="1"/>
  <c r="T162" i="30"/>
  <c r="T37" i="30"/>
  <c r="T143" i="30"/>
  <c r="U23" i="30"/>
  <c r="T165" i="29"/>
  <c r="T146" i="29"/>
  <c r="U26" i="29"/>
  <c r="V62" i="29" s="1"/>
  <c r="U32" i="30"/>
  <c r="V68" i="30" s="1"/>
  <c r="T152" i="30"/>
  <c r="T171" i="30"/>
  <c r="S176" i="30"/>
  <c r="T144" i="29"/>
  <c r="T163" i="29"/>
  <c r="U24" i="29"/>
  <c r="V60" i="29" s="1"/>
  <c r="U35" i="33"/>
  <c r="V71" i="33" s="1"/>
  <c r="U29" i="33"/>
  <c r="V65" i="33" s="1"/>
  <c r="T155" i="30"/>
  <c r="T174" i="30"/>
  <c r="U35" i="30"/>
  <c r="V71" i="30" s="1"/>
  <c r="U28" i="33"/>
  <c r="V64" i="33" s="1"/>
  <c r="U24" i="33"/>
  <c r="V60" i="33" s="1"/>
  <c r="R177" i="30"/>
  <c r="U33" i="33"/>
  <c r="V69" i="33" s="1"/>
  <c r="Q197" i="29"/>
  <c r="Q191" i="29"/>
  <c r="Q193" i="29" s="1"/>
  <c r="U26" i="33"/>
  <c r="V62" i="33" s="1"/>
  <c r="T169" i="29"/>
  <c r="T150" i="29"/>
  <c r="U30" i="29"/>
  <c r="V66" i="29" s="1"/>
  <c r="T167" i="30"/>
  <c r="U28" i="30"/>
  <c r="V64" i="30" s="1"/>
  <c r="T148" i="30"/>
  <c r="U27" i="33"/>
  <c r="V63" i="33" s="1"/>
  <c r="S191" i="31"/>
  <c r="V23" i="31"/>
  <c r="U143" i="31"/>
  <c r="U162" i="31"/>
  <c r="W25" i="32"/>
  <c r="X55" i="32" s="1"/>
  <c r="V32" i="10"/>
  <c r="W68" i="10" s="1"/>
  <c r="V35" i="10"/>
  <c r="W71" i="10" s="1"/>
  <c r="V26" i="10"/>
  <c r="W62" i="10" s="1"/>
  <c r="V34" i="10"/>
  <c r="W70" i="10" s="1"/>
  <c r="W24" i="10"/>
  <c r="X60" i="10" s="1"/>
  <c r="V27" i="10"/>
  <c r="W63" i="10" s="1"/>
  <c r="V29" i="10"/>
  <c r="W65" i="10" s="1"/>
  <c r="V28" i="10"/>
  <c r="W64" i="10" s="1"/>
  <c r="V31" i="10"/>
  <c r="W67" i="10" s="1"/>
  <c r="V25" i="10"/>
  <c r="W61" i="10" s="1"/>
  <c r="T73" i="10"/>
  <c r="T97" i="28" s="1"/>
  <c r="W24" i="32"/>
  <c r="X54" i="32" s="1"/>
  <c r="W27" i="32"/>
  <c r="X57" i="32" s="1"/>
  <c r="W23" i="32"/>
  <c r="X53" i="32" s="1"/>
  <c r="W26" i="32"/>
  <c r="X56" i="32" s="1"/>
  <c r="V58" i="32" l="1"/>
  <c r="V28" i="32"/>
  <c r="AA55" i="30"/>
  <c r="AA55" i="34"/>
  <c r="AA55" i="10"/>
  <c r="AA55" i="33"/>
  <c r="AA55" i="29"/>
  <c r="AA55" i="35"/>
  <c r="AA43" i="31"/>
  <c r="Z55" i="31"/>
  <c r="R9" i="28"/>
  <c r="R8" i="28"/>
  <c r="S74" i="35"/>
  <c r="S25" i="28" s="1"/>
  <c r="S74" i="34"/>
  <c r="S24" i="28" s="1"/>
  <c r="R27" i="28"/>
  <c r="S74" i="36"/>
  <c r="S26" i="28" s="1"/>
  <c r="S10" i="28" s="1"/>
  <c r="S90" i="28"/>
  <c r="S89" i="28"/>
  <c r="W59" i="31"/>
  <c r="V59" i="33"/>
  <c r="T179" i="34"/>
  <c r="T106" i="28"/>
  <c r="V59" i="29"/>
  <c r="V59" i="30"/>
  <c r="R7" i="28"/>
  <c r="X50" i="32"/>
  <c r="X20" i="32"/>
  <c r="V66" i="10"/>
  <c r="V30" i="10"/>
  <c r="S193" i="31"/>
  <c r="T62" i="32"/>
  <c r="T22" i="28" s="1"/>
  <c r="Z4" i="36"/>
  <c r="Z4" i="34"/>
  <c r="Z4" i="32"/>
  <c r="Z4" i="30"/>
  <c r="Z4" i="10"/>
  <c r="Z4" i="35"/>
  <c r="Z4" i="33"/>
  <c r="Z4" i="31"/>
  <c r="Z4" i="29"/>
  <c r="Z4" i="43"/>
  <c r="Z77" i="2"/>
  <c r="Z65" i="2"/>
  <c r="Z49" i="2"/>
  <c r="Z34" i="2"/>
  <c r="Z19" i="2"/>
  <c r="Y188" i="30"/>
  <c r="Y22" i="30"/>
  <c r="Y142" i="30"/>
  <c r="Y181" i="30"/>
  <c r="Y58" i="30"/>
  <c r="Y77" i="30"/>
  <c r="Y92" i="30"/>
  <c r="Y109" i="30"/>
  <c r="Y126" i="30"/>
  <c r="Y161" i="30"/>
  <c r="Y40" i="30"/>
  <c r="Y87" i="28"/>
  <c r="Y95" i="28" s="1"/>
  <c r="Y103" i="28" s="1"/>
  <c r="Y67" i="28"/>
  <c r="Y75" i="28" s="1"/>
  <c r="AA4" i="2"/>
  <c r="AA21" i="28"/>
  <c r="AA13" i="28"/>
  <c r="Y34" i="32"/>
  <c r="Y77" i="32"/>
  <c r="Y65" i="32"/>
  <c r="Y49" i="32"/>
  <c r="Y19" i="32"/>
  <c r="Y109" i="29"/>
  <c r="Y188" i="29"/>
  <c r="Y161" i="29"/>
  <c r="Y92" i="29"/>
  <c r="Y58" i="29"/>
  <c r="Y22" i="29"/>
  <c r="Y181" i="29"/>
  <c r="Y142" i="29"/>
  <c r="Y77" i="29"/>
  <c r="Y40" i="29"/>
  <c r="Y126" i="29"/>
  <c r="Y161" i="34"/>
  <c r="Y188" i="34"/>
  <c r="Y181" i="34"/>
  <c r="Y126" i="34"/>
  <c r="Y77" i="34"/>
  <c r="Y109" i="34"/>
  <c r="Y92" i="34"/>
  <c r="Y22" i="34"/>
  <c r="Y58" i="34"/>
  <c r="Y40" i="34"/>
  <c r="Y142" i="34"/>
  <c r="Y188" i="31"/>
  <c r="Y161" i="31"/>
  <c r="Y109" i="31"/>
  <c r="Y92" i="31"/>
  <c r="Y181" i="31"/>
  <c r="Y77" i="31"/>
  <c r="Y126" i="31"/>
  <c r="Y40" i="31"/>
  <c r="Y142" i="31"/>
  <c r="Y58" i="31"/>
  <c r="Y22" i="31"/>
  <c r="Y188" i="36"/>
  <c r="Y181" i="36"/>
  <c r="Y161" i="36"/>
  <c r="Y109" i="36"/>
  <c r="Y142" i="36"/>
  <c r="Y126" i="36"/>
  <c r="Y77" i="36"/>
  <c r="Y58" i="36"/>
  <c r="Y40" i="36"/>
  <c r="Y22" i="36"/>
  <c r="Y92" i="36"/>
  <c r="Y92" i="10"/>
  <c r="Y58" i="10"/>
  <c r="Y22" i="10"/>
  <c r="Y77" i="10"/>
  <c r="Y40" i="10"/>
  <c r="Z34" i="28"/>
  <c r="Z59" i="28" s="1"/>
  <c r="Y92" i="33"/>
  <c r="Y77" i="33"/>
  <c r="Y58" i="33"/>
  <c r="Y40" i="33"/>
  <c r="Y22" i="33"/>
  <c r="Y161" i="35"/>
  <c r="Y92" i="35"/>
  <c r="Y188" i="35"/>
  <c r="Y58" i="35"/>
  <c r="Y22" i="35"/>
  <c r="Y126" i="35"/>
  <c r="Y40" i="35"/>
  <c r="Y142" i="35"/>
  <c r="Y109" i="35"/>
  <c r="Y77" i="35"/>
  <c r="Y181" i="35"/>
  <c r="Y40" i="43"/>
  <c r="Y89" i="43"/>
  <c r="Y58" i="43"/>
  <c r="Y22" i="43"/>
  <c r="Y76" i="43"/>
  <c r="T190" i="31"/>
  <c r="T192" i="31" s="1"/>
  <c r="T183" i="31"/>
  <c r="T185" i="31" s="1"/>
  <c r="S197" i="31"/>
  <c r="S198" i="31" s="1"/>
  <c r="V61" i="31"/>
  <c r="V73" i="31" s="1"/>
  <c r="V100" i="28" s="1"/>
  <c r="V25" i="31"/>
  <c r="V37" i="31" s="1"/>
  <c r="U164" i="31"/>
  <c r="U176" i="31" s="1"/>
  <c r="U190" i="31" s="1"/>
  <c r="U192" i="31" s="1"/>
  <c r="U145" i="31"/>
  <c r="U157" i="31" s="1"/>
  <c r="U182" i="31" s="1"/>
  <c r="S177" i="34"/>
  <c r="U37" i="10"/>
  <c r="V52" i="32"/>
  <c r="V22" i="32"/>
  <c r="V31" i="32" s="1"/>
  <c r="V69" i="10"/>
  <c r="V33" i="10"/>
  <c r="S184" i="31"/>
  <c r="S186" i="31" s="1"/>
  <c r="Q194" i="36"/>
  <c r="S158" i="34"/>
  <c r="S158" i="36"/>
  <c r="T158" i="31"/>
  <c r="S158" i="35"/>
  <c r="T74" i="10"/>
  <c r="T15" i="28" s="1"/>
  <c r="S183" i="35"/>
  <c r="S185" i="35" s="1"/>
  <c r="S177" i="36"/>
  <c r="S177" i="35"/>
  <c r="R186" i="36"/>
  <c r="R194" i="36" s="1"/>
  <c r="R196" i="36"/>
  <c r="R198" i="36" s="1"/>
  <c r="S178" i="35"/>
  <c r="S179" i="35" s="1"/>
  <c r="S182" i="35"/>
  <c r="T177" i="31"/>
  <c r="R194" i="31"/>
  <c r="S74" i="30"/>
  <c r="S17" i="28" s="1"/>
  <c r="S189" i="36"/>
  <c r="S191" i="36" s="1"/>
  <c r="V59" i="10"/>
  <c r="V23" i="10"/>
  <c r="S74" i="33"/>
  <c r="S23" i="28" s="1"/>
  <c r="S190" i="36"/>
  <c r="S192" i="36" s="1"/>
  <c r="S183" i="36"/>
  <c r="S185" i="36" s="1"/>
  <c r="Q198" i="34"/>
  <c r="Q194" i="34"/>
  <c r="T176" i="36"/>
  <c r="T190" i="36" s="1"/>
  <c r="T192" i="36" s="1"/>
  <c r="S178" i="36"/>
  <c r="S179" i="36" s="1"/>
  <c r="U73" i="36"/>
  <c r="U108" i="28" s="1"/>
  <c r="U92" i="28" s="1"/>
  <c r="T157" i="36"/>
  <c r="V31" i="34"/>
  <c r="V67" i="34"/>
  <c r="U170" i="34"/>
  <c r="U151" i="34"/>
  <c r="W30" i="31"/>
  <c r="W66" i="31"/>
  <c r="V169" i="31"/>
  <c r="V150" i="31"/>
  <c r="AA30" i="35"/>
  <c r="AA66" i="35"/>
  <c r="Z150" i="35"/>
  <c r="Z169" i="35"/>
  <c r="V23" i="35"/>
  <c r="V59" i="35"/>
  <c r="U143" i="35"/>
  <c r="U37" i="35"/>
  <c r="U162" i="35"/>
  <c r="W68" i="31"/>
  <c r="V152" i="31"/>
  <c r="V171" i="31"/>
  <c r="W32" i="31"/>
  <c r="AA33" i="35"/>
  <c r="AA69" i="35"/>
  <c r="Z153" i="35"/>
  <c r="Z172" i="35"/>
  <c r="V25" i="34"/>
  <c r="V61" i="34"/>
  <c r="U164" i="34"/>
  <c r="U145" i="34"/>
  <c r="V33" i="34"/>
  <c r="V69" i="34"/>
  <c r="U153" i="34"/>
  <c r="U172" i="34"/>
  <c r="AA29" i="35"/>
  <c r="AA65" i="35"/>
  <c r="Z168" i="35"/>
  <c r="Z149" i="35"/>
  <c r="W27" i="31"/>
  <c r="W63" i="31"/>
  <c r="V147" i="31"/>
  <c r="V166" i="31"/>
  <c r="T178" i="31"/>
  <c r="T179" i="31" s="1"/>
  <c r="R196" i="34"/>
  <c r="R184" i="34"/>
  <c r="R186" i="34" s="1"/>
  <c r="T182" i="31"/>
  <c r="S177" i="29"/>
  <c r="V34" i="34"/>
  <c r="V70" i="34"/>
  <c r="U173" i="34"/>
  <c r="U154" i="34"/>
  <c r="V24" i="34"/>
  <c r="V60" i="34"/>
  <c r="U144" i="34"/>
  <c r="U163" i="34"/>
  <c r="AA25" i="35"/>
  <c r="AA61" i="35"/>
  <c r="Z145" i="35"/>
  <c r="Z164" i="35"/>
  <c r="V29" i="34"/>
  <c r="V65" i="34"/>
  <c r="U168" i="34"/>
  <c r="U149" i="34"/>
  <c r="R197" i="34"/>
  <c r="R191" i="34"/>
  <c r="R193" i="34" s="1"/>
  <c r="V28" i="36"/>
  <c r="V64" i="36"/>
  <c r="U167" i="36"/>
  <c r="U148" i="36"/>
  <c r="Z28" i="35"/>
  <c r="Z64" i="35"/>
  <c r="Y148" i="35"/>
  <c r="Y167" i="35"/>
  <c r="T176" i="34"/>
  <c r="V24" i="36"/>
  <c r="V60" i="36"/>
  <c r="U163" i="36"/>
  <c r="U144" i="36"/>
  <c r="V26" i="36"/>
  <c r="V62" i="36"/>
  <c r="U165" i="36"/>
  <c r="U146" i="36"/>
  <c r="X24" i="35"/>
  <c r="X60" i="35"/>
  <c r="W163" i="35"/>
  <c r="W144" i="35"/>
  <c r="U37" i="36"/>
  <c r="V31" i="35"/>
  <c r="V67" i="35"/>
  <c r="U170" i="35"/>
  <c r="U151" i="35"/>
  <c r="V28" i="34"/>
  <c r="V64" i="34"/>
  <c r="U167" i="34"/>
  <c r="U148" i="34"/>
  <c r="T189" i="31"/>
  <c r="V31" i="36"/>
  <c r="V67" i="36"/>
  <c r="U170" i="36"/>
  <c r="U151" i="36"/>
  <c r="V30" i="36"/>
  <c r="V66" i="36"/>
  <c r="U169" i="36"/>
  <c r="U150" i="36"/>
  <c r="R197" i="35"/>
  <c r="R196" i="35"/>
  <c r="V26" i="34"/>
  <c r="V62" i="34"/>
  <c r="U165" i="34"/>
  <c r="U146" i="34"/>
  <c r="V34" i="35"/>
  <c r="V70" i="35"/>
  <c r="U173" i="35"/>
  <c r="U154" i="35"/>
  <c r="T157" i="34"/>
  <c r="S184" i="36"/>
  <c r="Z27" i="35"/>
  <c r="Z63" i="35"/>
  <c r="Y166" i="35"/>
  <c r="Y147" i="35"/>
  <c r="R193" i="35"/>
  <c r="W26" i="31"/>
  <c r="W62" i="31"/>
  <c r="V146" i="31"/>
  <c r="V165" i="31"/>
  <c r="V32" i="34"/>
  <c r="V68" i="34"/>
  <c r="U152" i="34"/>
  <c r="U171" i="34"/>
  <c r="W35" i="31"/>
  <c r="W71" i="31"/>
  <c r="V174" i="31"/>
  <c r="V155" i="31"/>
  <c r="R186" i="35"/>
  <c r="V32" i="36"/>
  <c r="V68" i="36"/>
  <c r="U152" i="36"/>
  <c r="U171" i="36"/>
  <c r="X31" i="31"/>
  <c r="X67" i="31"/>
  <c r="W151" i="31"/>
  <c r="W170" i="31"/>
  <c r="T157" i="35"/>
  <c r="V27" i="36"/>
  <c r="V63" i="36"/>
  <c r="U166" i="36"/>
  <c r="U147" i="36"/>
  <c r="V35" i="36"/>
  <c r="V71" i="36"/>
  <c r="U174" i="36"/>
  <c r="U155" i="36"/>
  <c r="V34" i="36"/>
  <c r="V70" i="36"/>
  <c r="U173" i="36"/>
  <c r="U154" i="36"/>
  <c r="W65" i="31"/>
  <c r="V149" i="31"/>
  <c r="V168" i="31"/>
  <c r="W29" i="31"/>
  <c r="W64" i="31"/>
  <c r="W28" i="31"/>
  <c r="V167" i="31"/>
  <c r="V148" i="31"/>
  <c r="Q194" i="35"/>
  <c r="T176" i="35"/>
  <c r="W23" i="36"/>
  <c r="W59" i="36"/>
  <c r="V143" i="36"/>
  <c r="V162" i="36"/>
  <c r="W69" i="31"/>
  <c r="W33" i="31"/>
  <c r="V153" i="31"/>
  <c r="V172" i="31"/>
  <c r="U73" i="34"/>
  <c r="V27" i="34"/>
  <c r="V63" i="34"/>
  <c r="U147" i="34"/>
  <c r="U166" i="34"/>
  <c r="V35" i="34"/>
  <c r="V71" i="34"/>
  <c r="U155" i="34"/>
  <c r="U174" i="34"/>
  <c r="AA35" i="35"/>
  <c r="AA71" i="35"/>
  <c r="Z174" i="35"/>
  <c r="Z155" i="35"/>
  <c r="S197" i="35"/>
  <c r="S191" i="35"/>
  <c r="S193" i="35" s="1"/>
  <c r="V33" i="36"/>
  <c r="V69" i="36"/>
  <c r="U172" i="36"/>
  <c r="U153" i="36"/>
  <c r="Y29" i="36"/>
  <c r="Y65" i="36"/>
  <c r="X149" i="36"/>
  <c r="X168" i="36"/>
  <c r="S189" i="34"/>
  <c r="S182" i="34"/>
  <c r="V30" i="34"/>
  <c r="V66" i="34"/>
  <c r="U169" i="34"/>
  <c r="U150" i="34"/>
  <c r="S190" i="34"/>
  <c r="S192" i="34" s="1"/>
  <c r="S183" i="34"/>
  <c r="S185" i="34" s="1"/>
  <c r="W60" i="31"/>
  <c r="V144" i="31"/>
  <c r="W24" i="31"/>
  <c r="V163" i="31"/>
  <c r="Z32" i="35"/>
  <c r="Z68" i="35"/>
  <c r="Y171" i="35"/>
  <c r="Y152" i="35"/>
  <c r="Q198" i="35"/>
  <c r="U73" i="35"/>
  <c r="U107" i="28" s="1"/>
  <c r="V25" i="36"/>
  <c r="V61" i="36"/>
  <c r="U164" i="36"/>
  <c r="U145" i="36"/>
  <c r="W70" i="31"/>
  <c r="W34" i="31"/>
  <c r="V173" i="31"/>
  <c r="V154" i="31"/>
  <c r="V23" i="34"/>
  <c r="V59" i="34"/>
  <c r="U37" i="34"/>
  <c r="U143" i="34"/>
  <c r="U162" i="34"/>
  <c r="S74" i="29"/>
  <c r="S16" i="28" s="1"/>
  <c r="U74" i="31"/>
  <c r="U18" i="28" s="1"/>
  <c r="U61" i="32"/>
  <c r="U104" i="28" s="1"/>
  <c r="W29" i="32"/>
  <c r="X59" i="32" s="1"/>
  <c r="W21" i="32"/>
  <c r="X51" i="32" s="1"/>
  <c r="V28" i="33"/>
  <c r="W64" i="33" s="1"/>
  <c r="V35" i="33"/>
  <c r="W71" i="33" s="1"/>
  <c r="T73" i="30"/>
  <c r="T99" i="28" s="1"/>
  <c r="T91" i="28" s="1"/>
  <c r="V32" i="33"/>
  <c r="W68" i="33" s="1"/>
  <c r="T176" i="29"/>
  <c r="V23" i="33"/>
  <c r="U37" i="33"/>
  <c r="U172" i="29"/>
  <c r="U153" i="29"/>
  <c r="V33" i="29"/>
  <c r="W69" i="29" s="1"/>
  <c r="R184" i="30"/>
  <c r="R186" i="30" s="1"/>
  <c r="R196" i="30"/>
  <c r="U167" i="30"/>
  <c r="U148" i="30"/>
  <c r="V28" i="30"/>
  <c r="W64" i="30" s="1"/>
  <c r="T157" i="30"/>
  <c r="U145" i="29"/>
  <c r="V25" i="29"/>
  <c r="W61" i="29" s="1"/>
  <c r="U164" i="29"/>
  <c r="T73" i="29"/>
  <c r="T98" i="28" s="1"/>
  <c r="V26" i="30"/>
  <c r="W62" i="30" s="1"/>
  <c r="U165" i="30"/>
  <c r="U146" i="30"/>
  <c r="U170" i="30"/>
  <c r="U151" i="30"/>
  <c r="V31" i="30"/>
  <c r="W67" i="30" s="1"/>
  <c r="U144" i="30"/>
  <c r="V24" i="30"/>
  <c r="W60" i="30" s="1"/>
  <c r="U163" i="30"/>
  <c r="S158" i="29"/>
  <c r="S178" i="29"/>
  <c r="S179" i="29" s="1"/>
  <c r="S189" i="29"/>
  <c r="S182" i="29"/>
  <c r="U155" i="30"/>
  <c r="U174" i="30"/>
  <c r="V35" i="30"/>
  <c r="W71" i="30" s="1"/>
  <c r="U144" i="29"/>
  <c r="V24" i="29"/>
  <c r="W60" i="29" s="1"/>
  <c r="U163" i="29"/>
  <c r="U171" i="30"/>
  <c r="U152" i="30"/>
  <c r="V32" i="30"/>
  <c r="W68" i="30" s="1"/>
  <c r="V31" i="33"/>
  <c r="W67" i="33" s="1"/>
  <c r="U168" i="29"/>
  <c r="U149" i="29"/>
  <c r="V29" i="29"/>
  <c r="W65" i="29" s="1"/>
  <c r="U151" i="29"/>
  <c r="V31" i="29"/>
  <c r="W67" i="29" s="1"/>
  <c r="U170" i="29"/>
  <c r="U147" i="30"/>
  <c r="U166" i="30"/>
  <c r="V27" i="30"/>
  <c r="W63" i="30" s="1"/>
  <c r="U147" i="29"/>
  <c r="U166" i="29"/>
  <c r="V27" i="29"/>
  <c r="W63" i="29" s="1"/>
  <c r="Q198" i="29"/>
  <c r="U150" i="29"/>
  <c r="V30" i="29"/>
  <c r="W66" i="29" s="1"/>
  <c r="U169" i="29"/>
  <c r="V33" i="33"/>
  <c r="W69" i="33" s="1"/>
  <c r="U165" i="29"/>
  <c r="V26" i="29"/>
  <c r="W62" i="29" s="1"/>
  <c r="U146" i="29"/>
  <c r="T176" i="30"/>
  <c r="U174" i="29"/>
  <c r="U155" i="29"/>
  <c r="V35" i="29"/>
  <c r="W71" i="29" s="1"/>
  <c r="V30" i="33"/>
  <c r="W66" i="33" s="1"/>
  <c r="Q194" i="29"/>
  <c r="V28" i="29"/>
  <c r="W64" i="29" s="1"/>
  <c r="U148" i="29"/>
  <c r="U167" i="29"/>
  <c r="Q198" i="30"/>
  <c r="W25" i="33"/>
  <c r="X61" i="33" s="1"/>
  <c r="V30" i="30"/>
  <c r="W66" i="30" s="1"/>
  <c r="U150" i="30"/>
  <c r="U169" i="30"/>
  <c r="U173" i="30"/>
  <c r="U154" i="30"/>
  <c r="V34" i="30"/>
  <c r="W70" i="30" s="1"/>
  <c r="V27" i="33"/>
  <c r="W63" i="33" s="1"/>
  <c r="S177" i="30"/>
  <c r="V34" i="33"/>
  <c r="W70" i="33" s="1"/>
  <c r="Q194" i="30"/>
  <c r="V29" i="30"/>
  <c r="W65" i="30" s="1"/>
  <c r="U168" i="30"/>
  <c r="U149" i="30"/>
  <c r="V34" i="29"/>
  <c r="W70" i="29" s="1"/>
  <c r="U173" i="29"/>
  <c r="U154" i="29"/>
  <c r="U172" i="30"/>
  <c r="U153" i="30"/>
  <c r="V33" i="30"/>
  <c r="W69" i="30" s="1"/>
  <c r="V24" i="33"/>
  <c r="W60" i="33" s="1"/>
  <c r="V29" i="33"/>
  <c r="W65" i="33" s="1"/>
  <c r="S183" i="30"/>
  <c r="S185" i="30" s="1"/>
  <c r="S190" i="30"/>
  <c r="S192" i="30" s="1"/>
  <c r="U162" i="29"/>
  <c r="U143" i="29"/>
  <c r="V23" i="29"/>
  <c r="U37" i="29"/>
  <c r="R196" i="29"/>
  <c r="R184" i="29"/>
  <c r="R186" i="29" s="1"/>
  <c r="S189" i="30"/>
  <c r="S158" i="30"/>
  <c r="S182" i="30"/>
  <c r="S178" i="30"/>
  <c r="S179" i="30" s="1"/>
  <c r="U152" i="29"/>
  <c r="U171" i="29"/>
  <c r="V32" i="29"/>
  <c r="W68" i="29" s="1"/>
  <c r="V26" i="33"/>
  <c r="W62" i="33" s="1"/>
  <c r="U37" i="30"/>
  <c r="V23" i="30"/>
  <c r="U162" i="30"/>
  <c r="U143" i="30"/>
  <c r="T73" i="33"/>
  <c r="T105" i="28" s="1"/>
  <c r="T89" i="28" s="1"/>
  <c r="T157" i="29"/>
  <c r="S183" i="29"/>
  <c r="S185" i="29" s="1"/>
  <c r="S190" i="29"/>
  <c r="S192" i="29" s="1"/>
  <c r="R191" i="29"/>
  <c r="R193" i="29" s="1"/>
  <c r="R197" i="29"/>
  <c r="U164" i="30"/>
  <c r="V25" i="30"/>
  <c r="W61" i="30" s="1"/>
  <c r="U145" i="30"/>
  <c r="R197" i="30"/>
  <c r="R191" i="30"/>
  <c r="R193" i="30" s="1"/>
  <c r="V162" i="31"/>
  <c r="V143" i="31"/>
  <c r="W23" i="31"/>
  <c r="X25" i="32"/>
  <c r="Y55" i="32" s="1"/>
  <c r="U73" i="10"/>
  <c r="U97" i="28" s="1"/>
  <c r="W29" i="10"/>
  <c r="X65" i="10" s="1"/>
  <c r="X24" i="10"/>
  <c r="Y60" i="10" s="1"/>
  <c r="W31" i="10"/>
  <c r="X67" i="10" s="1"/>
  <c r="W35" i="10"/>
  <c r="X71" i="10" s="1"/>
  <c r="W32" i="10"/>
  <c r="X68" i="10" s="1"/>
  <c r="W28" i="10"/>
  <c r="X64" i="10" s="1"/>
  <c r="W27" i="10"/>
  <c r="X63" i="10" s="1"/>
  <c r="W34" i="10"/>
  <c r="X70" i="10" s="1"/>
  <c r="W26" i="10"/>
  <c r="X62" i="10" s="1"/>
  <c r="W25" i="10"/>
  <c r="X61" i="10" s="1"/>
  <c r="X27" i="32"/>
  <c r="Y57" i="32" s="1"/>
  <c r="X26" i="32"/>
  <c r="Y56" i="32" s="1"/>
  <c r="Y20" i="32"/>
  <c r="X23" i="32"/>
  <c r="Y53" i="32" s="1"/>
  <c r="X24" i="32"/>
  <c r="Y54" i="32" s="1"/>
  <c r="W58" i="32" l="1"/>
  <c r="W28" i="32"/>
  <c r="T74" i="34"/>
  <c r="T24" i="28" s="1"/>
  <c r="AA55" i="31"/>
  <c r="S9" i="28"/>
  <c r="T90" i="28"/>
  <c r="T74" i="36"/>
  <c r="T26" i="28" s="1"/>
  <c r="T10" i="28" s="1"/>
  <c r="T74" i="35"/>
  <c r="T25" i="28" s="1"/>
  <c r="S8" i="28"/>
  <c r="S27" i="28"/>
  <c r="W59" i="30"/>
  <c r="S7" i="28"/>
  <c r="T109" i="28"/>
  <c r="X59" i="31"/>
  <c r="W59" i="33"/>
  <c r="U179" i="34"/>
  <c r="U106" i="28"/>
  <c r="W59" i="29"/>
  <c r="Z50" i="32"/>
  <c r="Y50" i="32"/>
  <c r="V37" i="10"/>
  <c r="W66" i="10"/>
  <c r="W30" i="10"/>
  <c r="T196" i="31"/>
  <c r="S194" i="31"/>
  <c r="T197" i="31"/>
  <c r="U62" i="32"/>
  <c r="U22" i="28" s="1"/>
  <c r="AA4" i="36"/>
  <c r="AA4" i="34"/>
  <c r="AA4" i="32"/>
  <c r="AA4" i="30"/>
  <c r="AA4" i="43"/>
  <c r="AA4" i="35"/>
  <c r="AA4" i="33"/>
  <c r="AA4" i="31"/>
  <c r="AA4" i="10"/>
  <c r="AA4" i="29"/>
  <c r="AA65" i="2"/>
  <c r="AA34" i="2"/>
  <c r="AA77" i="2"/>
  <c r="AA49" i="2"/>
  <c r="AA19" i="2"/>
  <c r="Z181" i="35"/>
  <c r="Z188" i="35"/>
  <c r="Z109" i="35"/>
  <c r="Z142" i="35"/>
  <c r="Z40" i="35"/>
  <c r="Z77" i="35"/>
  <c r="Z22" i="35"/>
  <c r="Z161" i="35"/>
  <c r="Z58" i="35"/>
  <c r="Z126" i="35"/>
  <c r="Z92" i="35"/>
  <c r="Z67" i="28"/>
  <c r="Z75" i="28" s="1"/>
  <c r="Z87" i="28"/>
  <c r="Z95" i="28" s="1"/>
  <c r="Z103" i="28" s="1"/>
  <c r="Z58" i="10"/>
  <c r="Z92" i="10"/>
  <c r="Z22" i="10"/>
  <c r="Z77" i="10"/>
  <c r="Z40" i="10"/>
  <c r="Z181" i="30"/>
  <c r="Z22" i="30"/>
  <c r="Z92" i="30"/>
  <c r="Z188" i="30"/>
  <c r="Z126" i="30"/>
  <c r="Z109" i="30"/>
  <c r="Z161" i="30"/>
  <c r="Z142" i="30"/>
  <c r="Z40" i="30"/>
  <c r="Z58" i="30"/>
  <c r="Z77" i="30"/>
  <c r="Z77" i="32"/>
  <c r="Z65" i="32"/>
  <c r="Z19" i="32"/>
  <c r="Z49" i="32"/>
  <c r="Z34" i="32"/>
  <c r="Z89" i="43"/>
  <c r="Z76" i="43"/>
  <c r="Z58" i="43"/>
  <c r="Z40" i="43"/>
  <c r="Z22" i="43"/>
  <c r="Z188" i="34"/>
  <c r="Z181" i="34"/>
  <c r="Z126" i="34"/>
  <c r="Z40" i="34"/>
  <c r="Z109" i="34"/>
  <c r="Z161" i="34"/>
  <c r="Z142" i="34"/>
  <c r="Z58" i="34"/>
  <c r="Z22" i="34"/>
  <c r="Z92" i="34"/>
  <c r="Z77" i="34"/>
  <c r="Z126" i="29"/>
  <c r="Z188" i="29"/>
  <c r="Z161" i="29"/>
  <c r="Z181" i="29"/>
  <c r="Z142" i="29"/>
  <c r="Z22" i="29"/>
  <c r="Z40" i="29"/>
  <c r="Z58" i="29"/>
  <c r="Z77" i="29"/>
  <c r="Z92" i="29"/>
  <c r="Z109" i="29"/>
  <c r="Z181" i="36"/>
  <c r="Z161" i="36"/>
  <c r="Z142" i="36"/>
  <c r="Z126" i="36"/>
  <c r="Z188" i="36"/>
  <c r="Z58" i="36"/>
  <c r="Z77" i="36"/>
  <c r="Z40" i="36"/>
  <c r="Z22" i="36"/>
  <c r="Z92" i="36"/>
  <c r="Z109" i="36"/>
  <c r="Z181" i="31"/>
  <c r="Z126" i="31"/>
  <c r="Z92" i="31"/>
  <c r="Z58" i="31"/>
  <c r="Z22" i="31"/>
  <c r="Z142" i="31"/>
  <c r="Z188" i="31"/>
  <c r="Z40" i="31"/>
  <c r="Z109" i="31"/>
  <c r="Z161" i="31"/>
  <c r="Z77" i="31"/>
  <c r="AA34" i="28"/>
  <c r="AA59" i="28" s="1"/>
  <c r="Z92" i="33"/>
  <c r="Z77" i="33"/>
  <c r="Z58" i="33"/>
  <c r="Z40" i="33"/>
  <c r="Z22" i="33"/>
  <c r="T177" i="34"/>
  <c r="W61" i="31"/>
  <c r="W73" i="31" s="1"/>
  <c r="W100" i="28" s="1"/>
  <c r="V145" i="31"/>
  <c r="V157" i="31" s="1"/>
  <c r="V189" i="31" s="1"/>
  <c r="V164" i="31"/>
  <c r="V176" i="31" s="1"/>
  <c r="V190" i="31" s="1"/>
  <c r="V192" i="31" s="1"/>
  <c r="W25" i="31"/>
  <c r="W37" i="31" s="1"/>
  <c r="W52" i="32"/>
  <c r="W22" i="32"/>
  <c r="W31" i="32" s="1"/>
  <c r="W69" i="10"/>
  <c r="W33" i="10"/>
  <c r="U74" i="10"/>
  <c r="U15" i="28" s="1"/>
  <c r="T158" i="34"/>
  <c r="S196" i="35"/>
  <c r="S198" i="35" s="1"/>
  <c r="T158" i="35"/>
  <c r="T158" i="36"/>
  <c r="S193" i="36"/>
  <c r="S184" i="35"/>
  <c r="S186" i="35" s="1"/>
  <c r="S194" i="35" s="1"/>
  <c r="S196" i="36"/>
  <c r="S186" i="36"/>
  <c r="T184" i="31"/>
  <c r="T186" i="31" s="1"/>
  <c r="T74" i="30"/>
  <c r="T17" i="28" s="1"/>
  <c r="U177" i="31"/>
  <c r="S197" i="36"/>
  <c r="U74" i="34"/>
  <c r="U24" i="28" s="1"/>
  <c r="W59" i="10"/>
  <c r="W23" i="10"/>
  <c r="U183" i="31"/>
  <c r="U185" i="31" s="1"/>
  <c r="V73" i="34"/>
  <c r="V73" i="36"/>
  <c r="V108" i="28" s="1"/>
  <c r="V92" i="28" s="1"/>
  <c r="T74" i="33"/>
  <c r="T23" i="28" s="1"/>
  <c r="T177" i="36"/>
  <c r="U178" i="31"/>
  <c r="U179" i="31" s="1"/>
  <c r="T183" i="36"/>
  <c r="T185" i="36" s="1"/>
  <c r="T178" i="36"/>
  <c r="T179" i="36" s="1"/>
  <c r="R198" i="35"/>
  <c r="U189" i="31"/>
  <c r="U197" i="31" s="1"/>
  <c r="U176" i="36"/>
  <c r="U190" i="36" s="1"/>
  <c r="U192" i="36" s="1"/>
  <c r="U158" i="31"/>
  <c r="T191" i="31"/>
  <c r="T193" i="31" s="1"/>
  <c r="U157" i="36"/>
  <c r="U189" i="36" s="1"/>
  <c r="T189" i="36"/>
  <c r="T197" i="36" s="1"/>
  <c r="T182" i="36"/>
  <c r="AA28" i="35"/>
  <c r="AA64" i="35"/>
  <c r="Z148" i="35"/>
  <c r="Z167" i="35"/>
  <c r="U157" i="34"/>
  <c r="W35" i="34"/>
  <c r="W71" i="34"/>
  <c r="V174" i="34"/>
  <c r="V155" i="34"/>
  <c r="X69" i="31"/>
  <c r="X33" i="31"/>
  <c r="W172" i="31"/>
  <c r="W153" i="31"/>
  <c r="T183" i="35"/>
  <c r="T185" i="35" s="1"/>
  <c r="T190" i="35"/>
  <c r="T192" i="35" s="1"/>
  <c r="T177" i="35"/>
  <c r="X35" i="31"/>
  <c r="X71" i="31"/>
  <c r="W155" i="31"/>
  <c r="W174" i="31"/>
  <c r="X26" i="31"/>
  <c r="X62" i="31"/>
  <c r="W146" i="31"/>
  <c r="W165" i="31"/>
  <c r="T189" i="34"/>
  <c r="T182" i="34"/>
  <c r="W26" i="34"/>
  <c r="W62" i="34"/>
  <c r="V146" i="34"/>
  <c r="V165" i="34"/>
  <c r="W26" i="36"/>
  <c r="W62" i="36"/>
  <c r="V146" i="36"/>
  <c r="V165" i="36"/>
  <c r="AA168" i="35"/>
  <c r="AA149" i="35"/>
  <c r="W33" i="34"/>
  <c r="W69" i="34"/>
  <c r="V172" i="34"/>
  <c r="V153" i="34"/>
  <c r="AA172" i="35"/>
  <c r="AA153" i="35"/>
  <c r="V73" i="35"/>
  <c r="V107" i="28" s="1"/>
  <c r="Z29" i="36"/>
  <c r="Z65" i="36"/>
  <c r="Y168" i="36"/>
  <c r="Y149" i="36"/>
  <c r="W34" i="36"/>
  <c r="W70" i="36"/>
  <c r="V173" i="36"/>
  <c r="V154" i="36"/>
  <c r="X68" i="31"/>
  <c r="W171" i="31"/>
  <c r="X32" i="31"/>
  <c r="W152" i="31"/>
  <c r="X65" i="31"/>
  <c r="X29" i="31"/>
  <c r="W149" i="31"/>
  <c r="W168" i="31"/>
  <c r="Y24" i="35"/>
  <c r="Y60" i="35"/>
  <c r="X163" i="35"/>
  <c r="X144" i="35"/>
  <c r="T177" i="29"/>
  <c r="W23" i="34"/>
  <c r="W59" i="34"/>
  <c r="V37" i="34"/>
  <c r="V162" i="34"/>
  <c r="V143" i="34"/>
  <c r="W25" i="36"/>
  <c r="W61" i="36"/>
  <c r="V164" i="36"/>
  <c r="V145" i="36"/>
  <c r="X60" i="31"/>
  <c r="X24" i="31"/>
  <c r="W144" i="31"/>
  <c r="W163" i="31"/>
  <c r="W30" i="34"/>
  <c r="W66" i="34"/>
  <c r="V150" i="34"/>
  <c r="V169" i="34"/>
  <c r="V37" i="36"/>
  <c r="T189" i="35"/>
  <c r="T182" i="35"/>
  <c r="T178" i="35"/>
  <c r="T179" i="35" s="1"/>
  <c r="W32" i="36"/>
  <c r="W68" i="36"/>
  <c r="V171" i="36"/>
  <c r="V152" i="36"/>
  <c r="AA32" i="35"/>
  <c r="AA68" i="35"/>
  <c r="Z152" i="35"/>
  <c r="Z171" i="35"/>
  <c r="W28" i="34"/>
  <c r="W64" i="34"/>
  <c r="V167" i="34"/>
  <c r="V148" i="34"/>
  <c r="W34" i="34"/>
  <c r="W70" i="34"/>
  <c r="V173" i="34"/>
  <c r="V154" i="34"/>
  <c r="W23" i="35"/>
  <c r="W59" i="35"/>
  <c r="V143" i="35"/>
  <c r="V37" i="35"/>
  <c r="V162" i="35"/>
  <c r="X30" i="31"/>
  <c r="X66" i="31"/>
  <c r="W169" i="31"/>
  <c r="W150" i="31"/>
  <c r="S184" i="34"/>
  <c r="S186" i="34" s="1"/>
  <c r="S196" i="34"/>
  <c r="AA155" i="35"/>
  <c r="AA174" i="35"/>
  <c r="W27" i="34"/>
  <c r="W63" i="34"/>
  <c r="V166" i="34"/>
  <c r="V147" i="34"/>
  <c r="R194" i="35"/>
  <c r="W32" i="34"/>
  <c r="W68" i="34"/>
  <c r="V171" i="34"/>
  <c r="V152" i="34"/>
  <c r="W34" i="35"/>
  <c r="W70" i="35"/>
  <c r="V154" i="35"/>
  <c r="V173" i="35"/>
  <c r="W31" i="36"/>
  <c r="W67" i="36"/>
  <c r="V151" i="36"/>
  <c r="V170" i="36"/>
  <c r="W24" i="36"/>
  <c r="W60" i="36"/>
  <c r="V163" i="36"/>
  <c r="V144" i="36"/>
  <c r="X27" i="31"/>
  <c r="X63" i="31"/>
  <c r="W166" i="31"/>
  <c r="W147" i="31"/>
  <c r="W25" i="34"/>
  <c r="W61" i="34"/>
  <c r="V164" i="34"/>
  <c r="V145" i="34"/>
  <c r="S191" i="34"/>
  <c r="S193" i="34" s="1"/>
  <c r="S197" i="34"/>
  <c r="W33" i="36"/>
  <c r="W69" i="36"/>
  <c r="V172" i="36"/>
  <c r="V153" i="36"/>
  <c r="W35" i="36"/>
  <c r="W71" i="36"/>
  <c r="V174" i="36"/>
  <c r="V155" i="36"/>
  <c r="AA27" i="35"/>
  <c r="AA63" i="35"/>
  <c r="Z166" i="35"/>
  <c r="Z147" i="35"/>
  <c r="W31" i="35"/>
  <c r="W67" i="35"/>
  <c r="V151" i="35"/>
  <c r="V170" i="35"/>
  <c r="T190" i="34"/>
  <c r="T192" i="34" s="1"/>
  <c r="T183" i="34"/>
  <c r="T185" i="34" s="1"/>
  <c r="W28" i="36"/>
  <c r="W64" i="36"/>
  <c r="V167" i="36"/>
  <c r="V148" i="36"/>
  <c r="W29" i="34"/>
  <c r="W65" i="34"/>
  <c r="V168" i="34"/>
  <c r="V149" i="34"/>
  <c r="W24" i="34"/>
  <c r="W60" i="34"/>
  <c r="V163" i="34"/>
  <c r="V144" i="34"/>
  <c r="U176" i="35"/>
  <c r="X70" i="31"/>
  <c r="W173" i="31"/>
  <c r="X34" i="31"/>
  <c r="W154" i="31"/>
  <c r="X64" i="31"/>
  <c r="W148" i="31"/>
  <c r="W167" i="31"/>
  <c r="X28" i="31"/>
  <c r="R194" i="34"/>
  <c r="AA150" i="35"/>
  <c r="AA169" i="35"/>
  <c r="W31" i="34"/>
  <c r="W67" i="34"/>
  <c r="V170" i="34"/>
  <c r="V151" i="34"/>
  <c r="W27" i="36"/>
  <c r="W63" i="36"/>
  <c r="V147" i="36"/>
  <c r="V166" i="36"/>
  <c r="AA164" i="35"/>
  <c r="AA145" i="35"/>
  <c r="U176" i="34"/>
  <c r="X23" i="36"/>
  <c r="X59" i="36"/>
  <c r="W162" i="36"/>
  <c r="W143" i="36"/>
  <c r="Y67" i="31"/>
  <c r="Y31" i="31"/>
  <c r="X170" i="31"/>
  <c r="X151" i="31"/>
  <c r="W30" i="36"/>
  <c r="W66" i="36"/>
  <c r="V150" i="36"/>
  <c r="V169" i="36"/>
  <c r="R198" i="34"/>
  <c r="U157" i="35"/>
  <c r="V74" i="31"/>
  <c r="V18" i="28" s="1"/>
  <c r="T74" i="29"/>
  <c r="T16" i="28" s="1"/>
  <c r="T8" i="28" s="1"/>
  <c r="V61" i="32"/>
  <c r="V104" i="28" s="1"/>
  <c r="X21" i="32"/>
  <c r="Y51" i="32" s="1"/>
  <c r="X29" i="32"/>
  <c r="Y59" i="32" s="1"/>
  <c r="T177" i="30"/>
  <c r="T158" i="30"/>
  <c r="U176" i="30"/>
  <c r="W34" i="33"/>
  <c r="X70" i="33" s="1"/>
  <c r="W33" i="33"/>
  <c r="X69" i="33" s="1"/>
  <c r="V170" i="29"/>
  <c r="V151" i="29"/>
  <c r="W31" i="29"/>
  <c r="X67" i="29" s="1"/>
  <c r="T158" i="29"/>
  <c r="R194" i="30"/>
  <c r="T190" i="29"/>
  <c r="T192" i="29" s="1"/>
  <c r="T183" i="29"/>
  <c r="T185" i="29" s="1"/>
  <c r="V37" i="30"/>
  <c r="V162" i="30"/>
  <c r="V143" i="30"/>
  <c r="W23" i="30"/>
  <c r="V143" i="29"/>
  <c r="V37" i="29"/>
  <c r="W23" i="29"/>
  <c r="V162" i="29"/>
  <c r="W24" i="33"/>
  <c r="X60" i="33" s="1"/>
  <c r="V154" i="29"/>
  <c r="V173" i="29"/>
  <c r="W34" i="29"/>
  <c r="X70" i="29" s="1"/>
  <c r="V152" i="30"/>
  <c r="V171" i="30"/>
  <c r="W32" i="30"/>
  <c r="X68" i="30" s="1"/>
  <c r="V155" i="30"/>
  <c r="V174" i="30"/>
  <c r="W35" i="30"/>
  <c r="X71" i="30" s="1"/>
  <c r="W33" i="29"/>
  <c r="X69" i="29" s="1"/>
  <c r="V172" i="29"/>
  <c r="V153" i="29"/>
  <c r="W32" i="33"/>
  <c r="X68" i="33" s="1"/>
  <c r="U73" i="29"/>
  <c r="U98" i="28" s="1"/>
  <c r="V144" i="30"/>
  <c r="W24" i="30"/>
  <c r="X60" i="30" s="1"/>
  <c r="V163" i="30"/>
  <c r="T189" i="30"/>
  <c r="T182" i="30"/>
  <c r="T178" i="30"/>
  <c r="T179" i="30" s="1"/>
  <c r="U73" i="30"/>
  <c r="U99" i="28" s="1"/>
  <c r="U91" i="28" s="1"/>
  <c r="S184" i="30"/>
  <c r="S186" i="30" s="1"/>
  <c r="S196" i="30"/>
  <c r="U157" i="29"/>
  <c r="W33" i="30"/>
  <c r="X69" i="30" s="1"/>
  <c r="V172" i="30"/>
  <c r="V153" i="30"/>
  <c r="W27" i="33"/>
  <c r="X63" i="33" s="1"/>
  <c r="V167" i="29"/>
  <c r="V148" i="29"/>
  <c r="W28" i="29"/>
  <c r="X64" i="29" s="1"/>
  <c r="T190" i="30"/>
  <c r="T192" i="30" s="1"/>
  <c r="T183" i="30"/>
  <c r="T185" i="30" s="1"/>
  <c r="V168" i="29"/>
  <c r="V149" i="29"/>
  <c r="W29" i="29"/>
  <c r="X65" i="29" s="1"/>
  <c r="V146" i="30"/>
  <c r="W26" i="30"/>
  <c r="X62" i="30" s="1"/>
  <c r="V165" i="30"/>
  <c r="W28" i="30"/>
  <c r="X64" i="30" s="1"/>
  <c r="V167" i="30"/>
  <c r="V148" i="30"/>
  <c r="T189" i="29"/>
  <c r="T182" i="29"/>
  <c r="T178" i="29"/>
  <c r="T179" i="29" s="1"/>
  <c r="W26" i="33"/>
  <c r="X62" i="33" s="1"/>
  <c r="U176" i="29"/>
  <c r="V150" i="30"/>
  <c r="W30" i="30"/>
  <c r="X66" i="30" s="1"/>
  <c r="V169" i="30"/>
  <c r="V169" i="29"/>
  <c r="V150" i="29"/>
  <c r="W30" i="29"/>
  <c r="X66" i="29" s="1"/>
  <c r="V166" i="30"/>
  <c r="V147" i="30"/>
  <c r="W27" i="30"/>
  <c r="X63" i="30" s="1"/>
  <c r="W35" i="33"/>
  <c r="X71" i="33" s="1"/>
  <c r="V145" i="30"/>
  <c r="W25" i="30"/>
  <c r="X61" i="30" s="1"/>
  <c r="V164" i="30"/>
  <c r="S191" i="30"/>
  <c r="S193" i="30" s="1"/>
  <c r="S197" i="30"/>
  <c r="V173" i="30"/>
  <c r="V154" i="30"/>
  <c r="W34" i="30"/>
  <c r="X70" i="30" s="1"/>
  <c r="X25" i="33"/>
  <c r="Y61" i="33" s="1"/>
  <c r="S196" i="29"/>
  <c r="S184" i="29"/>
  <c r="S186" i="29" s="1"/>
  <c r="V151" i="30"/>
  <c r="V170" i="30"/>
  <c r="W31" i="30"/>
  <c r="X67" i="30" s="1"/>
  <c r="V152" i="29"/>
  <c r="V171" i="29"/>
  <c r="W32" i="29"/>
  <c r="X68" i="29" s="1"/>
  <c r="R194" i="29"/>
  <c r="V149" i="30"/>
  <c r="V168" i="30"/>
  <c r="W29" i="30"/>
  <c r="X65" i="30" s="1"/>
  <c r="W30" i="33"/>
  <c r="X66" i="33" s="1"/>
  <c r="V165" i="29"/>
  <c r="V146" i="29"/>
  <c r="W26" i="29"/>
  <c r="X62" i="29" s="1"/>
  <c r="S197" i="29"/>
  <c r="S191" i="29"/>
  <c r="S193" i="29" s="1"/>
  <c r="W23" i="33"/>
  <c r="V37" i="33"/>
  <c r="W28" i="33"/>
  <c r="X64" i="33" s="1"/>
  <c r="U157" i="30"/>
  <c r="R198" i="29"/>
  <c r="W29" i="33"/>
  <c r="X65" i="33" s="1"/>
  <c r="V155" i="29"/>
  <c r="V174" i="29"/>
  <c r="W35" i="29"/>
  <c r="X71" i="29" s="1"/>
  <c r="W27" i="29"/>
  <c r="X63" i="29" s="1"/>
  <c r="V166" i="29"/>
  <c r="V147" i="29"/>
  <c r="W31" i="33"/>
  <c r="X67" i="33" s="1"/>
  <c r="V163" i="29"/>
  <c r="V144" i="29"/>
  <c r="W24" i="29"/>
  <c r="X60" i="29" s="1"/>
  <c r="V164" i="29"/>
  <c r="V145" i="29"/>
  <c r="W25" i="29"/>
  <c r="X61" i="29" s="1"/>
  <c r="R198" i="30"/>
  <c r="U73" i="33"/>
  <c r="U105" i="28" s="1"/>
  <c r="W143" i="31"/>
  <c r="W162" i="31"/>
  <c r="X23" i="31"/>
  <c r="U184" i="31"/>
  <c r="V73" i="10"/>
  <c r="V97" i="28" s="1"/>
  <c r="Y25" i="32"/>
  <c r="Z55" i="32" s="1"/>
  <c r="Y24" i="10"/>
  <c r="Z60" i="10" s="1"/>
  <c r="X25" i="10"/>
  <c r="Y61" i="10" s="1"/>
  <c r="X29" i="10"/>
  <c r="Y65" i="10" s="1"/>
  <c r="X34" i="10"/>
  <c r="Y70" i="10" s="1"/>
  <c r="X32" i="10"/>
  <c r="Y68" i="10" s="1"/>
  <c r="X27" i="10"/>
  <c r="Y63" i="10" s="1"/>
  <c r="X31" i="10"/>
  <c r="Y67" i="10" s="1"/>
  <c r="X26" i="10"/>
  <c r="Y62" i="10" s="1"/>
  <c r="X35" i="10"/>
  <c r="Y71" i="10" s="1"/>
  <c r="X28" i="10"/>
  <c r="Y64" i="10" s="1"/>
  <c r="Y26" i="32"/>
  <c r="Z56" i="32" s="1"/>
  <c r="Y24" i="32"/>
  <c r="Z54" i="32" s="1"/>
  <c r="Y23" i="32"/>
  <c r="Z53" i="32" s="1"/>
  <c r="Z20" i="32"/>
  <c r="Y27" i="32"/>
  <c r="Z57" i="32" s="1"/>
  <c r="X58" i="32" l="1"/>
  <c r="X28" i="32"/>
  <c r="U74" i="36"/>
  <c r="U26" i="28" s="1"/>
  <c r="U10" i="28" s="1"/>
  <c r="U109" i="28"/>
  <c r="T9" i="28"/>
  <c r="U74" i="35"/>
  <c r="U25" i="28" s="1"/>
  <c r="T27" i="28"/>
  <c r="X59" i="33"/>
  <c r="T7" i="28"/>
  <c r="X59" i="30"/>
  <c r="Y59" i="31"/>
  <c r="V179" i="34"/>
  <c r="V106" i="28"/>
  <c r="U89" i="28"/>
  <c r="U90" i="28"/>
  <c r="X59" i="29"/>
  <c r="AA50" i="32"/>
  <c r="T198" i="31"/>
  <c r="X66" i="10"/>
  <c r="X30" i="10"/>
  <c r="V74" i="10"/>
  <c r="V15" i="28" s="1"/>
  <c r="V74" i="35"/>
  <c r="V25" i="28" s="1"/>
  <c r="U177" i="34"/>
  <c r="V62" i="32"/>
  <c r="V22" i="28" s="1"/>
  <c r="AA181" i="35"/>
  <c r="AA109" i="35"/>
  <c r="AA188" i="35"/>
  <c r="AA142" i="35"/>
  <c r="AA77" i="35"/>
  <c r="AA40" i="35"/>
  <c r="AA22" i="35"/>
  <c r="AA161" i="35"/>
  <c r="AA126" i="35"/>
  <c r="AA92" i="35"/>
  <c r="AA58" i="35"/>
  <c r="AA89" i="43"/>
  <c r="AA76" i="43"/>
  <c r="AA58" i="43"/>
  <c r="AA40" i="43"/>
  <c r="AA22" i="43"/>
  <c r="AA22" i="30"/>
  <c r="AA126" i="30"/>
  <c r="AA109" i="30"/>
  <c r="AA161" i="30"/>
  <c r="AA142" i="30"/>
  <c r="AA188" i="30"/>
  <c r="AA181" i="30"/>
  <c r="AA58" i="30"/>
  <c r="AA77" i="30"/>
  <c r="AA40" i="30"/>
  <c r="AA92" i="30"/>
  <c r="AA65" i="32"/>
  <c r="AA77" i="32"/>
  <c r="AA49" i="32"/>
  <c r="AA34" i="32"/>
  <c r="AA19" i="32"/>
  <c r="AA67" i="28"/>
  <c r="AA75" i="28" s="1"/>
  <c r="AA87" i="28"/>
  <c r="AA95" i="28" s="1"/>
  <c r="AA103" i="28" s="1"/>
  <c r="AA126" i="29"/>
  <c r="AA40" i="29"/>
  <c r="AA58" i="29"/>
  <c r="AA77" i="29"/>
  <c r="AA188" i="29"/>
  <c r="AA92" i="29"/>
  <c r="AA181" i="29"/>
  <c r="AA161" i="29"/>
  <c r="AA22" i="29"/>
  <c r="AA142" i="29"/>
  <c r="AA109" i="29"/>
  <c r="AA161" i="34"/>
  <c r="AA77" i="34"/>
  <c r="AA22" i="34"/>
  <c r="AA181" i="34"/>
  <c r="AA142" i="34"/>
  <c r="AA40" i="34"/>
  <c r="AA109" i="34"/>
  <c r="AA58" i="34"/>
  <c r="AA92" i="34"/>
  <c r="AA188" i="34"/>
  <c r="AA126" i="34"/>
  <c r="AA92" i="10"/>
  <c r="AA77" i="10"/>
  <c r="AA58" i="10"/>
  <c r="AA40" i="10"/>
  <c r="AA22" i="10"/>
  <c r="AA109" i="36"/>
  <c r="AA142" i="36"/>
  <c r="AA126" i="36"/>
  <c r="AA40" i="36"/>
  <c r="AA92" i="36"/>
  <c r="AA58" i="36"/>
  <c r="AA181" i="36"/>
  <c r="AA22" i="36"/>
  <c r="AA188" i="36"/>
  <c r="AA77" i="36"/>
  <c r="AA161" i="36"/>
  <c r="AA181" i="31"/>
  <c r="AA142" i="31"/>
  <c r="AA109" i="31"/>
  <c r="AA77" i="31"/>
  <c r="AA40" i="31"/>
  <c r="AA161" i="31"/>
  <c r="AA188" i="31"/>
  <c r="AA126" i="31"/>
  <c r="AA58" i="31"/>
  <c r="AA22" i="31"/>
  <c r="AA92" i="31"/>
  <c r="AA92" i="33"/>
  <c r="AA58" i="33"/>
  <c r="AA22" i="33"/>
  <c r="AA77" i="33"/>
  <c r="AA40" i="33"/>
  <c r="W37" i="10"/>
  <c r="X61" i="31"/>
  <c r="X73" i="31" s="1"/>
  <c r="X100" i="28" s="1"/>
  <c r="W164" i="31"/>
  <c r="W176" i="31" s="1"/>
  <c r="W145" i="31"/>
  <c r="W157" i="31" s="1"/>
  <c r="W182" i="31" s="1"/>
  <c r="X25" i="31"/>
  <c r="X37" i="31" s="1"/>
  <c r="X52" i="32"/>
  <c r="X22" i="32"/>
  <c r="X31" i="32" s="1"/>
  <c r="X69" i="10"/>
  <c r="X33" i="10"/>
  <c r="V74" i="36"/>
  <c r="V26" i="28" s="1"/>
  <c r="V10" i="28" s="1"/>
  <c r="U158" i="34"/>
  <c r="U196" i="31"/>
  <c r="U198" i="31" s="1"/>
  <c r="U186" i="31"/>
  <c r="S198" i="36"/>
  <c r="S194" i="36"/>
  <c r="T194" i="31"/>
  <c r="U74" i="30"/>
  <c r="U17" i="28" s="1"/>
  <c r="U191" i="31"/>
  <c r="U193" i="31" s="1"/>
  <c r="U74" i="33"/>
  <c r="U23" i="28" s="1"/>
  <c r="U7" i="28" s="1"/>
  <c r="U158" i="36"/>
  <c r="V177" i="31"/>
  <c r="V157" i="36"/>
  <c r="V189" i="36" s="1"/>
  <c r="V176" i="36"/>
  <c r="V183" i="36" s="1"/>
  <c r="V185" i="36" s="1"/>
  <c r="T191" i="36"/>
  <c r="T193" i="36" s="1"/>
  <c r="V157" i="35"/>
  <c r="V189" i="35" s="1"/>
  <c r="U177" i="36"/>
  <c r="U183" i="36"/>
  <c r="U185" i="36" s="1"/>
  <c r="T196" i="36"/>
  <c r="T198" i="36" s="1"/>
  <c r="V74" i="34"/>
  <c r="V24" i="28" s="1"/>
  <c r="X59" i="10"/>
  <c r="X23" i="10"/>
  <c r="U178" i="36"/>
  <c r="U179" i="36" s="1"/>
  <c r="V183" i="31"/>
  <c r="V185" i="31" s="1"/>
  <c r="W73" i="36"/>
  <c r="W108" i="28" s="1"/>
  <c r="W92" i="28" s="1"/>
  <c r="T184" i="36"/>
  <c r="T186" i="36" s="1"/>
  <c r="V158" i="31"/>
  <c r="U177" i="35"/>
  <c r="V182" i="31"/>
  <c r="U182" i="36"/>
  <c r="U184" i="36" s="1"/>
  <c r="Y35" i="31"/>
  <c r="Y71" i="31"/>
  <c r="X174" i="31"/>
  <c r="X155" i="31"/>
  <c r="Y62" i="31"/>
  <c r="X165" i="31"/>
  <c r="X146" i="31"/>
  <c r="Y26" i="31"/>
  <c r="Y23" i="36"/>
  <c r="Y59" i="36"/>
  <c r="X143" i="36"/>
  <c r="X162" i="36"/>
  <c r="X29" i="34"/>
  <c r="X65" i="34"/>
  <c r="W168" i="34"/>
  <c r="W149" i="34"/>
  <c r="X31" i="36"/>
  <c r="X67" i="36"/>
  <c r="W151" i="36"/>
  <c r="W170" i="36"/>
  <c r="X32" i="34"/>
  <c r="X68" i="34"/>
  <c r="W152" i="34"/>
  <c r="W171" i="34"/>
  <c r="W73" i="34"/>
  <c r="Z24" i="35"/>
  <c r="Z60" i="35"/>
  <c r="Y163" i="35"/>
  <c r="Y144" i="35"/>
  <c r="T184" i="34"/>
  <c r="T186" i="34" s="1"/>
  <c r="T196" i="34"/>
  <c r="U178" i="35"/>
  <c r="U179" i="35" s="1"/>
  <c r="U182" i="35"/>
  <c r="U189" i="35"/>
  <c r="Y30" i="31"/>
  <c r="Y66" i="31"/>
  <c r="X169" i="31"/>
  <c r="X150" i="31"/>
  <c r="AA29" i="36"/>
  <c r="AA65" i="36"/>
  <c r="Z168" i="36"/>
  <c r="Z149" i="36"/>
  <c r="AA167" i="35"/>
  <c r="AA148" i="35"/>
  <c r="Z67" i="31"/>
  <c r="Z31" i="31"/>
  <c r="Y151" i="31"/>
  <c r="Y170" i="31"/>
  <c r="X27" i="36"/>
  <c r="X63" i="36"/>
  <c r="W166" i="36"/>
  <c r="W147" i="36"/>
  <c r="U158" i="35"/>
  <c r="X26" i="36"/>
  <c r="X62" i="36"/>
  <c r="W146" i="36"/>
  <c r="W165" i="36"/>
  <c r="V178" i="31"/>
  <c r="V179" i="31" s="1"/>
  <c r="Y70" i="31"/>
  <c r="Y34" i="31"/>
  <c r="X154" i="31"/>
  <c r="X173" i="31"/>
  <c r="S198" i="34"/>
  <c r="V176" i="35"/>
  <c r="X34" i="34"/>
  <c r="X70" i="34"/>
  <c r="W173" i="34"/>
  <c r="W154" i="34"/>
  <c r="AA171" i="35"/>
  <c r="AA152" i="35"/>
  <c r="X32" i="36"/>
  <c r="X68" i="36"/>
  <c r="W152" i="36"/>
  <c r="W171" i="36"/>
  <c r="Y65" i="31"/>
  <c r="X168" i="31"/>
  <c r="Y29" i="31"/>
  <c r="X149" i="31"/>
  <c r="U183" i="34"/>
  <c r="U185" i="34" s="1"/>
  <c r="U190" i="34"/>
  <c r="U192" i="34" s="1"/>
  <c r="X31" i="35"/>
  <c r="X67" i="35"/>
  <c r="W170" i="35"/>
  <c r="W151" i="35"/>
  <c r="X35" i="36"/>
  <c r="X71" i="36"/>
  <c r="W174" i="36"/>
  <c r="W155" i="36"/>
  <c r="X33" i="34"/>
  <c r="X69" i="34"/>
  <c r="W153" i="34"/>
  <c r="W172" i="34"/>
  <c r="W37" i="36"/>
  <c r="X24" i="34"/>
  <c r="X60" i="34"/>
  <c r="W144" i="34"/>
  <c r="W163" i="34"/>
  <c r="X28" i="36"/>
  <c r="X64" i="36"/>
  <c r="W167" i="36"/>
  <c r="W148" i="36"/>
  <c r="X24" i="36"/>
  <c r="X60" i="36"/>
  <c r="W163" i="36"/>
  <c r="W144" i="36"/>
  <c r="X34" i="35"/>
  <c r="X70" i="35"/>
  <c r="W154" i="35"/>
  <c r="W173" i="35"/>
  <c r="S194" i="34"/>
  <c r="X30" i="34"/>
  <c r="X66" i="34"/>
  <c r="W150" i="34"/>
  <c r="W169" i="34"/>
  <c r="X25" i="36"/>
  <c r="X61" i="36"/>
  <c r="W164" i="36"/>
  <c r="W145" i="36"/>
  <c r="X35" i="34"/>
  <c r="X71" i="34"/>
  <c r="W155" i="34"/>
  <c r="W174" i="34"/>
  <c r="T196" i="35"/>
  <c r="T184" i="35"/>
  <c r="T186" i="35" s="1"/>
  <c r="X34" i="36"/>
  <c r="X70" i="36"/>
  <c r="W173" i="36"/>
  <c r="W154" i="36"/>
  <c r="X30" i="36"/>
  <c r="X66" i="36"/>
  <c r="W169" i="36"/>
  <c r="W150" i="36"/>
  <c r="X31" i="34"/>
  <c r="X67" i="34"/>
  <c r="W170" i="34"/>
  <c r="W151" i="34"/>
  <c r="AA147" i="35"/>
  <c r="AA166" i="35"/>
  <c r="X27" i="34"/>
  <c r="X63" i="34"/>
  <c r="W147" i="34"/>
  <c r="W166" i="34"/>
  <c r="W73" i="35"/>
  <c r="W107" i="28" s="1"/>
  <c r="T197" i="35"/>
  <c r="T191" i="35"/>
  <c r="T193" i="35" s="1"/>
  <c r="V176" i="34"/>
  <c r="X23" i="34"/>
  <c r="X59" i="34"/>
  <c r="W37" i="34"/>
  <c r="W143" i="34"/>
  <c r="W162" i="34"/>
  <c r="T191" i="34"/>
  <c r="T193" i="34" s="1"/>
  <c r="T197" i="34"/>
  <c r="Y64" i="31"/>
  <c r="X148" i="31"/>
  <c r="Y28" i="31"/>
  <c r="X167" i="31"/>
  <c r="V157" i="34"/>
  <c r="U189" i="34"/>
  <c r="U182" i="34"/>
  <c r="U183" i="35"/>
  <c r="U185" i="35" s="1"/>
  <c r="U190" i="35"/>
  <c r="U192" i="35" s="1"/>
  <c r="X33" i="36"/>
  <c r="X69" i="36"/>
  <c r="W153" i="36"/>
  <c r="W172" i="36"/>
  <c r="X25" i="34"/>
  <c r="X61" i="34"/>
  <c r="W164" i="34"/>
  <c r="W145" i="34"/>
  <c r="Y63" i="31"/>
  <c r="Y27" i="31"/>
  <c r="X166" i="31"/>
  <c r="X147" i="31"/>
  <c r="X23" i="35"/>
  <c r="X59" i="35"/>
  <c r="W37" i="35"/>
  <c r="W143" i="35"/>
  <c r="W162" i="35"/>
  <c r="X28" i="34"/>
  <c r="X64" i="34"/>
  <c r="W167" i="34"/>
  <c r="W148" i="34"/>
  <c r="Y60" i="31"/>
  <c r="X163" i="31"/>
  <c r="X144" i="31"/>
  <c r="Y24" i="31"/>
  <c r="Y68" i="31"/>
  <c r="X171" i="31"/>
  <c r="X152" i="31"/>
  <c r="Y32" i="31"/>
  <c r="X26" i="34"/>
  <c r="X62" i="34"/>
  <c r="W146" i="34"/>
  <c r="W165" i="34"/>
  <c r="Y69" i="31"/>
  <c r="X153" i="31"/>
  <c r="X172" i="31"/>
  <c r="Y33" i="31"/>
  <c r="U191" i="36"/>
  <c r="U193" i="36" s="1"/>
  <c r="U197" i="36"/>
  <c r="W74" i="31"/>
  <c r="W18" i="28" s="1"/>
  <c r="U74" i="29"/>
  <c r="U16" i="28" s="1"/>
  <c r="U8" i="28" s="1"/>
  <c r="W61" i="32"/>
  <c r="W104" i="28" s="1"/>
  <c r="Y29" i="32"/>
  <c r="Z59" i="32" s="1"/>
  <c r="Y21" i="32"/>
  <c r="S198" i="29"/>
  <c r="V73" i="33"/>
  <c r="V105" i="28" s="1"/>
  <c r="S198" i="30"/>
  <c r="X30" i="33"/>
  <c r="Y66" i="33" s="1"/>
  <c r="W172" i="30"/>
  <c r="W153" i="30"/>
  <c r="X33" i="30"/>
  <c r="Y69" i="30" s="1"/>
  <c r="X29" i="33"/>
  <c r="Y65" i="33" s="1"/>
  <c r="X23" i="33"/>
  <c r="W37" i="33"/>
  <c r="Y25" i="33"/>
  <c r="Z61" i="33" s="1"/>
  <c r="W169" i="30"/>
  <c r="W150" i="30"/>
  <c r="X30" i="30"/>
  <c r="Y66" i="30" s="1"/>
  <c r="U189" i="29"/>
  <c r="U182" i="29"/>
  <c r="U178" i="29"/>
  <c r="U179" i="29" s="1"/>
  <c r="V176" i="29"/>
  <c r="V176" i="30"/>
  <c r="W149" i="30"/>
  <c r="X29" i="30"/>
  <c r="Y65" i="30" s="1"/>
  <c r="W168" i="30"/>
  <c r="X25" i="30"/>
  <c r="Y61" i="30" s="1"/>
  <c r="W164" i="30"/>
  <c r="W145" i="30"/>
  <c r="W168" i="29"/>
  <c r="X29" i="29"/>
  <c r="Y65" i="29" s="1"/>
  <c r="W149" i="29"/>
  <c r="W163" i="30"/>
  <c r="W144" i="30"/>
  <c r="X24" i="30"/>
  <c r="Y60" i="30" s="1"/>
  <c r="W153" i="29"/>
  <c r="W172" i="29"/>
  <c r="X33" i="29"/>
  <c r="Y69" i="29" s="1"/>
  <c r="T191" i="29"/>
  <c r="T193" i="29" s="1"/>
  <c r="T197" i="29"/>
  <c r="W144" i="29"/>
  <c r="X24" i="29"/>
  <c r="Y60" i="29" s="1"/>
  <c r="W163" i="29"/>
  <c r="W166" i="29"/>
  <c r="W147" i="29"/>
  <c r="X27" i="29"/>
  <c r="Y63" i="29" s="1"/>
  <c r="W173" i="30"/>
  <c r="W154" i="30"/>
  <c r="X34" i="30"/>
  <c r="Y70" i="30" s="1"/>
  <c r="W169" i="29"/>
  <c r="W150" i="29"/>
  <c r="X30" i="29"/>
  <c r="Y66" i="29" s="1"/>
  <c r="U177" i="29"/>
  <c r="U183" i="29"/>
  <c r="U185" i="29" s="1"/>
  <c r="U190" i="29"/>
  <c r="U192" i="29" s="1"/>
  <c r="X27" i="33"/>
  <c r="Y63" i="33" s="1"/>
  <c r="S194" i="30"/>
  <c r="X35" i="30"/>
  <c r="Y71" i="30" s="1"/>
  <c r="W174" i="30"/>
  <c r="W155" i="30"/>
  <c r="W173" i="29"/>
  <c r="W154" i="29"/>
  <c r="X34" i="29"/>
  <c r="Y70" i="29" s="1"/>
  <c r="X23" i="29"/>
  <c r="W37" i="29"/>
  <c r="W162" i="29"/>
  <c r="W143" i="29"/>
  <c r="X33" i="33"/>
  <c r="Y69" i="33" s="1"/>
  <c r="U182" i="30"/>
  <c r="U178" i="30"/>
  <c r="U179" i="30" s="1"/>
  <c r="U158" i="30"/>
  <c r="U189" i="30"/>
  <c r="W165" i="29"/>
  <c r="W146" i="29"/>
  <c r="X26" i="29"/>
  <c r="Y62" i="29" s="1"/>
  <c r="W170" i="30"/>
  <c r="W151" i="30"/>
  <c r="X31" i="30"/>
  <c r="Y67" i="30" s="1"/>
  <c r="X26" i="33"/>
  <c r="Y62" i="33" s="1"/>
  <c r="X28" i="30"/>
  <c r="Y64" i="30" s="1"/>
  <c r="W167" i="30"/>
  <c r="W148" i="30"/>
  <c r="V73" i="29"/>
  <c r="V98" i="28" s="1"/>
  <c r="V73" i="30"/>
  <c r="V99" i="28" s="1"/>
  <c r="V91" i="28" s="1"/>
  <c r="X35" i="29"/>
  <c r="Y71" i="29" s="1"/>
  <c r="W174" i="29"/>
  <c r="W155" i="29"/>
  <c r="X28" i="33"/>
  <c r="Y64" i="33" s="1"/>
  <c r="X35" i="33"/>
  <c r="Y71" i="33" s="1"/>
  <c r="X32" i="33"/>
  <c r="Y68" i="33" s="1"/>
  <c r="X34" i="33"/>
  <c r="Y70" i="33" s="1"/>
  <c r="T196" i="30"/>
  <c r="T184" i="30"/>
  <c r="T186" i="30" s="1"/>
  <c r="V157" i="29"/>
  <c r="W143" i="30"/>
  <c r="W37" i="30"/>
  <c r="X23" i="30"/>
  <c r="W162" i="30"/>
  <c r="U158" i="29"/>
  <c r="X25" i="29"/>
  <c r="Y61" i="29" s="1"/>
  <c r="W164" i="29"/>
  <c r="W145" i="29"/>
  <c r="X31" i="33"/>
  <c r="Y67" i="33" s="1"/>
  <c r="W152" i="29"/>
  <c r="W171" i="29"/>
  <c r="X32" i="29"/>
  <c r="Y68" i="29" s="1"/>
  <c r="S194" i="29"/>
  <c r="W166" i="30"/>
  <c r="W147" i="30"/>
  <c r="X27" i="30"/>
  <c r="Y63" i="30" s="1"/>
  <c r="T196" i="29"/>
  <c r="T184" i="29"/>
  <c r="T186" i="29" s="1"/>
  <c r="W165" i="30"/>
  <c r="W146" i="30"/>
  <c r="X26" i="30"/>
  <c r="Y62" i="30" s="1"/>
  <c r="W167" i="29"/>
  <c r="W148" i="29"/>
  <c r="X28" i="29"/>
  <c r="Y64" i="29" s="1"/>
  <c r="T191" i="30"/>
  <c r="T193" i="30" s="1"/>
  <c r="T197" i="30"/>
  <c r="W171" i="30"/>
  <c r="W152" i="30"/>
  <c r="X32" i="30"/>
  <c r="Y68" i="30" s="1"/>
  <c r="X24" i="33"/>
  <c r="Y60" i="33" s="1"/>
  <c r="V157" i="30"/>
  <c r="W170" i="29"/>
  <c r="W151" i="29"/>
  <c r="X31" i="29"/>
  <c r="Y67" i="29" s="1"/>
  <c r="U183" i="30"/>
  <c r="U185" i="30" s="1"/>
  <c r="U177" i="30"/>
  <c r="U190" i="30"/>
  <c r="U192" i="30" s="1"/>
  <c r="X162" i="31"/>
  <c r="X143" i="31"/>
  <c r="Y23" i="31"/>
  <c r="V191" i="31"/>
  <c r="V193" i="31" s="1"/>
  <c r="V197" i="31"/>
  <c r="W73" i="10"/>
  <c r="W97" i="28" s="1"/>
  <c r="Z25" i="32"/>
  <c r="AA55" i="32" s="1"/>
  <c r="Z24" i="10"/>
  <c r="AA60" i="10" s="1"/>
  <c r="Y34" i="10"/>
  <c r="Z70" i="10" s="1"/>
  <c r="Y31" i="10"/>
  <c r="Z67" i="10" s="1"/>
  <c r="Y32" i="10"/>
  <c r="Z68" i="10" s="1"/>
  <c r="Y29" i="10"/>
  <c r="Z65" i="10" s="1"/>
  <c r="Y28" i="10"/>
  <c r="Z64" i="10" s="1"/>
  <c r="Y35" i="10"/>
  <c r="Z71" i="10" s="1"/>
  <c r="Y27" i="10"/>
  <c r="Z63" i="10" s="1"/>
  <c r="Y25" i="10"/>
  <c r="Z61" i="10" s="1"/>
  <c r="Y26" i="10"/>
  <c r="Z62" i="10" s="1"/>
  <c r="Z23" i="32"/>
  <c r="AA53" i="32" s="1"/>
  <c r="Z27" i="32"/>
  <c r="AA57" i="32" s="1"/>
  <c r="Z26" i="32"/>
  <c r="AA56" i="32" s="1"/>
  <c r="AA20" i="32"/>
  <c r="Z24" i="32"/>
  <c r="AA54" i="32" s="1"/>
  <c r="Y58" i="32" l="1"/>
  <c r="Y28" i="32"/>
  <c r="U9" i="28"/>
  <c r="V109" i="28"/>
  <c r="V90" i="28"/>
  <c r="V89" i="28"/>
  <c r="Y59" i="29"/>
  <c r="Y59" i="33"/>
  <c r="U27" i="28"/>
  <c r="Z59" i="31"/>
  <c r="Y59" i="30"/>
  <c r="W179" i="34"/>
  <c r="W106" i="28"/>
  <c r="Z51" i="32"/>
  <c r="W74" i="10"/>
  <c r="W15" i="28" s="1"/>
  <c r="V158" i="34"/>
  <c r="Y66" i="10"/>
  <c r="Y30" i="10"/>
  <c r="W74" i="35"/>
  <c r="W25" i="28" s="1"/>
  <c r="V177" i="34"/>
  <c r="W62" i="32"/>
  <c r="W22" i="28" s="1"/>
  <c r="W74" i="36"/>
  <c r="W26" i="28" s="1"/>
  <c r="W10" i="28" s="1"/>
  <c r="Y61" i="31"/>
  <c r="Y73" i="31" s="1"/>
  <c r="Y100" i="28" s="1"/>
  <c r="Y25" i="31"/>
  <c r="Y37" i="31" s="1"/>
  <c r="X145" i="31"/>
  <c r="X157" i="31" s="1"/>
  <c r="X189" i="31" s="1"/>
  <c r="X164" i="31"/>
  <c r="X176" i="31" s="1"/>
  <c r="X190" i="31" s="1"/>
  <c r="X192" i="31" s="1"/>
  <c r="Y52" i="32"/>
  <c r="Y22" i="32"/>
  <c r="Y31" i="32" s="1"/>
  <c r="X37" i="10"/>
  <c r="Y69" i="10"/>
  <c r="Y33" i="10"/>
  <c r="V74" i="30"/>
  <c r="V17" i="28" s="1"/>
  <c r="V9" i="28" s="1"/>
  <c r="T194" i="36"/>
  <c r="U194" i="31"/>
  <c r="V158" i="36"/>
  <c r="V182" i="36"/>
  <c r="V196" i="36" s="1"/>
  <c r="V196" i="31"/>
  <c r="V198" i="31" s="1"/>
  <c r="V74" i="33"/>
  <c r="V23" i="28" s="1"/>
  <c r="V7" i="28" s="1"/>
  <c r="W176" i="35"/>
  <c r="W183" i="35" s="1"/>
  <c r="W185" i="35" s="1"/>
  <c r="V184" i="31"/>
  <c r="V186" i="31" s="1"/>
  <c r="V194" i="31" s="1"/>
  <c r="X73" i="35"/>
  <c r="X107" i="28" s="1"/>
  <c r="V182" i="35"/>
  <c r="V184" i="35" s="1"/>
  <c r="V178" i="36"/>
  <c r="V179" i="36" s="1"/>
  <c r="W189" i="31"/>
  <c r="V190" i="36"/>
  <c r="V192" i="36" s="1"/>
  <c r="V177" i="36"/>
  <c r="W177" i="31"/>
  <c r="W158" i="31"/>
  <c r="V158" i="35"/>
  <c r="W178" i="31"/>
  <c r="W179" i="31" s="1"/>
  <c r="V178" i="35"/>
  <c r="V179" i="35" s="1"/>
  <c r="W190" i="31"/>
  <c r="W192" i="31" s="1"/>
  <c r="W183" i="31"/>
  <c r="W185" i="31" s="1"/>
  <c r="X37" i="36"/>
  <c r="U186" i="36"/>
  <c r="U194" i="36" s="1"/>
  <c r="Y59" i="10"/>
  <c r="Y23" i="10"/>
  <c r="T194" i="29"/>
  <c r="U196" i="36"/>
  <c r="U198" i="36" s="1"/>
  <c r="V177" i="35"/>
  <c r="T198" i="35"/>
  <c r="W74" i="34"/>
  <c r="W24" i="28" s="1"/>
  <c r="W157" i="36"/>
  <c r="W182" i="36" s="1"/>
  <c r="W176" i="36"/>
  <c r="W183" i="36" s="1"/>
  <c r="W185" i="36" s="1"/>
  <c r="X73" i="36"/>
  <c r="W157" i="34"/>
  <c r="W182" i="34" s="1"/>
  <c r="W157" i="35"/>
  <c r="V191" i="35"/>
  <c r="W176" i="34"/>
  <c r="Y33" i="34"/>
  <c r="Y69" i="34"/>
  <c r="X172" i="34"/>
  <c r="X153" i="34"/>
  <c r="Y32" i="34"/>
  <c r="Y68" i="34"/>
  <c r="X152" i="34"/>
  <c r="X171" i="34"/>
  <c r="Y29" i="34"/>
  <c r="Y65" i="34"/>
  <c r="X168" i="34"/>
  <c r="X149" i="34"/>
  <c r="Z62" i="31"/>
  <c r="Y146" i="31"/>
  <c r="Z26" i="31"/>
  <c r="Y165" i="31"/>
  <c r="Z35" i="31"/>
  <c r="Z71" i="31"/>
  <c r="Y155" i="31"/>
  <c r="Y174" i="31"/>
  <c r="Z68" i="31"/>
  <c r="Y152" i="31"/>
  <c r="Z32" i="31"/>
  <c r="Y171" i="31"/>
  <c r="Y30" i="34"/>
  <c r="Y66" i="34"/>
  <c r="X169" i="34"/>
  <c r="X150" i="34"/>
  <c r="Y23" i="35"/>
  <c r="Y59" i="35"/>
  <c r="X143" i="35"/>
  <c r="X162" i="35"/>
  <c r="X37" i="35"/>
  <c r="Y25" i="34"/>
  <c r="Y61" i="34"/>
  <c r="X145" i="34"/>
  <c r="X164" i="34"/>
  <c r="U184" i="34"/>
  <c r="U186" i="34" s="1"/>
  <c r="U196" i="34"/>
  <c r="Z64" i="31"/>
  <c r="Y148" i="31"/>
  <c r="Z28" i="31"/>
  <c r="Y167" i="31"/>
  <c r="X73" i="34"/>
  <c r="Y34" i="36"/>
  <c r="Y70" i="36"/>
  <c r="X154" i="36"/>
  <c r="X173" i="36"/>
  <c r="Y24" i="36"/>
  <c r="Y60" i="36"/>
  <c r="X144" i="36"/>
  <c r="X163" i="36"/>
  <c r="Y24" i="34"/>
  <c r="Y60" i="34"/>
  <c r="X163" i="34"/>
  <c r="X144" i="34"/>
  <c r="U197" i="35"/>
  <c r="U191" i="35"/>
  <c r="U193" i="35" s="1"/>
  <c r="AA24" i="35"/>
  <c r="AA60" i="35"/>
  <c r="Z163" i="35"/>
  <c r="Z144" i="35"/>
  <c r="U197" i="34"/>
  <c r="U191" i="34"/>
  <c r="U193" i="34" s="1"/>
  <c r="Y23" i="34"/>
  <c r="Y59" i="34"/>
  <c r="X37" i="34"/>
  <c r="X143" i="34"/>
  <c r="X162" i="34"/>
  <c r="T194" i="35"/>
  <c r="U196" i="35"/>
  <c r="U184" i="35"/>
  <c r="U186" i="35" s="1"/>
  <c r="Y31" i="36"/>
  <c r="Y67" i="36"/>
  <c r="X170" i="36"/>
  <c r="X151" i="36"/>
  <c r="V191" i="36"/>
  <c r="Y35" i="34"/>
  <c r="Y71" i="34"/>
  <c r="X155" i="34"/>
  <c r="X174" i="34"/>
  <c r="Y35" i="36"/>
  <c r="Y71" i="36"/>
  <c r="X174" i="36"/>
  <c r="X155" i="36"/>
  <c r="Z69" i="31"/>
  <c r="Y172" i="31"/>
  <c r="Y153" i="31"/>
  <c r="Z33" i="31"/>
  <c r="Y27" i="36"/>
  <c r="Y63" i="36"/>
  <c r="X147" i="36"/>
  <c r="X166" i="36"/>
  <c r="Z30" i="31"/>
  <c r="Z66" i="31"/>
  <c r="Y150" i="31"/>
  <c r="Y169" i="31"/>
  <c r="V183" i="34"/>
  <c r="V185" i="34" s="1"/>
  <c r="V190" i="34"/>
  <c r="V192" i="34" s="1"/>
  <c r="Y31" i="35"/>
  <c r="Y67" i="35"/>
  <c r="X151" i="35"/>
  <c r="X170" i="35"/>
  <c r="Y32" i="36"/>
  <c r="Y68" i="36"/>
  <c r="X152" i="36"/>
  <c r="X171" i="36"/>
  <c r="Y34" i="34"/>
  <c r="Y70" i="34"/>
  <c r="X173" i="34"/>
  <c r="X154" i="34"/>
  <c r="Y26" i="36"/>
  <c r="Y62" i="36"/>
  <c r="X146" i="36"/>
  <c r="X165" i="36"/>
  <c r="AA67" i="31"/>
  <c r="AA31" i="31"/>
  <c r="Z151" i="31"/>
  <c r="Z170" i="31"/>
  <c r="Z23" i="36"/>
  <c r="Z59" i="36"/>
  <c r="Y143" i="36"/>
  <c r="Y162" i="36"/>
  <c r="Z60" i="31"/>
  <c r="Y144" i="31"/>
  <c r="Z24" i="31"/>
  <c r="Y163" i="31"/>
  <c r="Y28" i="34"/>
  <c r="Y64" i="34"/>
  <c r="X167" i="34"/>
  <c r="X148" i="34"/>
  <c r="Z27" i="31"/>
  <c r="Z63" i="31"/>
  <c r="Y147" i="31"/>
  <c r="Y166" i="31"/>
  <c r="V189" i="34"/>
  <c r="V182" i="34"/>
  <c r="Y27" i="34"/>
  <c r="Y63" i="34"/>
  <c r="X147" i="34"/>
  <c r="X166" i="34"/>
  <c r="Y31" i="34"/>
  <c r="Y67" i="34"/>
  <c r="X170" i="34"/>
  <c r="X151" i="34"/>
  <c r="Y25" i="36"/>
  <c r="Y61" i="36"/>
  <c r="X164" i="36"/>
  <c r="X145" i="36"/>
  <c r="V190" i="35"/>
  <c r="V192" i="35" s="1"/>
  <c r="V183" i="35"/>
  <c r="V185" i="35" s="1"/>
  <c r="Z70" i="31"/>
  <c r="Z34" i="31"/>
  <c r="Y154" i="31"/>
  <c r="Y173" i="31"/>
  <c r="AA149" i="36"/>
  <c r="AA168" i="36"/>
  <c r="T198" i="34"/>
  <c r="Y26" i="34"/>
  <c r="Y62" i="34"/>
  <c r="X165" i="34"/>
  <c r="X146" i="34"/>
  <c r="Y33" i="36"/>
  <c r="Y69" i="36"/>
  <c r="X172" i="36"/>
  <c r="X153" i="36"/>
  <c r="Y30" i="36"/>
  <c r="Y66" i="36"/>
  <c r="X169" i="36"/>
  <c r="X150" i="36"/>
  <c r="Y34" i="35"/>
  <c r="Y70" i="35"/>
  <c r="X173" i="35"/>
  <c r="X154" i="35"/>
  <c r="Y28" i="36"/>
  <c r="Y64" i="36"/>
  <c r="X167" i="36"/>
  <c r="X148" i="36"/>
  <c r="Z65" i="31"/>
  <c r="Y168" i="31"/>
  <c r="Y149" i="31"/>
  <c r="Z29" i="31"/>
  <c r="T194" i="34"/>
  <c r="X74" i="31"/>
  <c r="X18" i="28" s="1"/>
  <c r="V74" i="29"/>
  <c r="V16" i="28" s="1"/>
  <c r="V8" i="28" s="1"/>
  <c r="X61" i="32"/>
  <c r="X104" i="28" s="1"/>
  <c r="Z21" i="32"/>
  <c r="Z29" i="32"/>
  <c r="AA59" i="32" s="1"/>
  <c r="V177" i="29"/>
  <c r="T198" i="29"/>
  <c r="V177" i="30"/>
  <c r="W176" i="30"/>
  <c r="W183" i="30" s="1"/>
  <c r="X168" i="30"/>
  <c r="X149" i="30"/>
  <c r="Y29" i="30"/>
  <c r="Z65" i="30" s="1"/>
  <c r="X143" i="30"/>
  <c r="X37" i="30"/>
  <c r="X162" i="30"/>
  <c r="Y23" i="30"/>
  <c r="Y32" i="33"/>
  <c r="Z68" i="33" s="1"/>
  <c r="Y26" i="33"/>
  <c r="Z62" i="33" s="1"/>
  <c r="W157" i="29"/>
  <c r="X173" i="30"/>
  <c r="X154" i="30"/>
  <c r="Y34" i="30"/>
  <c r="Z70" i="30" s="1"/>
  <c r="Y29" i="33"/>
  <c r="Z65" i="33" s="1"/>
  <c r="X165" i="30"/>
  <c r="X146" i="30"/>
  <c r="Y26" i="30"/>
  <c r="Z62" i="30" s="1"/>
  <c r="X155" i="29"/>
  <c r="Y35" i="29"/>
  <c r="Z71" i="29" s="1"/>
  <c r="X174" i="29"/>
  <c r="W176" i="29"/>
  <c r="Y24" i="29"/>
  <c r="Z60" i="29" s="1"/>
  <c r="X163" i="29"/>
  <c r="X144" i="29"/>
  <c r="X144" i="30"/>
  <c r="X163" i="30"/>
  <c r="Y24" i="30"/>
  <c r="Z60" i="30" s="1"/>
  <c r="V183" i="30"/>
  <c r="V190" i="30"/>
  <c r="W157" i="30"/>
  <c r="Y35" i="33"/>
  <c r="Z71" i="33" s="1"/>
  <c r="X170" i="30"/>
  <c r="X151" i="30"/>
  <c r="Y31" i="30"/>
  <c r="Z67" i="30" s="1"/>
  <c r="U197" i="30"/>
  <c r="U191" i="30"/>
  <c r="U193" i="30" s="1"/>
  <c r="W73" i="29"/>
  <c r="W98" i="28" s="1"/>
  <c r="V190" i="29"/>
  <c r="V192" i="29" s="1"/>
  <c r="V183" i="29"/>
  <c r="V185" i="29" s="1"/>
  <c r="Z25" i="33"/>
  <c r="AA61" i="33" s="1"/>
  <c r="X172" i="30"/>
  <c r="X153" i="30"/>
  <c r="Y33" i="30"/>
  <c r="Z69" i="30" s="1"/>
  <c r="V189" i="30"/>
  <c r="V191" i="30" s="1"/>
  <c r="V182" i="30"/>
  <c r="V184" i="30" s="1"/>
  <c r="V178" i="30"/>
  <c r="V179" i="30" s="1"/>
  <c r="X171" i="29"/>
  <c r="Y32" i="29"/>
  <c r="Z68" i="29" s="1"/>
  <c r="X152" i="29"/>
  <c r="V189" i="29"/>
  <c r="V182" i="29"/>
  <c r="V178" i="29"/>
  <c r="V179" i="29" s="1"/>
  <c r="V158" i="30"/>
  <c r="X150" i="29"/>
  <c r="Y30" i="29"/>
  <c r="Z66" i="29" s="1"/>
  <c r="X169" i="29"/>
  <c r="X166" i="29"/>
  <c r="X147" i="29"/>
  <c r="Y27" i="29"/>
  <c r="Z63" i="29" s="1"/>
  <c r="X168" i="29"/>
  <c r="X149" i="29"/>
  <c r="Y29" i="29"/>
  <c r="Z65" i="29" s="1"/>
  <c r="Y24" i="33"/>
  <c r="Z60" i="33" s="1"/>
  <c r="X167" i="29"/>
  <c r="X148" i="29"/>
  <c r="Y28" i="29"/>
  <c r="Z64" i="29" s="1"/>
  <c r="X164" i="29"/>
  <c r="X145" i="29"/>
  <c r="Y25" i="29"/>
  <c r="Z61" i="29" s="1"/>
  <c r="T194" i="30"/>
  <c r="Y28" i="33"/>
  <c r="Z64" i="33" s="1"/>
  <c r="X37" i="29"/>
  <c r="X143" i="29"/>
  <c r="X162" i="29"/>
  <c r="Y23" i="29"/>
  <c r="X155" i="30"/>
  <c r="Y35" i="30"/>
  <c r="Z71" i="30" s="1"/>
  <c r="X174" i="30"/>
  <c r="Y25" i="30"/>
  <c r="Z61" i="30" s="1"/>
  <c r="X164" i="30"/>
  <c r="X145" i="30"/>
  <c r="U196" i="29"/>
  <c r="U184" i="29"/>
  <c r="U186" i="29" s="1"/>
  <c r="V158" i="29"/>
  <c r="T198" i="30"/>
  <c r="U196" i="30"/>
  <c r="U184" i="30"/>
  <c r="U186" i="30" s="1"/>
  <c r="X173" i="29"/>
  <c r="X154" i="29"/>
  <c r="Y34" i="29"/>
  <c r="Z70" i="29" s="1"/>
  <c r="X172" i="29"/>
  <c r="X153" i="29"/>
  <c r="Y33" i="29"/>
  <c r="Z69" i="29" s="1"/>
  <c r="U197" i="29"/>
  <c r="U191" i="29"/>
  <c r="U193" i="29" s="1"/>
  <c r="W73" i="33"/>
  <c r="W105" i="28" s="1"/>
  <c r="W89" i="28" s="1"/>
  <c r="Y30" i="33"/>
  <c r="Z66" i="33" s="1"/>
  <c r="X151" i="29"/>
  <c r="X170" i="29"/>
  <c r="Y31" i="29"/>
  <c r="Z67" i="29" s="1"/>
  <c r="Y31" i="33"/>
  <c r="Z67" i="33" s="1"/>
  <c r="Y28" i="30"/>
  <c r="Z64" i="30" s="1"/>
  <c r="X148" i="30"/>
  <c r="X167" i="30"/>
  <c r="X152" i="30"/>
  <c r="X171" i="30"/>
  <c r="Y32" i="30"/>
  <c r="Z68" i="30" s="1"/>
  <c r="X166" i="30"/>
  <c r="X147" i="30"/>
  <c r="Y27" i="30"/>
  <c r="Z63" i="30" s="1"/>
  <c r="W73" i="30"/>
  <c r="W99" i="28" s="1"/>
  <c r="W91" i="28" s="1"/>
  <c r="Y34" i="33"/>
  <c r="Z70" i="33" s="1"/>
  <c r="Y26" i="29"/>
  <c r="Z62" i="29" s="1"/>
  <c r="X146" i="29"/>
  <c r="X165" i="29"/>
  <c r="Y33" i="33"/>
  <c r="Z69" i="33" s="1"/>
  <c r="Y27" i="33"/>
  <c r="Z63" i="33" s="1"/>
  <c r="Y30" i="30"/>
  <c r="Z66" i="30" s="1"/>
  <c r="X169" i="30"/>
  <c r="X150" i="30"/>
  <c r="Y23" i="33"/>
  <c r="X37" i="33"/>
  <c r="W184" i="31"/>
  <c r="Z23" i="31"/>
  <c r="Y162" i="31"/>
  <c r="Y143" i="31"/>
  <c r="AA25" i="32"/>
  <c r="Z28" i="10"/>
  <c r="AA64" i="10" s="1"/>
  <c r="Z31" i="10"/>
  <c r="AA67" i="10" s="1"/>
  <c r="Z34" i="10"/>
  <c r="AA70" i="10" s="1"/>
  <c r="AA24" i="10"/>
  <c r="Z27" i="10"/>
  <c r="AA63" i="10" s="1"/>
  <c r="Z29" i="10"/>
  <c r="AA65" i="10" s="1"/>
  <c r="Z25" i="10"/>
  <c r="AA61" i="10" s="1"/>
  <c r="Z35" i="10"/>
  <c r="AA71" i="10" s="1"/>
  <c r="Z32" i="10"/>
  <c r="AA68" i="10" s="1"/>
  <c r="Z26" i="10"/>
  <c r="AA62" i="10" s="1"/>
  <c r="X73" i="10"/>
  <c r="AA26" i="32"/>
  <c r="AA23" i="32"/>
  <c r="AA24" i="32"/>
  <c r="AA27" i="32"/>
  <c r="Z58" i="32" l="1"/>
  <c r="Z28" i="32"/>
  <c r="W90" i="28"/>
  <c r="W109" i="28"/>
  <c r="X74" i="10"/>
  <c r="X15" i="28" s="1"/>
  <c r="X97" i="28"/>
  <c r="Z59" i="30"/>
  <c r="V27" i="28"/>
  <c r="X179" i="34"/>
  <c r="X106" i="28"/>
  <c r="X74" i="36"/>
  <c r="X26" i="28" s="1"/>
  <c r="X10" i="28" s="1"/>
  <c r="X108" i="28"/>
  <c r="X92" i="28" s="1"/>
  <c r="Z59" i="29"/>
  <c r="AA59" i="31"/>
  <c r="Z59" i="33"/>
  <c r="AA51" i="32"/>
  <c r="Z66" i="10"/>
  <c r="Z30" i="10"/>
  <c r="X62" i="32"/>
  <c r="X22" i="28" s="1"/>
  <c r="W177" i="34"/>
  <c r="X74" i="35"/>
  <c r="X25" i="28" s="1"/>
  <c r="Y37" i="10"/>
  <c r="Z61" i="31"/>
  <c r="Z73" i="31" s="1"/>
  <c r="Z100" i="28" s="1"/>
  <c r="Y145" i="31"/>
  <c r="Y157" i="31" s="1"/>
  <c r="Y182" i="31" s="1"/>
  <c r="Z25" i="31"/>
  <c r="Z37" i="31" s="1"/>
  <c r="Y164" i="31"/>
  <c r="Y176" i="31" s="1"/>
  <c r="W74" i="30"/>
  <c r="W17" i="28" s="1"/>
  <c r="W9" i="28" s="1"/>
  <c r="Z52" i="32"/>
  <c r="Z22" i="32"/>
  <c r="Z31" i="32" s="1"/>
  <c r="V184" i="36"/>
  <c r="V186" i="36" s="1"/>
  <c r="W158" i="36"/>
  <c r="Z69" i="10"/>
  <c r="Z33" i="10"/>
  <c r="W190" i="35"/>
  <c r="W192" i="35" s="1"/>
  <c r="W186" i="31"/>
  <c r="W74" i="33"/>
  <c r="W23" i="28" s="1"/>
  <c r="W7" i="28" s="1"/>
  <c r="W177" i="35"/>
  <c r="W197" i="31"/>
  <c r="V193" i="36"/>
  <c r="W191" i="31"/>
  <c r="W193" i="31" s="1"/>
  <c r="X177" i="31"/>
  <c r="W196" i="31"/>
  <c r="X183" i="31"/>
  <c r="X185" i="31" s="1"/>
  <c r="V197" i="36"/>
  <c r="V198" i="36" s="1"/>
  <c r="X182" i="31"/>
  <c r="X176" i="35"/>
  <c r="X158" i="31"/>
  <c r="X178" i="31"/>
  <c r="X179" i="31" s="1"/>
  <c r="X74" i="34"/>
  <c r="X24" i="28" s="1"/>
  <c r="Z59" i="10"/>
  <c r="Z23" i="10"/>
  <c r="Y73" i="36"/>
  <c r="U198" i="30"/>
  <c r="U198" i="35"/>
  <c r="W189" i="36"/>
  <c r="W191" i="36" s="1"/>
  <c r="W177" i="36"/>
  <c r="W158" i="34"/>
  <c r="W189" i="34"/>
  <c r="W191" i="34" s="1"/>
  <c r="X157" i="36"/>
  <c r="X182" i="36" s="1"/>
  <c r="X176" i="36"/>
  <c r="X183" i="36" s="1"/>
  <c r="X185" i="36" s="1"/>
  <c r="W190" i="36"/>
  <c r="W192" i="36" s="1"/>
  <c r="W178" i="36"/>
  <c r="W179" i="36" s="1"/>
  <c r="X157" i="34"/>
  <c r="AA23" i="36"/>
  <c r="AA59" i="36"/>
  <c r="Z162" i="36"/>
  <c r="Z143" i="36"/>
  <c r="V197" i="34"/>
  <c r="V191" i="34"/>
  <c r="V193" i="34" s="1"/>
  <c r="Z28" i="34"/>
  <c r="Z64" i="34"/>
  <c r="Y148" i="34"/>
  <c r="Y167" i="34"/>
  <c r="X176" i="34"/>
  <c r="AA64" i="31"/>
  <c r="Z167" i="31"/>
  <c r="Z148" i="31"/>
  <c r="AA28" i="31"/>
  <c r="Z25" i="34"/>
  <c r="Z61" i="34"/>
  <c r="Y164" i="34"/>
  <c r="Y145" i="34"/>
  <c r="V197" i="35"/>
  <c r="W189" i="35"/>
  <c r="W178" i="35"/>
  <c r="W179" i="35" s="1"/>
  <c r="W182" i="35"/>
  <c r="Z31" i="34"/>
  <c r="Z67" i="34"/>
  <c r="Y170" i="34"/>
  <c r="Y151" i="34"/>
  <c r="AA60" i="31"/>
  <c r="Z163" i="31"/>
  <c r="Z144" i="31"/>
  <c r="AA24" i="31"/>
  <c r="Z32" i="36"/>
  <c r="Z68" i="36"/>
  <c r="Y152" i="36"/>
  <c r="Y171" i="36"/>
  <c r="Z33" i="36"/>
  <c r="Z69" i="36"/>
  <c r="Y172" i="36"/>
  <c r="Y153" i="36"/>
  <c r="Z26" i="34"/>
  <c r="Z62" i="34"/>
  <c r="Y165" i="34"/>
  <c r="Y146" i="34"/>
  <c r="Z27" i="36"/>
  <c r="Z63" i="36"/>
  <c r="Y147" i="36"/>
  <c r="Y166" i="36"/>
  <c r="Z35" i="34"/>
  <c r="Z71" i="34"/>
  <c r="Y155" i="34"/>
  <c r="Y174" i="34"/>
  <c r="Y73" i="34"/>
  <c r="AA144" i="35"/>
  <c r="AA163" i="35"/>
  <c r="U198" i="34"/>
  <c r="X157" i="35"/>
  <c r="AA68" i="31"/>
  <c r="Z152" i="31"/>
  <c r="AA32" i="31"/>
  <c r="Z171" i="31"/>
  <c r="Z32" i="34"/>
  <c r="Z68" i="34"/>
  <c r="Y152" i="34"/>
  <c r="Y171" i="34"/>
  <c r="W158" i="35"/>
  <c r="AA27" i="31"/>
  <c r="AA63" i="31"/>
  <c r="Z166" i="31"/>
  <c r="Z147" i="31"/>
  <c r="W184" i="34"/>
  <c r="Z31" i="36"/>
  <c r="Z67" i="36"/>
  <c r="Y170" i="36"/>
  <c r="Y151" i="36"/>
  <c r="Z23" i="34"/>
  <c r="Z59" i="34"/>
  <c r="Y143" i="34"/>
  <c r="Y162" i="34"/>
  <c r="Y37" i="34"/>
  <c r="U194" i="34"/>
  <c r="Y73" i="35"/>
  <c r="Y107" i="28" s="1"/>
  <c r="AA62" i="31"/>
  <c r="Z165" i="31"/>
  <c r="AA26" i="31"/>
  <c r="Z146" i="31"/>
  <c r="Z26" i="36"/>
  <c r="Z62" i="36"/>
  <c r="Y165" i="36"/>
  <c r="Y146" i="36"/>
  <c r="Z28" i="36"/>
  <c r="Z64" i="36"/>
  <c r="Y167" i="36"/>
  <c r="Y148" i="36"/>
  <c r="Z30" i="36"/>
  <c r="Z66" i="36"/>
  <c r="Y169" i="36"/>
  <c r="Y150" i="36"/>
  <c r="AA170" i="31"/>
  <c r="AA151" i="31"/>
  <c r="U194" i="35"/>
  <c r="Z24" i="34"/>
  <c r="Z60" i="34"/>
  <c r="Y144" i="34"/>
  <c r="Y163" i="34"/>
  <c r="Z34" i="36"/>
  <c r="Z70" i="36"/>
  <c r="Y154" i="36"/>
  <c r="Y173" i="36"/>
  <c r="Z23" i="35"/>
  <c r="Z59" i="35"/>
  <c r="Y162" i="35"/>
  <c r="Y143" i="35"/>
  <c r="Y37" i="35"/>
  <c r="Z34" i="35"/>
  <c r="Z70" i="35"/>
  <c r="Y154" i="35"/>
  <c r="Y173" i="35"/>
  <c r="Z24" i="36"/>
  <c r="Z60" i="36"/>
  <c r="Y163" i="36"/>
  <c r="Y144" i="36"/>
  <c r="Z30" i="34"/>
  <c r="Z66" i="34"/>
  <c r="Y169" i="34"/>
  <c r="Y150" i="34"/>
  <c r="AA65" i="31"/>
  <c r="Z149" i="31"/>
  <c r="AA29" i="31"/>
  <c r="Z168" i="31"/>
  <c r="V196" i="35"/>
  <c r="Z25" i="36"/>
  <c r="Z61" i="36"/>
  <c r="Y145" i="36"/>
  <c r="Y164" i="36"/>
  <c r="Z27" i="34"/>
  <c r="Z63" i="34"/>
  <c r="Y166" i="34"/>
  <c r="Y147" i="34"/>
  <c r="Z34" i="34"/>
  <c r="Z70" i="34"/>
  <c r="Y173" i="34"/>
  <c r="Y154" i="34"/>
  <c r="AA69" i="31"/>
  <c r="Z172" i="31"/>
  <c r="AA33" i="31"/>
  <c r="Z153" i="31"/>
  <c r="W183" i="34"/>
  <c r="W185" i="34" s="1"/>
  <c r="W190" i="34"/>
  <c r="W192" i="34" s="1"/>
  <c r="W196" i="36"/>
  <c r="W184" i="36"/>
  <c r="W186" i="36" s="1"/>
  <c r="V186" i="35"/>
  <c r="AA70" i="31"/>
  <c r="Z154" i="31"/>
  <c r="Z173" i="31"/>
  <c r="AA34" i="31"/>
  <c r="V196" i="34"/>
  <c r="V184" i="34"/>
  <c r="V186" i="34" s="1"/>
  <c r="Y37" i="36"/>
  <c r="Z31" i="35"/>
  <c r="Z67" i="35"/>
  <c r="Y151" i="35"/>
  <c r="Y170" i="35"/>
  <c r="AA30" i="31"/>
  <c r="AA66" i="31"/>
  <c r="Z169" i="31"/>
  <c r="Z150" i="31"/>
  <c r="Z35" i="36"/>
  <c r="Z71" i="36"/>
  <c r="Y155" i="36"/>
  <c r="Y174" i="36"/>
  <c r="AA35" i="31"/>
  <c r="AA71" i="31"/>
  <c r="Z174" i="31"/>
  <c r="Z155" i="31"/>
  <c r="Z29" i="34"/>
  <c r="Z65" i="34"/>
  <c r="Y168" i="34"/>
  <c r="Y149" i="34"/>
  <c r="Z33" i="34"/>
  <c r="Z69" i="34"/>
  <c r="Y172" i="34"/>
  <c r="Y153" i="34"/>
  <c r="V193" i="35"/>
  <c r="Y74" i="31"/>
  <c r="Y18" i="28" s="1"/>
  <c r="U194" i="30"/>
  <c r="W74" i="29"/>
  <c r="W16" i="28" s="1"/>
  <c r="W8" i="28" s="1"/>
  <c r="Y61" i="32"/>
  <c r="Y104" i="28" s="1"/>
  <c r="AA21" i="32"/>
  <c r="AA29" i="32"/>
  <c r="U198" i="29"/>
  <c r="W190" i="30"/>
  <c r="W192" i="30" s="1"/>
  <c r="W177" i="30"/>
  <c r="W158" i="29"/>
  <c r="Z28" i="30"/>
  <c r="AA64" i="30" s="1"/>
  <c r="Y148" i="30"/>
  <c r="Y167" i="30"/>
  <c r="Z30" i="33"/>
  <c r="AA66" i="33" s="1"/>
  <c r="Z28" i="33"/>
  <c r="AA64" i="33" s="1"/>
  <c r="AA25" i="33"/>
  <c r="Y151" i="30"/>
  <c r="Z31" i="30"/>
  <c r="AA67" i="30" s="1"/>
  <c r="Y170" i="30"/>
  <c r="V196" i="30"/>
  <c r="V185" i="30"/>
  <c r="V186" i="30" s="1"/>
  <c r="Z24" i="29"/>
  <c r="AA60" i="29" s="1"/>
  <c r="Y163" i="29"/>
  <c r="Y144" i="29"/>
  <c r="W182" i="29"/>
  <c r="W178" i="29"/>
  <c r="W179" i="29" s="1"/>
  <c r="W189" i="29"/>
  <c r="Y169" i="30"/>
  <c r="Y150" i="30"/>
  <c r="Z30" i="30"/>
  <c r="AA66" i="30" s="1"/>
  <c r="Y165" i="29"/>
  <c r="Y146" i="29"/>
  <c r="Z26" i="29"/>
  <c r="AA62" i="29" s="1"/>
  <c r="Y171" i="30"/>
  <c r="Y152" i="30"/>
  <c r="Z32" i="30"/>
  <c r="AA68" i="30" s="1"/>
  <c r="Z31" i="33"/>
  <c r="AA67" i="33" s="1"/>
  <c r="Z34" i="29"/>
  <c r="AA70" i="29" s="1"/>
  <c r="Y154" i="29"/>
  <c r="Y173" i="29"/>
  <c r="U194" i="29"/>
  <c r="Y174" i="30"/>
  <c r="Y155" i="30"/>
  <c r="Z35" i="30"/>
  <c r="AA71" i="30" s="1"/>
  <c r="Y166" i="29"/>
  <c r="Y147" i="29"/>
  <c r="Z27" i="29"/>
  <c r="AA63" i="29" s="1"/>
  <c r="Z24" i="30"/>
  <c r="AA60" i="30" s="1"/>
  <c r="Y144" i="30"/>
  <c r="Y163" i="30"/>
  <c r="W183" i="29"/>
  <c r="W185" i="29" s="1"/>
  <c r="W190" i="29"/>
  <c r="W192" i="29" s="1"/>
  <c r="X157" i="30"/>
  <c r="Y170" i="29"/>
  <c r="Z31" i="29"/>
  <c r="AA67" i="29" s="1"/>
  <c r="Y151" i="29"/>
  <c r="Y37" i="29"/>
  <c r="Y162" i="29"/>
  <c r="Y143" i="29"/>
  <c r="Z23" i="29"/>
  <c r="Y164" i="29"/>
  <c r="Y145" i="29"/>
  <c r="Z25" i="29"/>
  <c r="AA61" i="29" s="1"/>
  <c r="V196" i="29"/>
  <c r="V184" i="29"/>
  <c r="V186" i="29" s="1"/>
  <c r="Y149" i="30"/>
  <c r="Y168" i="30"/>
  <c r="Z29" i="30"/>
  <c r="AA65" i="30" s="1"/>
  <c r="Z29" i="33"/>
  <c r="AA65" i="33" s="1"/>
  <c r="X73" i="33"/>
  <c r="X105" i="28" s="1"/>
  <c r="Z33" i="33"/>
  <c r="AA69" i="33" s="1"/>
  <c r="X176" i="29"/>
  <c r="Z24" i="33"/>
  <c r="AA60" i="33" s="1"/>
  <c r="V191" i="29"/>
  <c r="V193" i="29" s="1"/>
  <c r="V197" i="29"/>
  <c r="Y153" i="30"/>
  <c r="Y172" i="30"/>
  <c r="Z33" i="30"/>
  <c r="AA69" i="30" s="1"/>
  <c r="W177" i="29"/>
  <c r="Z35" i="33"/>
  <c r="AA71" i="33" s="1"/>
  <c r="Y174" i="29"/>
  <c r="Y155" i="29"/>
  <c r="Z35" i="29"/>
  <c r="AA71" i="29" s="1"/>
  <c r="Y173" i="30"/>
  <c r="Y154" i="30"/>
  <c r="Z34" i="30"/>
  <c r="AA70" i="30" s="1"/>
  <c r="Z32" i="33"/>
  <c r="AA68" i="33" s="1"/>
  <c r="Z23" i="33"/>
  <c r="Y37" i="33"/>
  <c r="Y166" i="30"/>
  <c r="Y147" i="30"/>
  <c r="Z27" i="30"/>
  <c r="AA63" i="30" s="1"/>
  <c r="Y172" i="29"/>
  <c r="Y153" i="29"/>
  <c r="Z33" i="29"/>
  <c r="AA69" i="29" s="1"/>
  <c r="Y164" i="30"/>
  <c r="Y145" i="30"/>
  <c r="Z25" i="30"/>
  <c r="AA61" i="30" s="1"/>
  <c r="X73" i="29"/>
  <c r="X98" i="28" s="1"/>
  <c r="Y168" i="29"/>
  <c r="Y149" i="29"/>
  <c r="Z29" i="29"/>
  <c r="AA65" i="29" s="1"/>
  <c r="Y162" i="30"/>
  <c r="Y143" i="30"/>
  <c r="Y37" i="30"/>
  <c r="Z23" i="30"/>
  <c r="Z27" i="33"/>
  <c r="AA63" i="33" s="1"/>
  <c r="Z26" i="33"/>
  <c r="AA62" i="33" s="1"/>
  <c r="X157" i="29"/>
  <c r="Y171" i="29"/>
  <c r="Y152" i="29"/>
  <c r="Z32" i="29"/>
  <c r="AA68" i="29" s="1"/>
  <c r="W158" i="30"/>
  <c r="W189" i="30"/>
  <c r="W182" i="30"/>
  <c r="W178" i="30"/>
  <c r="W179" i="30" s="1"/>
  <c r="Y146" i="30"/>
  <c r="Y165" i="30"/>
  <c r="Z26" i="30"/>
  <c r="AA62" i="30" s="1"/>
  <c r="X176" i="30"/>
  <c r="Z34" i="33"/>
  <c r="AA70" i="33" s="1"/>
  <c r="Y148" i="29"/>
  <c r="Y167" i="29"/>
  <c r="Z28" i="29"/>
  <c r="AA64" i="29" s="1"/>
  <c r="Z30" i="29"/>
  <c r="AA66" i="29" s="1"/>
  <c r="Y169" i="29"/>
  <c r="Y150" i="29"/>
  <c r="V197" i="30"/>
  <c r="V192" i="30"/>
  <c r="V193" i="30" s="1"/>
  <c r="X73" i="30"/>
  <c r="X99" i="28" s="1"/>
  <c r="X91" i="28" s="1"/>
  <c r="W185" i="30"/>
  <c r="X197" i="31"/>
  <c r="X191" i="31"/>
  <c r="X193" i="31" s="1"/>
  <c r="Z143" i="31"/>
  <c r="AA23" i="31"/>
  <c r="Z162" i="31"/>
  <c r="AA35" i="10"/>
  <c r="AA31" i="10"/>
  <c r="AA34" i="10"/>
  <c r="AA28" i="10"/>
  <c r="AA29" i="10"/>
  <c r="AA32" i="10"/>
  <c r="AA26" i="10"/>
  <c r="AA25" i="10"/>
  <c r="Y73" i="10"/>
  <c r="AA27" i="10"/>
  <c r="AA58" i="32" l="1"/>
  <c r="AA28" i="32"/>
  <c r="X109" i="28"/>
  <c r="Y74" i="10"/>
  <c r="Y15" i="28" s="1"/>
  <c r="Y97" i="28"/>
  <c r="Y179" i="34"/>
  <c r="Y106" i="28"/>
  <c r="AA59" i="33"/>
  <c r="W27" i="28"/>
  <c r="Y74" i="36"/>
  <c r="Y26" i="28" s="1"/>
  <c r="Y10" i="28" s="1"/>
  <c r="Y108" i="28"/>
  <c r="Y92" i="28" s="1"/>
  <c r="AA59" i="29"/>
  <c r="X89" i="28"/>
  <c r="AA59" i="30"/>
  <c r="X90" i="28"/>
  <c r="AA66" i="10"/>
  <c r="AA30" i="10"/>
  <c r="Y62" i="32"/>
  <c r="Y22" i="28" s="1"/>
  <c r="X177" i="34"/>
  <c r="Y74" i="35"/>
  <c r="Y25" i="28" s="1"/>
  <c r="V194" i="36"/>
  <c r="AA61" i="31"/>
  <c r="AA73" i="31" s="1"/>
  <c r="AA100" i="28" s="1"/>
  <c r="Z164" i="31"/>
  <c r="Z176" i="31" s="1"/>
  <c r="Z183" i="31" s="1"/>
  <c r="Z185" i="31" s="1"/>
  <c r="AA25" i="31"/>
  <c r="Z145" i="31"/>
  <c r="Z157" i="31" s="1"/>
  <c r="X74" i="30"/>
  <c r="X17" i="28" s="1"/>
  <c r="X9" i="28" s="1"/>
  <c r="Z37" i="10"/>
  <c r="AA52" i="32"/>
  <c r="AA22" i="32"/>
  <c r="AA31" i="32" s="1"/>
  <c r="X74" i="33"/>
  <c r="X23" i="28" s="1"/>
  <c r="X27" i="28" s="1"/>
  <c r="AA69" i="10"/>
  <c r="AA33" i="10"/>
  <c r="W194" i="31"/>
  <c r="X177" i="35"/>
  <c r="X196" i="31"/>
  <c r="X198" i="31" s="1"/>
  <c r="W198" i="31"/>
  <c r="W193" i="36"/>
  <c r="W194" i="36" s="1"/>
  <c r="X184" i="31"/>
  <c r="X186" i="31" s="1"/>
  <c r="X194" i="31" s="1"/>
  <c r="V198" i="34"/>
  <c r="V194" i="34"/>
  <c r="X158" i="36"/>
  <c r="X158" i="34"/>
  <c r="X183" i="35"/>
  <c r="X185" i="35" s="1"/>
  <c r="X190" i="35"/>
  <c r="X192" i="35" s="1"/>
  <c r="W197" i="36"/>
  <c r="W198" i="36" s="1"/>
  <c r="X189" i="36"/>
  <c r="X191" i="36" s="1"/>
  <c r="Y158" i="31"/>
  <c r="X177" i="36"/>
  <c r="AA59" i="10"/>
  <c r="AA23" i="10"/>
  <c r="Z73" i="36"/>
  <c r="Y189" i="31"/>
  <c r="Y191" i="31" s="1"/>
  <c r="Y178" i="31"/>
  <c r="Y179" i="31" s="1"/>
  <c r="X178" i="36"/>
  <c r="X179" i="36" s="1"/>
  <c r="Y157" i="36"/>
  <c r="Y189" i="36" s="1"/>
  <c r="X190" i="36"/>
  <c r="X192" i="36" s="1"/>
  <c r="V198" i="35"/>
  <c r="X158" i="35"/>
  <c r="Y176" i="36"/>
  <c r="W197" i="34"/>
  <c r="V194" i="35"/>
  <c r="AA30" i="34"/>
  <c r="AA66" i="34"/>
  <c r="Z169" i="34"/>
  <c r="Z150" i="34"/>
  <c r="W193" i="34"/>
  <c r="AA166" i="31"/>
  <c r="AA147" i="31"/>
  <c r="AA35" i="34"/>
  <c r="AA71" i="34"/>
  <c r="Z174" i="34"/>
  <c r="Z155" i="34"/>
  <c r="AA149" i="31"/>
  <c r="AA168" i="31"/>
  <c r="Y190" i="31"/>
  <c r="Y192" i="31" s="1"/>
  <c r="AA27" i="34"/>
  <c r="AA63" i="34"/>
  <c r="Z166" i="34"/>
  <c r="Z147" i="34"/>
  <c r="AA34" i="36"/>
  <c r="AA70" i="36"/>
  <c r="Z154" i="36"/>
  <c r="Z173" i="36"/>
  <c r="AA30" i="36"/>
  <c r="AA66" i="36"/>
  <c r="Z169" i="36"/>
  <c r="Z150" i="36"/>
  <c r="AA26" i="36"/>
  <c r="AA62" i="36"/>
  <c r="Z165" i="36"/>
  <c r="Z146" i="36"/>
  <c r="Y176" i="34"/>
  <c r="W196" i="34"/>
  <c r="AA33" i="36"/>
  <c r="AA69" i="36"/>
  <c r="Z153" i="36"/>
  <c r="Z172" i="36"/>
  <c r="AA25" i="34"/>
  <c r="AA61" i="34"/>
  <c r="Z145" i="34"/>
  <c r="Z164" i="34"/>
  <c r="X189" i="34"/>
  <c r="X182" i="34"/>
  <c r="AA34" i="35"/>
  <c r="AA70" i="35"/>
  <c r="Z173" i="35"/>
  <c r="Z154" i="35"/>
  <c r="AA32" i="34"/>
  <c r="AA68" i="34"/>
  <c r="Z171" i="34"/>
  <c r="Z152" i="34"/>
  <c r="Y183" i="31"/>
  <c r="Y185" i="31" s="1"/>
  <c r="AA29" i="34"/>
  <c r="AA65" i="34"/>
  <c r="Z149" i="34"/>
  <c r="Z168" i="34"/>
  <c r="AA150" i="31"/>
  <c r="AA169" i="31"/>
  <c r="AA173" i="31"/>
  <c r="AA154" i="31"/>
  <c r="Y157" i="35"/>
  <c r="Y157" i="34"/>
  <c r="W186" i="34"/>
  <c r="AA152" i="31"/>
  <c r="AA171" i="31"/>
  <c r="AA167" i="31"/>
  <c r="AA148" i="31"/>
  <c r="Y177" i="31"/>
  <c r="AA24" i="36"/>
  <c r="AA60" i="36"/>
  <c r="Z163" i="36"/>
  <c r="Z144" i="36"/>
  <c r="Y176" i="35"/>
  <c r="AA165" i="31"/>
  <c r="AA146" i="31"/>
  <c r="Z73" i="34"/>
  <c r="AA32" i="36"/>
  <c r="AA68" i="36"/>
  <c r="Z152" i="36"/>
  <c r="Z171" i="36"/>
  <c r="AA31" i="34"/>
  <c r="AA67" i="34"/>
  <c r="Z170" i="34"/>
  <c r="Z151" i="34"/>
  <c r="AA28" i="34"/>
  <c r="AA64" i="34"/>
  <c r="Z167" i="34"/>
  <c r="Z148" i="34"/>
  <c r="Y74" i="34"/>
  <c r="Y24" i="28" s="1"/>
  <c r="AA31" i="36"/>
  <c r="AA67" i="36"/>
  <c r="Z170" i="36"/>
  <c r="Z151" i="36"/>
  <c r="AA162" i="36"/>
  <c r="AA143" i="36"/>
  <c r="AA34" i="34"/>
  <c r="AA70" i="34"/>
  <c r="Z154" i="34"/>
  <c r="Z173" i="34"/>
  <c r="Z73" i="35"/>
  <c r="Z107" i="28" s="1"/>
  <c r="AA23" i="34"/>
  <c r="AA59" i="34"/>
  <c r="Z37" i="34"/>
  <c r="Z143" i="34"/>
  <c r="Z162" i="34"/>
  <c r="AA27" i="36"/>
  <c r="AA63" i="36"/>
  <c r="Z166" i="36"/>
  <c r="Z147" i="36"/>
  <c r="AA163" i="31"/>
  <c r="AA144" i="31"/>
  <c r="W184" i="35"/>
  <c r="W186" i="35" s="1"/>
  <c r="W196" i="35"/>
  <c r="Z37" i="36"/>
  <c r="AA25" i="36"/>
  <c r="AA61" i="36"/>
  <c r="Z145" i="36"/>
  <c r="Z164" i="36"/>
  <c r="AA23" i="35"/>
  <c r="AA59" i="35"/>
  <c r="Z162" i="35"/>
  <c r="Z143" i="35"/>
  <c r="Z37" i="35"/>
  <c r="AA24" i="34"/>
  <c r="AA60" i="34"/>
  <c r="Z163" i="34"/>
  <c r="Z144" i="34"/>
  <c r="AA28" i="36"/>
  <c r="AA64" i="36"/>
  <c r="Z167" i="36"/>
  <c r="Z148" i="36"/>
  <c r="X189" i="35"/>
  <c r="X178" i="35"/>
  <c r="X179" i="35" s="1"/>
  <c r="X182" i="35"/>
  <c r="AA26" i="34"/>
  <c r="AA62" i="34"/>
  <c r="Z146" i="34"/>
  <c r="Z165" i="34"/>
  <c r="AA33" i="34"/>
  <c r="AA69" i="34"/>
  <c r="Z153" i="34"/>
  <c r="Z172" i="34"/>
  <c r="AA155" i="31"/>
  <c r="AA174" i="31"/>
  <c r="AA35" i="36"/>
  <c r="AA71" i="36"/>
  <c r="Z174" i="36"/>
  <c r="Z155" i="36"/>
  <c r="AA31" i="35"/>
  <c r="AA67" i="35"/>
  <c r="Z151" i="35"/>
  <c r="Z170" i="35"/>
  <c r="AA172" i="31"/>
  <c r="AA153" i="31"/>
  <c r="W197" i="35"/>
  <c r="W191" i="35"/>
  <c r="W193" i="35" s="1"/>
  <c r="X183" i="34"/>
  <c r="X185" i="34" s="1"/>
  <c r="X190" i="34"/>
  <c r="X192" i="34" s="1"/>
  <c r="X184" i="36"/>
  <c r="X186" i="36" s="1"/>
  <c r="X196" i="36"/>
  <c r="Z74" i="31"/>
  <c r="Z18" i="28" s="1"/>
  <c r="Z61" i="32"/>
  <c r="Z104" i="28" s="1"/>
  <c r="X74" i="29"/>
  <c r="X16" i="28" s="1"/>
  <c r="X8" i="28" s="1"/>
  <c r="Y73" i="29"/>
  <c r="Y98" i="28" s="1"/>
  <c r="X158" i="30"/>
  <c r="X158" i="29"/>
  <c r="X177" i="29"/>
  <c r="Y157" i="30"/>
  <c r="Z166" i="30"/>
  <c r="AA27" i="30"/>
  <c r="Z147" i="30"/>
  <c r="Z164" i="29"/>
  <c r="Z145" i="29"/>
  <c r="AA25" i="29"/>
  <c r="Z174" i="30"/>
  <c r="Z155" i="30"/>
  <c r="AA35" i="30"/>
  <c r="X182" i="29"/>
  <c r="X189" i="29"/>
  <c r="Y176" i="30"/>
  <c r="Z173" i="30"/>
  <c r="Z154" i="30"/>
  <c r="AA34" i="30"/>
  <c r="AA35" i="33"/>
  <c r="W184" i="29"/>
  <c r="W186" i="29" s="1"/>
  <c r="W196" i="29"/>
  <c r="Z170" i="30"/>
  <c r="AA31" i="30"/>
  <c r="Z151" i="30"/>
  <c r="AA30" i="33"/>
  <c r="Z145" i="30"/>
  <c r="Z164" i="30"/>
  <c r="AA25" i="30"/>
  <c r="Z173" i="29"/>
  <c r="AA34" i="29"/>
  <c r="Z154" i="29"/>
  <c r="W184" i="30"/>
  <c r="W186" i="30" s="1"/>
  <c r="W196" i="30"/>
  <c r="AA26" i="33"/>
  <c r="Y73" i="30"/>
  <c r="Y99" i="28" s="1"/>
  <c r="Y91" i="28" s="1"/>
  <c r="AA24" i="33"/>
  <c r="AA29" i="30"/>
  <c r="Z149" i="30"/>
  <c r="Z168" i="30"/>
  <c r="AA31" i="29"/>
  <c r="Z170" i="29"/>
  <c r="Z151" i="29"/>
  <c r="AA31" i="33"/>
  <c r="AA34" i="33"/>
  <c r="W191" i="30"/>
  <c r="W193" i="30" s="1"/>
  <c r="W197" i="30"/>
  <c r="Z168" i="29"/>
  <c r="AA29" i="29"/>
  <c r="Z149" i="29"/>
  <c r="Z163" i="30"/>
  <c r="Z144" i="30"/>
  <c r="AA24" i="30"/>
  <c r="AA30" i="29"/>
  <c r="Z150" i="29"/>
  <c r="Z169" i="29"/>
  <c r="X183" i="30"/>
  <c r="X185" i="30" s="1"/>
  <c r="X190" i="30"/>
  <c r="X192" i="30" s="1"/>
  <c r="AA33" i="29"/>
  <c r="Z172" i="29"/>
  <c r="Z153" i="29"/>
  <c r="X178" i="29"/>
  <c r="X179" i="29" s="1"/>
  <c r="X190" i="29"/>
  <c r="X192" i="29" s="1"/>
  <c r="X183" i="29"/>
  <c r="X185" i="29" s="1"/>
  <c r="Z162" i="29"/>
  <c r="Z143" i="29"/>
  <c r="Z37" i="29"/>
  <c r="AA23" i="29"/>
  <c r="Z147" i="29"/>
  <c r="AA27" i="29"/>
  <c r="Z166" i="29"/>
  <c r="Z152" i="30"/>
  <c r="Z171" i="30"/>
  <c r="AA32" i="30"/>
  <c r="Z150" i="30"/>
  <c r="Z169" i="30"/>
  <c r="AA30" i="30"/>
  <c r="AA29" i="33"/>
  <c r="Z167" i="29"/>
  <c r="Z148" i="29"/>
  <c r="AA28" i="29"/>
  <c r="AA26" i="30"/>
  <c r="Z165" i="30"/>
  <c r="Z146" i="30"/>
  <c r="Z171" i="29"/>
  <c r="Z152" i="29"/>
  <c r="AA32" i="29"/>
  <c r="AA27" i="33"/>
  <c r="AA23" i="33"/>
  <c r="Z37" i="33"/>
  <c r="Z155" i="29"/>
  <c r="AA35" i="29"/>
  <c r="Z174" i="29"/>
  <c r="Z172" i="30"/>
  <c r="Z153" i="30"/>
  <c r="AA33" i="30"/>
  <c r="Y157" i="29"/>
  <c r="X182" i="30"/>
  <c r="X178" i="30"/>
  <c r="X179" i="30" s="1"/>
  <c r="X189" i="30"/>
  <c r="Z144" i="29"/>
  <c r="Z163" i="29"/>
  <c r="AA24" i="29"/>
  <c r="AA23" i="30"/>
  <c r="Z162" i="30"/>
  <c r="Z143" i="30"/>
  <c r="Z37" i="30"/>
  <c r="Y73" i="33"/>
  <c r="Y105" i="28" s="1"/>
  <c r="AA33" i="33"/>
  <c r="V194" i="29"/>
  <c r="Y176" i="29"/>
  <c r="V194" i="30"/>
  <c r="AA28" i="33"/>
  <c r="Z148" i="30"/>
  <c r="Z167" i="30"/>
  <c r="AA28" i="30"/>
  <c r="AA32" i="33"/>
  <c r="V198" i="29"/>
  <c r="AA26" i="29"/>
  <c r="Z146" i="29"/>
  <c r="Z165" i="29"/>
  <c r="W191" i="29"/>
  <c r="W193" i="29" s="1"/>
  <c r="W197" i="29"/>
  <c r="V198" i="30"/>
  <c r="X177" i="30"/>
  <c r="Y184" i="31"/>
  <c r="AA162" i="31"/>
  <c r="AA143" i="31"/>
  <c r="Z73" i="10"/>
  <c r="AA37" i="31" l="1"/>
  <c r="Y109" i="28"/>
  <c r="Y90" i="28"/>
  <c r="Z179" i="34"/>
  <c r="Z106" i="28"/>
  <c r="X7" i="28"/>
  <c r="Z74" i="10"/>
  <c r="Z15" i="28" s="1"/>
  <c r="Z97" i="28"/>
  <c r="Z74" i="36"/>
  <c r="Z26" i="28" s="1"/>
  <c r="Z10" i="28" s="1"/>
  <c r="Z108" i="28"/>
  <c r="Z92" i="28" s="1"/>
  <c r="Y89" i="28"/>
  <c r="Z62" i="32"/>
  <c r="Z22" i="28" s="1"/>
  <c r="Y177" i="34"/>
  <c r="Z74" i="35"/>
  <c r="Z25" i="28" s="1"/>
  <c r="Y74" i="30"/>
  <c r="Y17" i="28" s="1"/>
  <c r="Y9" i="28" s="1"/>
  <c r="AA37" i="10"/>
  <c r="Z189" i="31"/>
  <c r="Z191" i="31" s="1"/>
  <c r="Z182" i="31"/>
  <c r="Z196" i="31" s="1"/>
  <c r="AA164" i="31"/>
  <c r="AA176" i="31" s="1"/>
  <c r="AA145" i="31"/>
  <c r="AA157" i="31" s="1"/>
  <c r="AA189" i="31" s="1"/>
  <c r="Y177" i="35"/>
  <c r="Y74" i="33"/>
  <c r="Y23" i="28" s="1"/>
  <c r="Y27" i="28" s="1"/>
  <c r="Y186" i="31"/>
  <c r="Y197" i="31"/>
  <c r="Y193" i="31"/>
  <c r="Y158" i="36"/>
  <c r="Z158" i="31"/>
  <c r="Z176" i="35"/>
  <c r="Y196" i="31"/>
  <c r="Y182" i="36"/>
  <c r="Y184" i="36" s="1"/>
  <c r="Z157" i="36"/>
  <c r="Z189" i="36" s="1"/>
  <c r="Y178" i="36"/>
  <c r="Y179" i="36" s="1"/>
  <c r="Z177" i="31"/>
  <c r="X197" i="36"/>
  <c r="X198" i="36" s="1"/>
  <c r="Y183" i="36"/>
  <c r="Y185" i="36" s="1"/>
  <c r="X193" i="36"/>
  <c r="X194" i="36" s="1"/>
  <c r="Y190" i="36"/>
  <c r="Y192" i="36" s="1"/>
  <c r="Y177" i="36"/>
  <c r="Z74" i="34"/>
  <c r="Z24" i="28" s="1"/>
  <c r="AA73" i="36"/>
  <c r="Z176" i="36"/>
  <c r="W194" i="35"/>
  <c r="AA73" i="34"/>
  <c r="W198" i="34"/>
  <c r="AA167" i="34"/>
  <c r="AA148" i="34"/>
  <c r="X184" i="34"/>
  <c r="X186" i="34" s="1"/>
  <c r="X196" i="34"/>
  <c r="X196" i="35"/>
  <c r="X184" i="35"/>
  <c r="X186" i="35" s="1"/>
  <c r="W198" i="35"/>
  <c r="AA144" i="36"/>
  <c r="AA163" i="36"/>
  <c r="AA154" i="35"/>
  <c r="AA173" i="35"/>
  <c r="AA165" i="36"/>
  <c r="AA146" i="36"/>
  <c r="AA174" i="34"/>
  <c r="AA155" i="34"/>
  <c r="AA152" i="36"/>
  <c r="AA171" i="36"/>
  <c r="AA173" i="36"/>
  <c r="AA154" i="36"/>
  <c r="AA144" i="34"/>
  <c r="AA163" i="34"/>
  <c r="X191" i="34"/>
  <c r="X193" i="34" s="1"/>
  <c r="X197" i="34"/>
  <c r="AA74" i="31"/>
  <c r="AA170" i="35"/>
  <c r="AA151" i="35"/>
  <c r="AA145" i="36"/>
  <c r="AA164" i="36"/>
  <c r="AA173" i="34"/>
  <c r="AA154" i="34"/>
  <c r="X197" i="35"/>
  <c r="X191" i="35"/>
  <c r="X193" i="35" s="1"/>
  <c r="AA145" i="34"/>
  <c r="AA164" i="34"/>
  <c r="Z178" i="31"/>
  <c r="Z179" i="31" s="1"/>
  <c r="Z157" i="35"/>
  <c r="AA37" i="36"/>
  <c r="AA151" i="36"/>
  <c r="AA170" i="36"/>
  <c r="Y183" i="35"/>
  <c r="Y185" i="35" s="1"/>
  <c r="Y190" i="35"/>
  <c r="Y192" i="35" s="1"/>
  <c r="W194" i="34"/>
  <c r="AA152" i="34"/>
  <c r="AA171" i="34"/>
  <c r="Y183" i="34"/>
  <c r="Y185" i="34" s="1"/>
  <c r="Y190" i="34"/>
  <c r="Y192" i="34" s="1"/>
  <c r="AA169" i="36"/>
  <c r="AA150" i="36"/>
  <c r="Y191" i="36"/>
  <c r="AA151" i="34"/>
  <c r="AA170" i="34"/>
  <c r="Y182" i="34"/>
  <c r="Y189" i="34"/>
  <c r="AA147" i="34"/>
  <c r="AA166" i="34"/>
  <c r="Z190" i="31"/>
  <c r="Z192" i="31" s="1"/>
  <c r="AA146" i="34"/>
  <c r="AA165" i="34"/>
  <c r="AA167" i="36"/>
  <c r="AA148" i="36"/>
  <c r="AA73" i="35"/>
  <c r="AA107" i="28" s="1"/>
  <c r="Z176" i="34"/>
  <c r="Y182" i="35"/>
  <c r="Y189" i="35"/>
  <c r="Y178" i="35"/>
  <c r="Y179" i="35" s="1"/>
  <c r="AA149" i="34"/>
  <c r="AA168" i="34"/>
  <c r="AA172" i="36"/>
  <c r="AA153" i="36"/>
  <c r="AA147" i="36"/>
  <c r="AA166" i="36"/>
  <c r="AA169" i="34"/>
  <c r="AA150" i="34"/>
  <c r="AA162" i="34"/>
  <c r="AA37" i="34"/>
  <c r="AA143" i="34"/>
  <c r="Y158" i="34"/>
  <c r="AA174" i="36"/>
  <c r="AA155" i="36"/>
  <c r="AA153" i="34"/>
  <c r="AA172" i="34"/>
  <c r="AA37" i="35"/>
  <c r="AA162" i="35"/>
  <c r="AA143" i="35"/>
  <c r="Z157" i="34"/>
  <c r="Y158" i="35"/>
  <c r="Y74" i="29"/>
  <c r="Y16" i="28" s="1"/>
  <c r="Y8" i="28" s="1"/>
  <c r="AA61" i="32"/>
  <c r="Y158" i="29"/>
  <c r="W194" i="29"/>
  <c r="W198" i="30"/>
  <c r="Y177" i="30"/>
  <c r="Z73" i="33"/>
  <c r="Z105" i="28" s="1"/>
  <c r="AA152" i="30"/>
  <c r="AA171" i="30"/>
  <c r="Z73" i="29"/>
  <c r="Z98" i="28" s="1"/>
  <c r="AA149" i="29"/>
  <c r="AA168" i="29"/>
  <c r="X184" i="29"/>
  <c r="X186" i="29" s="1"/>
  <c r="X196" i="29"/>
  <c r="AA149" i="30"/>
  <c r="AA168" i="30"/>
  <c r="AA165" i="29"/>
  <c r="AA146" i="29"/>
  <c r="AA37" i="33"/>
  <c r="AA37" i="29"/>
  <c r="AA143" i="29"/>
  <c r="AA162" i="29"/>
  <c r="AA169" i="29"/>
  <c r="AA150" i="29"/>
  <c r="AA154" i="29"/>
  <c r="AA173" i="29"/>
  <c r="AA165" i="30"/>
  <c r="AA146" i="30"/>
  <c r="AA163" i="30"/>
  <c r="AA144" i="30"/>
  <c r="AA154" i="30"/>
  <c r="AA173" i="30"/>
  <c r="AA155" i="30"/>
  <c r="AA174" i="30"/>
  <c r="Z157" i="30"/>
  <c r="X191" i="30"/>
  <c r="X193" i="30" s="1"/>
  <c r="X197" i="30"/>
  <c r="Z157" i="29"/>
  <c r="AA172" i="29"/>
  <c r="AA153" i="29"/>
  <c r="Z176" i="29"/>
  <c r="AA170" i="30"/>
  <c r="AA151" i="30"/>
  <c r="AA163" i="29"/>
  <c r="AA144" i="29"/>
  <c r="Z176" i="30"/>
  <c r="AA174" i="29"/>
  <c r="AA155" i="29"/>
  <c r="AA171" i="29"/>
  <c r="AA152" i="29"/>
  <c r="AA167" i="29"/>
  <c r="AA148" i="29"/>
  <c r="AA169" i="30"/>
  <c r="AA150" i="30"/>
  <c r="W194" i="30"/>
  <c r="AA151" i="29"/>
  <c r="AA170" i="29"/>
  <c r="AA164" i="30"/>
  <c r="AA145" i="30"/>
  <c r="AA166" i="30"/>
  <c r="AA147" i="30"/>
  <c r="AA172" i="30"/>
  <c r="AA153" i="30"/>
  <c r="Y183" i="29"/>
  <c r="Y185" i="29" s="1"/>
  <c r="Y190" i="29"/>
  <c r="Y192" i="29" s="1"/>
  <c r="AA162" i="30"/>
  <c r="AA37" i="30"/>
  <c r="AA143" i="30"/>
  <c r="X196" i="30"/>
  <c r="X184" i="30"/>
  <c r="X186" i="30" s="1"/>
  <c r="X197" i="29"/>
  <c r="X191" i="29"/>
  <c r="X193" i="29" s="1"/>
  <c r="AA167" i="30"/>
  <c r="AA148" i="30"/>
  <c r="Z73" i="30"/>
  <c r="Z99" i="28" s="1"/>
  <c r="Z91" i="28" s="1"/>
  <c r="Y189" i="29"/>
  <c r="Y178" i="29"/>
  <c r="Y179" i="29" s="1"/>
  <c r="Y182" i="29"/>
  <c r="AA147" i="29"/>
  <c r="AA166" i="29"/>
  <c r="Y177" i="29"/>
  <c r="W198" i="29"/>
  <c r="Y183" i="30"/>
  <c r="Y185" i="30" s="1"/>
  <c r="Y190" i="30"/>
  <c r="Y192" i="30" s="1"/>
  <c r="AA145" i="29"/>
  <c r="AA164" i="29"/>
  <c r="Y189" i="30"/>
  <c r="Y158" i="30"/>
  <c r="Y178" i="30"/>
  <c r="Y179" i="30" s="1"/>
  <c r="Y182" i="30"/>
  <c r="AA73" i="10"/>
  <c r="AA18" i="28" l="1"/>
  <c r="Z109" i="28"/>
  <c r="Z90" i="28"/>
  <c r="Z89" i="28"/>
  <c r="Y7" i="28"/>
  <c r="AA179" i="34"/>
  <c r="AA106" i="28"/>
  <c r="AA74" i="10"/>
  <c r="AA97" i="28"/>
  <c r="AA74" i="36"/>
  <c r="AA26" i="28" s="1"/>
  <c r="AA108" i="28"/>
  <c r="AA92" i="28" s="1"/>
  <c r="AA62" i="32"/>
  <c r="AA22" i="28" s="1"/>
  <c r="AA104" i="28"/>
  <c r="Z177" i="34"/>
  <c r="Z184" i="31"/>
  <c r="Z186" i="31" s="1"/>
  <c r="AA74" i="35"/>
  <c r="AA25" i="28" s="1"/>
  <c r="Z74" i="30"/>
  <c r="Z17" i="28" s="1"/>
  <c r="Z9" i="28" s="1"/>
  <c r="Z74" i="33"/>
  <c r="Z23" i="28" s="1"/>
  <c r="Z27" i="28" s="1"/>
  <c r="Z177" i="35"/>
  <c r="Y194" i="31"/>
  <c r="AA182" i="31"/>
  <c r="AA184" i="31" s="1"/>
  <c r="AA157" i="35"/>
  <c r="AA189" i="35" s="1"/>
  <c r="Z183" i="35"/>
  <c r="Z185" i="35" s="1"/>
  <c r="Z158" i="36"/>
  <c r="Y198" i="31"/>
  <c r="Z190" i="35"/>
  <c r="Z192" i="35" s="1"/>
  <c r="Z197" i="31"/>
  <c r="Z198" i="31" s="1"/>
  <c r="Z193" i="31"/>
  <c r="AA158" i="31"/>
  <c r="AA178" i="31"/>
  <c r="AA179" i="31" s="1"/>
  <c r="Z177" i="29"/>
  <c r="Z182" i="36"/>
  <c r="Z184" i="36" s="1"/>
  <c r="Y186" i="36"/>
  <c r="Y196" i="36"/>
  <c r="AA190" i="31"/>
  <c r="AA192" i="31" s="1"/>
  <c r="AA183" i="31"/>
  <c r="AA185" i="31" s="1"/>
  <c r="Y197" i="36"/>
  <c r="Z177" i="36"/>
  <c r="Y193" i="36"/>
  <c r="AA177" i="31"/>
  <c r="Z178" i="36"/>
  <c r="Z179" i="36" s="1"/>
  <c r="Z190" i="36"/>
  <c r="Z192" i="36" s="1"/>
  <c r="Z183" i="36"/>
  <c r="Z185" i="36" s="1"/>
  <c r="AA74" i="34"/>
  <c r="AA24" i="28" s="1"/>
  <c r="AA176" i="36"/>
  <c r="AA183" i="36" s="1"/>
  <c r="AA185" i="36" s="1"/>
  <c r="AA157" i="36"/>
  <c r="AA182" i="36" s="1"/>
  <c r="X194" i="35"/>
  <c r="Z189" i="35"/>
  <c r="Z182" i="35"/>
  <c r="Z178" i="35"/>
  <c r="Z179" i="35" s="1"/>
  <c r="X198" i="35"/>
  <c r="Z191" i="36"/>
  <c r="Z158" i="34"/>
  <c r="Y197" i="35"/>
  <c r="Y191" i="35"/>
  <c r="Y193" i="35" s="1"/>
  <c r="X198" i="34"/>
  <c r="Z182" i="34"/>
  <c r="Z189" i="34"/>
  <c r="AA157" i="34"/>
  <c r="Y196" i="35"/>
  <c r="Y184" i="35"/>
  <c r="Y186" i="35" s="1"/>
  <c r="Y191" i="34"/>
  <c r="Y193" i="34" s="1"/>
  <c r="Y197" i="34"/>
  <c r="X194" i="34"/>
  <c r="Y184" i="34"/>
  <c r="Y186" i="34" s="1"/>
  <c r="Y196" i="34"/>
  <c r="Z158" i="35"/>
  <c r="AA176" i="35"/>
  <c r="AA176" i="34"/>
  <c r="Z183" i="34"/>
  <c r="Z185" i="34" s="1"/>
  <c r="Z190" i="34"/>
  <c r="Z192" i="34" s="1"/>
  <c r="Z74" i="29"/>
  <c r="Z16" i="28" s="1"/>
  <c r="Z8" i="28" s="1"/>
  <c r="Z158" i="30"/>
  <c r="Z189" i="30"/>
  <c r="Z182" i="30"/>
  <c r="Z178" i="30"/>
  <c r="Z179" i="30" s="1"/>
  <c r="AA73" i="33"/>
  <c r="AA157" i="30"/>
  <c r="AA176" i="29"/>
  <c r="X198" i="29"/>
  <c r="X194" i="29"/>
  <c r="Y196" i="30"/>
  <c r="Y184" i="30"/>
  <c r="Y186" i="30" s="1"/>
  <c r="Y196" i="29"/>
  <c r="Y184" i="29"/>
  <c r="Y186" i="29" s="1"/>
  <c r="AA73" i="30"/>
  <c r="Z183" i="30"/>
  <c r="Z185" i="30" s="1"/>
  <c r="Z190" i="30"/>
  <c r="Z192" i="30" s="1"/>
  <c r="Z182" i="29"/>
  <c r="Z189" i="29"/>
  <c r="Z178" i="29"/>
  <c r="Z179" i="29" s="1"/>
  <c r="AA73" i="29"/>
  <c r="AA98" i="28" s="1"/>
  <c r="X194" i="30"/>
  <c r="AA157" i="29"/>
  <c r="Y197" i="29"/>
  <c r="Y191" i="29"/>
  <c r="Y193" i="29" s="1"/>
  <c r="AA176" i="30"/>
  <c r="Z177" i="30"/>
  <c r="Y191" i="30"/>
  <c r="Y193" i="30" s="1"/>
  <c r="Y197" i="30"/>
  <c r="Z183" i="29"/>
  <c r="Z185" i="29" s="1"/>
  <c r="Z190" i="29"/>
  <c r="Z192" i="29" s="1"/>
  <c r="X198" i="30"/>
  <c r="Z158" i="29"/>
  <c r="AA191" i="31"/>
  <c r="AA90" i="28" l="1"/>
  <c r="AA15" i="28"/>
  <c r="AA10" i="28"/>
  <c r="Z7" i="28"/>
  <c r="AA74" i="33"/>
  <c r="AA23" i="28" s="1"/>
  <c r="AA27" i="28" s="1"/>
  <c r="AA105" i="28"/>
  <c r="AA89" i="28" s="1"/>
  <c r="AA74" i="30"/>
  <c r="AA99" i="28"/>
  <c r="AA91" i="28" s="1"/>
  <c r="Z194" i="31"/>
  <c r="AA158" i="36"/>
  <c r="AA182" i="35"/>
  <c r="AA184" i="35" s="1"/>
  <c r="AA158" i="35"/>
  <c r="Z196" i="36"/>
  <c r="AA197" i="31"/>
  <c r="Z193" i="36"/>
  <c r="AA177" i="36"/>
  <c r="AA186" i="31"/>
  <c r="AA177" i="29"/>
  <c r="Y194" i="36"/>
  <c r="AA196" i="31"/>
  <c r="AA193" i="31"/>
  <c r="Y198" i="36"/>
  <c r="AA189" i="36"/>
  <c r="AA191" i="36" s="1"/>
  <c r="Y194" i="34"/>
  <c r="Z186" i="36"/>
  <c r="Y194" i="35"/>
  <c r="Y198" i="35"/>
  <c r="Z197" i="36"/>
  <c r="AA178" i="36"/>
  <c r="AA179" i="36" s="1"/>
  <c r="AA190" i="36"/>
  <c r="AA192" i="36" s="1"/>
  <c r="Y198" i="34"/>
  <c r="Z197" i="34"/>
  <c r="Z191" i="34"/>
  <c r="Z193" i="34" s="1"/>
  <c r="Z191" i="35"/>
  <c r="Z193" i="35" s="1"/>
  <c r="Z197" i="35"/>
  <c r="AA183" i="34"/>
  <c r="AA185" i="34" s="1"/>
  <c r="AA190" i="34"/>
  <c r="AA192" i="34" s="1"/>
  <c r="AA184" i="36"/>
  <c r="AA186" i="36" s="1"/>
  <c r="AA196" i="36"/>
  <c r="AA191" i="35"/>
  <c r="AA177" i="34"/>
  <c r="Z196" i="34"/>
  <c r="Z184" i="34"/>
  <c r="Z186" i="34" s="1"/>
  <c r="AA190" i="35"/>
  <c r="AA192" i="35" s="1"/>
  <c r="AA183" i="35"/>
  <c r="AA185" i="35" s="1"/>
  <c r="AA177" i="35"/>
  <c r="AA178" i="35"/>
  <c r="AA179" i="35" s="1"/>
  <c r="AA189" i="34"/>
  <c r="AA182" i="34"/>
  <c r="AA158" i="34"/>
  <c r="Z184" i="35"/>
  <c r="Z186" i="35" s="1"/>
  <c r="Z196" i="35"/>
  <c r="AA74" i="29"/>
  <c r="AA177" i="30"/>
  <c r="AA158" i="29"/>
  <c r="AA158" i="30"/>
  <c r="Y198" i="29"/>
  <c r="Y194" i="29"/>
  <c r="Z196" i="29"/>
  <c r="Z184" i="29"/>
  <c r="Z186" i="29" s="1"/>
  <c r="AA183" i="30"/>
  <c r="AA185" i="30" s="1"/>
  <c r="AA190" i="30"/>
  <c r="AA192" i="30" s="1"/>
  <c r="AA182" i="29"/>
  <c r="AA189" i="29"/>
  <c r="AA178" i="29"/>
  <c r="AA179" i="29" s="1"/>
  <c r="AA182" i="30"/>
  <c r="AA189" i="30"/>
  <c r="AA178" i="30"/>
  <c r="AA179" i="30" s="1"/>
  <c r="Y194" i="30"/>
  <c r="Z184" i="30"/>
  <c r="Z186" i="30" s="1"/>
  <c r="Z196" i="30"/>
  <c r="Y198" i="30"/>
  <c r="Z197" i="30"/>
  <c r="Z191" i="30"/>
  <c r="Z193" i="30" s="1"/>
  <c r="Z191" i="29"/>
  <c r="Z193" i="29" s="1"/>
  <c r="Z197" i="29"/>
  <c r="AA190" i="29"/>
  <c r="AA192" i="29" s="1"/>
  <c r="AA183" i="29"/>
  <c r="AA185" i="29" s="1"/>
  <c r="AA16" i="28" l="1"/>
  <c r="AA8" i="28" s="1"/>
  <c r="AA17" i="28"/>
  <c r="AA9" i="28" s="1"/>
  <c r="AA7" i="28"/>
  <c r="AA109" i="28"/>
  <c r="Z198" i="36"/>
  <c r="AA198" i="31"/>
  <c r="Z194" i="36"/>
  <c r="AA194" i="31"/>
  <c r="AA193" i="36"/>
  <c r="AA194" i="36" s="1"/>
  <c r="AA197" i="36"/>
  <c r="AA198" i="36" s="1"/>
  <c r="Z194" i="34"/>
  <c r="Z194" i="35"/>
  <c r="Z198" i="35"/>
  <c r="AA196" i="34"/>
  <c r="AA184" i="34"/>
  <c r="AA186" i="34" s="1"/>
  <c r="Z198" i="34"/>
  <c r="AA193" i="35"/>
  <c r="AA186" i="35"/>
  <c r="AA197" i="35"/>
  <c r="AA196" i="35"/>
  <c r="AA191" i="34"/>
  <c r="AA193" i="34" s="1"/>
  <c r="AA197" i="34"/>
  <c r="AA191" i="29"/>
  <c r="AA193" i="29" s="1"/>
  <c r="AA197" i="29"/>
  <c r="AA184" i="29"/>
  <c r="AA186" i="29" s="1"/>
  <c r="AA196" i="29"/>
  <c r="Z194" i="29"/>
  <c r="Z198" i="29"/>
  <c r="Z198" i="30"/>
  <c r="AA191" i="30"/>
  <c r="AA193" i="30" s="1"/>
  <c r="AA197" i="30"/>
  <c r="Z194" i="30"/>
  <c r="AA196" i="30"/>
  <c r="AA184" i="30"/>
  <c r="AA186" i="30" s="1"/>
  <c r="AA194" i="35" l="1"/>
  <c r="AA198" i="35"/>
  <c r="AA194" i="34"/>
  <c r="AA198" i="34"/>
  <c r="AA194" i="29"/>
  <c r="AA198" i="29"/>
  <c r="AA194" i="30"/>
  <c r="AA198" i="30"/>
  <c r="M144" i="39" l="1"/>
  <c r="M155" i="39" s="1"/>
  <c r="P156" i="39"/>
  <c r="P170" i="39" s="1"/>
  <c r="O186" i="39"/>
  <c r="O189" i="39" s="1"/>
  <c r="M85" i="39"/>
  <c r="O74" i="39"/>
  <c r="O85" i="39" l="1"/>
  <c r="P85" i="39" s="1"/>
  <c r="O36" i="2" s="1"/>
  <c r="U9" i="50"/>
  <c r="O144" i="39"/>
  <c r="M184" i="39"/>
  <c r="O184" i="39" s="1"/>
  <c r="O155" i="39"/>
  <c r="M173" i="39"/>
  <c r="O173" i="39" s="1"/>
  <c r="M5" i="2"/>
  <c r="P36" i="2" l="1"/>
  <c r="O46" i="2"/>
  <c r="V9" i="50"/>
  <c r="U13" i="50"/>
  <c r="O32" i="2"/>
  <c r="M16" i="2"/>
  <c r="O170" i="39"/>
  <c r="D11" i="47" s="1"/>
  <c r="D9" i="47"/>
  <c r="P155" i="39"/>
  <c r="U25" i="50" l="1"/>
  <c r="Q36" i="2"/>
  <c r="P46" i="2"/>
  <c r="U23" i="50"/>
  <c r="V13" i="50"/>
  <c r="P172" i="39"/>
  <c r="O190" i="39" s="1"/>
  <c r="O187" i="39"/>
  <c r="AB67" i="28"/>
  <c r="M68" i="28"/>
  <c r="D26" i="2"/>
  <c r="E56" i="2" s="1"/>
  <c r="D22" i="2"/>
  <c r="E52" i="2" s="1"/>
  <c r="D27" i="2"/>
  <c r="E57" i="2" s="1"/>
  <c r="D24" i="2"/>
  <c r="E54" i="2" s="1"/>
  <c r="D29" i="2"/>
  <c r="E59" i="2" s="1"/>
  <c r="D25" i="2"/>
  <c r="E55" i="2" s="1"/>
  <c r="D20" i="2"/>
  <c r="E20" i="2" s="1"/>
  <c r="D28" i="2"/>
  <c r="E58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D21" i="2"/>
  <c r="E51" i="2" s="1"/>
  <c r="D23" i="2"/>
  <c r="E53" i="2" s="1"/>
  <c r="AB66" i="28"/>
  <c r="O33" i="2"/>
  <c r="R36" i="2" l="1"/>
  <c r="Q46" i="2"/>
  <c r="E24" i="2"/>
  <c r="F54" i="2" s="1"/>
  <c r="E25" i="2"/>
  <c r="F55" i="2" s="1"/>
  <c r="E27" i="2"/>
  <c r="F57" i="2" s="1"/>
  <c r="E26" i="2"/>
  <c r="F56" i="2" s="1"/>
  <c r="E22" i="2"/>
  <c r="F52" i="2" s="1"/>
  <c r="E29" i="2"/>
  <c r="F59" i="2" s="1"/>
  <c r="F50" i="2"/>
  <c r="F20" i="2"/>
  <c r="E21" i="2"/>
  <c r="E50" i="2"/>
  <c r="E61" i="2" s="1"/>
  <c r="D31" i="2"/>
  <c r="E23" i="2"/>
  <c r="M73" i="28"/>
  <c r="M60" i="28"/>
  <c r="M65" i="28" s="1"/>
  <c r="E28" i="2"/>
  <c r="F25" i="2" l="1"/>
  <c r="S36" i="2"/>
  <c r="S46" i="2" s="1"/>
  <c r="R46" i="2"/>
  <c r="F24" i="2"/>
  <c r="G54" i="2" s="1"/>
  <c r="AB65" i="28"/>
  <c r="AB72" i="28" s="1"/>
  <c r="U26" i="50"/>
  <c r="F29" i="2"/>
  <c r="G29" i="2" s="1"/>
  <c r="F27" i="2"/>
  <c r="G57" i="2" s="1"/>
  <c r="F26" i="2"/>
  <c r="G26" i="2" s="1"/>
  <c r="F22" i="2"/>
  <c r="G52" i="2" s="1"/>
  <c r="F51" i="2"/>
  <c r="F21" i="2"/>
  <c r="G50" i="2"/>
  <c r="G20" i="2"/>
  <c r="F58" i="2"/>
  <c r="F28" i="2"/>
  <c r="F53" i="2"/>
  <c r="F23" i="2"/>
  <c r="E62" i="2"/>
  <c r="E96" i="28"/>
  <c r="G55" i="2"/>
  <c r="G25" i="2"/>
  <c r="E31" i="2"/>
  <c r="G59" i="2" l="1"/>
  <c r="G24" i="2"/>
  <c r="H54" i="2" s="1"/>
  <c r="G27" i="2"/>
  <c r="G22" i="2"/>
  <c r="H24" i="2"/>
  <c r="F61" i="2"/>
  <c r="F96" i="28" s="1"/>
  <c r="F101" i="28" s="1"/>
  <c r="G56" i="2"/>
  <c r="G53" i="2"/>
  <c r="G23" i="2"/>
  <c r="G51" i="2"/>
  <c r="G21" i="2"/>
  <c r="H56" i="2"/>
  <c r="H26" i="2"/>
  <c r="E88" i="28"/>
  <c r="E93" i="28" s="1"/>
  <c r="E101" i="28"/>
  <c r="G58" i="2"/>
  <c r="G28" i="2"/>
  <c r="H59" i="2"/>
  <c r="H29" i="2"/>
  <c r="H57" i="2"/>
  <c r="H27" i="2"/>
  <c r="H55" i="2"/>
  <c r="H25" i="2"/>
  <c r="H50" i="2"/>
  <c r="H20" i="2"/>
  <c r="E14" i="28"/>
  <c r="E12" i="28"/>
  <c r="H52" i="2"/>
  <c r="H22" i="2"/>
  <c r="I54" i="2"/>
  <c r="I24" i="2"/>
  <c r="F31" i="2"/>
  <c r="F62" i="2" l="1"/>
  <c r="F88" i="28"/>
  <c r="F93" i="28" s="1"/>
  <c r="G61" i="2"/>
  <c r="G96" i="28" s="1"/>
  <c r="G101" i="28" s="1"/>
  <c r="G31" i="2"/>
  <c r="I52" i="2"/>
  <c r="I22" i="2"/>
  <c r="H58" i="2"/>
  <c r="H28" i="2"/>
  <c r="H51" i="2"/>
  <c r="H21" i="2"/>
  <c r="E19" i="28"/>
  <c r="E6" i="28"/>
  <c r="E11" i="28" s="1"/>
  <c r="F5" i="47" s="1"/>
  <c r="G62" i="2"/>
  <c r="F12" i="28"/>
  <c r="F14" i="28"/>
  <c r="I55" i="2"/>
  <c r="I25" i="2"/>
  <c r="I50" i="2"/>
  <c r="I20" i="2"/>
  <c r="I56" i="2"/>
  <c r="I26" i="2"/>
  <c r="I59" i="2"/>
  <c r="I29" i="2"/>
  <c r="J54" i="2"/>
  <c r="J24" i="2"/>
  <c r="I57" i="2"/>
  <c r="I27" i="2"/>
  <c r="H53" i="2"/>
  <c r="H23" i="2"/>
  <c r="G88" i="28" l="1"/>
  <c r="G93" i="28" s="1"/>
  <c r="H61" i="2"/>
  <c r="H96" i="28" s="1"/>
  <c r="H88" i="28" s="1"/>
  <c r="H93" i="28" s="1"/>
  <c r="J57" i="2"/>
  <c r="J27" i="2"/>
  <c r="H31" i="2"/>
  <c r="J55" i="2"/>
  <c r="J25" i="2"/>
  <c r="K54" i="2"/>
  <c r="K24" i="2"/>
  <c r="J56" i="2"/>
  <c r="J26" i="2"/>
  <c r="F19" i="28"/>
  <c r="F6" i="28"/>
  <c r="F11" i="28" s="1"/>
  <c r="G5" i="47" s="1"/>
  <c r="I58" i="2"/>
  <c r="I28" i="2"/>
  <c r="J50" i="2"/>
  <c r="J20" i="2"/>
  <c r="G12" i="28"/>
  <c r="G14" i="28"/>
  <c r="J52" i="2"/>
  <c r="J22" i="2"/>
  <c r="I51" i="2"/>
  <c r="I21" i="2"/>
  <c r="J59" i="2"/>
  <c r="J29" i="2"/>
  <c r="I53" i="2"/>
  <c r="I23" i="2"/>
  <c r="H62" i="2" l="1"/>
  <c r="H101" i="28"/>
  <c r="I31" i="2"/>
  <c r="I61" i="2"/>
  <c r="I96" i="28" s="1"/>
  <c r="I101" i="28" s="1"/>
  <c r="K57" i="2"/>
  <c r="K27" i="2"/>
  <c r="K50" i="2"/>
  <c r="K20" i="2"/>
  <c r="K56" i="2"/>
  <c r="K26" i="2"/>
  <c r="K59" i="2"/>
  <c r="K29" i="2"/>
  <c r="L54" i="2"/>
  <c r="L24" i="2"/>
  <c r="G19" i="28"/>
  <c r="G6" i="28"/>
  <c r="G11" i="28" s="1"/>
  <c r="H5" i="47" s="1"/>
  <c r="K52" i="2"/>
  <c r="K22" i="2"/>
  <c r="J53" i="2"/>
  <c r="J23" i="2"/>
  <c r="K55" i="2"/>
  <c r="K25" i="2"/>
  <c r="J51" i="2"/>
  <c r="J21" i="2"/>
  <c r="H14" i="28"/>
  <c r="H12" i="28"/>
  <c r="J58" i="2"/>
  <c r="J28" i="2"/>
  <c r="I62" i="2" l="1"/>
  <c r="I12" i="28" s="1"/>
  <c r="I88" i="28"/>
  <c r="I93" i="28" s="1"/>
  <c r="J61" i="2"/>
  <c r="J96" i="28" s="1"/>
  <c r="J88" i="28" s="1"/>
  <c r="J93" i="28" s="1"/>
  <c r="H19" i="28"/>
  <c r="H6" i="28"/>
  <c r="H11" i="28" s="1"/>
  <c r="I5" i="47" s="1"/>
  <c r="I14" i="28"/>
  <c r="L56" i="2"/>
  <c r="L26" i="2"/>
  <c r="K58" i="2"/>
  <c r="K28" i="2"/>
  <c r="K51" i="2"/>
  <c r="K21" i="2"/>
  <c r="K53" i="2"/>
  <c r="K23" i="2"/>
  <c r="L52" i="2"/>
  <c r="L22" i="2"/>
  <c r="J31" i="2"/>
  <c r="L50" i="2"/>
  <c r="L20" i="2"/>
  <c r="L59" i="2"/>
  <c r="L29" i="2"/>
  <c r="L57" i="2"/>
  <c r="L27" i="2"/>
  <c r="L55" i="2"/>
  <c r="L25" i="2"/>
  <c r="M54" i="2"/>
  <c r="M24" i="2"/>
  <c r="J101" i="28" l="1"/>
  <c r="J62" i="2"/>
  <c r="K61" i="2"/>
  <c r="K96" i="28" s="1"/>
  <c r="K88" i="28" s="1"/>
  <c r="K93" i="28" s="1"/>
  <c r="N54" i="2"/>
  <c r="N24" i="2"/>
  <c r="T39" i="2" s="1"/>
  <c r="U39" i="2" s="1"/>
  <c r="V39" i="2" s="1"/>
  <c r="W39" i="2" s="1"/>
  <c r="X39" i="2" s="1"/>
  <c r="Y39" i="2" s="1"/>
  <c r="Z39" i="2" s="1"/>
  <c r="AA39" i="2" s="1"/>
  <c r="J14" i="28"/>
  <c r="J12" i="28"/>
  <c r="M50" i="2"/>
  <c r="M20" i="2"/>
  <c r="L58" i="2"/>
  <c r="L28" i="2"/>
  <c r="K31" i="2"/>
  <c r="M57" i="2"/>
  <c r="M27" i="2"/>
  <c r="M56" i="2"/>
  <c r="M26" i="2"/>
  <c r="M52" i="2"/>
  <c r="M22" i="2"/>
  <c r="L53" i="2"/>
  <c r="L23" i="2"/>
  <c r="M55" i="2"/>
  <c r="M25" i="2"/>
  <c r="L51" i="2"/>
  <c r="L21" i="2"/>
  <c r="I19" i="28"/>
  <c r="I6" i="28"/>
  <c r="I11" i="28" s="1"/>
  <c r="J5" i="47" s="1"/>
  <c r="M59" i="2"/>
  <c r="M29" i="2"/>
  <c r="K62" i="2" l="1"/>
  <c r="K101" i="28"/>
  <c r="L61" i="2"/>
  <c r="L96" i="28" s="1"/>
  <c r="L101" i="28" s="1"/>
  <c r="J19" i="28"/>
  <c r="J6" i="28"/>
  <c r="J11" i="28" s="1"/>
  <c r="K5" i="47" s="1"/>
  <c r="M51" i="2"/>
  <c r="M21" i="2"/>
  <c r="N55" i="2"/>
  <c r="N25" i="2"/>
  <c r="T40" i="2" s="1"/>
  <c r="U40" i="2" s="1"/>
  <c r="V40" i="2" s="1"/>
  <c r="W40" i="2" s="1"/>
  <c r="X40" i="2" s="1"/>
  <c r="Y40" i="2" s="1"/>
  <c r="Z40" i="2" s="1"/>
  <c r="AA40" i="2" s="1"/>
  <c r="O54" i="2"/>
  <c r="O24" i="2"/>
  <c r="N57" i="2"/>
  <c r="N27" i="2"/>
  <c r="T42" i="2" s="1"/>
  <c r="U42" i="2" s="1"/>
  <c r="V42" i="2" s="1"/>
  <c r="W42" i="2" s="1"/>
  <c r="X42" i="2" s="1"/>
  <c r="Y42" i="2" s="1"/>
  <c r="Z42" i="2" s="1"/>
  <c r="AA42" i="2" s="1"/>
  <c r="L31" i="2"/>
  <c r="N59" i="2"/>
  <c r="N29" i="2"/>
  <c r="T44" i="2" s="1"/>
  <c r="U44" i="2" s="1"/>
  <c r="V44" i="2" s="1"/>
  <c r="W44" i="2" s="1"/>
  <c r="X44" i="2" s="1"/>
  <c r="Y44" i="2" s="1"/>
  <c r="Z44" i="2" s="1"/>
  <c r="AA44" i="2" s="1"/>
  <c r="N56" i="2"/>
  <c r="N26" i="2"/>
  <c r="T41" i="2" s="1"/>
  <c r="U41" i="2" s="1"/>
  <c r="V41" i="2" s="1"/>
  <c r="W41" i="2" s="1"/>
  <c r="X41" i="2" s="1"/>
  <c r="Y41" i="2" s="1"/>
  <c r="Z41" i="2" s="1"/>
  <c r="AA41" i="2" s="1"/>
  <c r="M58" i="2"/>
  <c r="M28" i="2"/>
  <c r="M53" i="2"/>
  <c r="M23" i="2"/>
  <c r="K12" i="28"/>
  <c r="K14" i="28"/>
  <c r="N52" i="2"/>
  <c r="N22" i="2"/>
  <c r="T37" i="2" s="1"/>
  <c r="U37" i="2" s="1"/>
  <c r="V37" i="2" s="1"/>
  <c r="W37" i="2" s="1"/>
  <c r="X37" i="2" s="1"/>
  <c r="Y37" i="2" s="1"/>
  <c r="Z37" i="2" s="1"/>
  <c r="AA37" i="2" s="1"/>
  <c r="N50" i="2"/>
  <c r="N20" i="2"/>
  <c r="T35" i="2" s="1"/>
  <c r="L62" i="2" l="1"/>
  <c r="L12" i="28" s="1"/>
  <c r="U35" i="2"/>
  <c r="L88" i="28"/>
  <c r="L93" i="28" s="1"/>
  <c r="M61" i="2"/>
  <c r="M96" i="28" s="1"/>
  <c r="M101" i="28" s="1"/>
  <c r="N51" i="2"/>
  <c r="N21" i="2"/>
  <c r="T36" i="2" s="1"/>
  <c r="U36" i="2" s="1"/>
  <c r="V36" i="2" s="1"/>
  <c r="W36" i="2" s="1"/>
  <c r="X36" i="2" s="1"/>
  <c r="Y36" i="2" s="1"/>
  <c r="Z36" i="2" s="1"/>
  <c r="AA36" i="2" s="1"/>
  <c r="O59" i="2"/>
  <c r="O29" i="2"/>
  <c r="O52" i="2"/>
  <c r="O22" i="2"/>
  <c r="N58" i="2"/>
  <c r="N28" i="2"/>
  <c r="T43" i="2" s="1"/>
  <c r="U43" i="2" s="1"/>
  <c r="V43" i="2" s="1"/>
  <c r="W43" i="2" s="1"/>
  <c r="X43" i="2" s="1"/>
  <c r="Y43" i="2" s="1"/>
  <c r="Z43" i="2" s="1"/>
  <c r="AA43" i="2" s="1"/>
  <c r="O55" i="2"/>
  <c r="O25" i="2"/>
  <c r="P54" i="2"/>
  <c r="P24" i="2"/>
  <c r="O56" i="2"/>
  <c r="O26" i="2"/>
  <c r="K6" i="28"/>
  <c r="K11" i="28" s="1"/>
  <c r="L5" i="47" s="1"/>
  <c r="K19" i="28"/>
  <c r="N53" i="2"/>
  <c r="N23" i="2"/>
  <c r="T38" i="2" s="1"/>
  <c r="U38" i="2" s="1"/>
  <c r="V38" i="2" s="1"/>
  <c r="W38" i="2" s="1"/>
  <c r="X38" i="2" s="1"/>
  <c r="Y38" i="2" s="1"/>
  <c r="Z38" i="2" s="1"/>
  <c r="AA38" i="2" s="1"/>
  <c r="O50" i="2"/>
  <c r="O20" i="2"/>
  <c r="M31" i="2"/>
  <c r="L14" i="28"/>
  <c r="O57" i="2"/>
  <c r="O27" i="2"/>
  <c r="M62" i="2" l="1"/>
  <c r="T46" i="2"/>
  <c r="V35" i="2"/>
  <c r="U46" i="2"/>
  <c r="M88" i="28"/>
  <c r="M93" i="28" s="1"/>
  <c r="N61" i="2"/>
  <c r="N96" i="28" s="1"/>
  <c r="N101" i="28" s="1"/>
  <c r="O53" i="2"/>
  <c r="O23" i="2"/>
  <c r="P59" i="2"/>
  <c r="P29" i="2"/>
  <c r="M14" i="28"/>
  <c r="M12" i="28"/>
  <c r="P52" i="2"/>
  <c r="P22" i="2"/>
  <c r="O51" i="2"/>
  <c r="O21" i="2"/>
  <c r="O58" i="2"/>
  <c r="O28" i="2"/>
  <c r="P50" i="2"/>
  <c r="P20" i="2"/>
  <c r="P56" i="2"/>
  <c r="P26" i="2"/>
  <c r="P57" i="2"/>
  <c r="P27" i="2"/>
  <c r="P55" i="2"/>
  <c r="P25" i="2"/>
  <c r="L6" i="28"/>
  <c r="L11" i="28" s="1"/>
  <c r="M5" i="47" s="1"/>
  <c r="L19" i="28"/>
  <c r="Q54" i="2"/>
  <c r="Q24" i="2"/>
  <c r="N31" i="2"/>
  <c r="W35" i="2" l="1"/>
  <c r="V46" i="2"/>
  <c r="N62" i="2"/>
  <c r="N14" i="28" s="1"/>
  <c r="N88" i="28"/>
  <c r="N93" i="28" s="1"/>
  <c r="O61" i="2"/>
  <c r="O96" i="28" s="1"/>
  <c r="O101" i="28" s="1"/>
  <c r="Q57" i="2"/>
  <c r="Q27" i="2"/>
  <c r="Q50" i="2"/>
  <c r="Q20" i="2"/>
  <c r="P51" i="2"/>
  <c r="P21" i="2"/>
  <c r="P53" i="2"/>
  <c r="P23" i="2"/>
  <c r="R54" i="2"/>
  <c r="R24" i="2"/>
  <c r="O62" i="2"/>
  <c r="P58" i="2"/>
  <c r="P28" i="2"/>
  <c r="Q56" i="2"/>
  <c r="Q26" i="2"/>
  <c r="O31" i="2"/>
  <c r="D32" i="47" s="1"/>
  <c r="Q55" i="2"/>
  <c r="Q25" i="2"/>
  <c r="Q59" i="2"/>
  <c r="Q29" i="2"/>
  <c r="Q52" i="2"/>
  <c r="Q22" i="2"/>
  <c r="M19" i="28"/>
  <c r="M6" i="28"/>
  <c r="M11" i="28" s="1"/>
  <c r="N5" i="47" s="1"/>
  <c r="P61" i="2" l="1"/>
  <c r="P96" i="28" s="1"/>
  <c r="P88" i="28" s="1"/>
  <c r="P93" i="28" s="1"/>
  <c r="N12" i="28"/>
  <c r="X35" i="2"/>
  <c r="W46" i="2"/>
  <c r="O88" i="28"/>
  <c r="O93" i="28" s="1"/>
  <c r="O14" i="28"/>
  <c r="O12" i="28"/>
  <c r="P62" i="2"/>
  <c r="R52" i="2"/>
  <c r="R22" i="2"/>
  <c r="R56" i="2"/>
  <c r="R26" i="2"/>
  <c r="S54" i="2"/>
  <c r="S24" i="2"/>
  <c r="R57" i="2"/>
  <c r="R27" i="2"/>
  <c r="Q51" i="2"/>
  <c r="Q21" i="2"/>
  <c r="Q53" i="2"/>
  <c r="Q23" i="2"/>
  <c r="Q58" i="2"/>
  <c r="Q28" i="2"/>
  <c r="R59" i="2"/>
  <c r="R29" i="2"/>
  <c r="R50" i="2"/>
  <c r="R20" i="2"/>
  <c r="P31" i="2"/>
  <c r="R55" i="2"/>
  <c r="R25" i="2"/>
  <c r="N6" i="28"/>
  <c r="N11" i="28" s="1"/>
  <c r="N19" i="28"/>
  <c r="P101" i="28" l="1"/>
  <c r="O5" i="47"/>
  <c r="Y35" i="2"/>
  <c r="X46" i="2"/>
  <c r="Q31" i="2"/>
  <c r="Q61" i="2"/>
  <c r="Q96" i="28" s="1"/>
  <c r="Q88" i="28" s="1"/>
  <c r="Q93" i="28" s="1"/>
  <c r="T54" i="2"/>
  <c r="T24" i="2"/>
  <c r="R53" i="2"/>
  <c r="R23" i="2"/>
  <c r="O6" i="28"/>
  <c r="O11" i="28" s="1"/>
  <c r="O19" i="28"/>
  <c r="S50" i="2"/>
  <c r="S20" i="2"/>
  <c r="S56" i="2"/>
  <c r="S26" i="2"/>
  <c r="P12" i="28"/>
  <c r="P14" i="28"/>
  <c r="R51" i="2"/>
  <c r="R21" i="2"/>
  <c r="S52" i="2"/>
  <c r="S22" i="2"/>
  <c r="S55" i="2"/>
  <c r="S25" i="2"/>
  <c r="S59" i="2"/>
  <c r="S29" i="2"/>
  <c r="R58" i="2"/>
  <c r="R28" i="2"/>
  <c r="S57" i="2"/>
  <c r="S27" i="2"/>
  <c r="Q62" i="2" l="1"/>
  <c r="Z35" i="2"/>
  <c r="Y46" i="2"/>
  <c r="Q101" i="28"/>
  <c r="R61" i="2"/>
  <c r="R96" i="28" s="1"/>
  <c r="R101" i="28" s="1"/>
  <c r="U54" i="2"/>
  <c r="U24" i="2"/>
  <c r="S51" i="2"/>
  <c r="S21" i="2"/>
  <c r="T56" i="2"/>
  <c r="T26" i="2"/>
  <c r="R31" i="2"/>
  <c r="T50" i="2"/>
  <c r="T20" i="2"/>
  <c r="Q12" i="28"/>
  <c r="Q14" i="28"/>
  <c r="T52" i="2"/>
  <c r="T22" i="2"/>
  <c r="T57" i="2"/>
  <c r="T27" i="2"/>
  <c r="T55" i="2"/>
  <c r="T25" i="2"/>
  <c r="T59" i="2"/>
  <c r="T29" i="2"/>
  <c r="S58" i="2"/>
  <c r="S28" i="2"/>
  <c r="P19" i="28"/>
  <c r="P6" i="28"/>
  <c r="P11" i="28" s="1"/>
  <c r="S53" i="2"/>
  <c r="S23" i="2"/>
  <c r="AA35" i="2" l="1"/>
  <c r="Z46" i="2"/>
  <c r="R62" i="2"/>
  <c r="R12" i="28" s="1"/>
  <c r="R88" i="28"/>
  <c r="R93" i="28" s="1"/>
  <c r="S61" i="2"/>
  <c r="S96" i="28" s="1"/>
  <c r="S101" i="28" s="1"/>
  <c r="U55" i="2"/>
  <c r="U25" i="2"/>
  <c r="V54" i="2"/>
  <c r="V24" i="2"/>
  <c r="T58" i="2"/>
  <c r="T28" i="2"/>
  <c r="U52" i="2"/>
  <c r="U22" i="2"/>
  <c r="U56" i="2"/>
  <c r="U26" i="2"/>
  <c r="R14" i="28"/>
  <c r="T51" i="2"/>
  <c r="T21" i="2"/>
  <c r="T53" i="2"/>
  <c r="T23" i="2"/>
  <c r="Q19" i="28"/>
  <c r="Q6" i="28"/>
  <c r="Q11" i="28" s="1"/>
  <c r="U50" i="2"/>
  <c r="U20" i="2"/>
  <c r="U57" i="2"/>
  <c r="U27" i="2"/>
  <c r="U59" i="2"/>
  <c r="U29" i="2"/>
  <c r="S31" i="2"/>
  <c r="AA46" i="2" l="1"/>
  <c r="S62" i="2"/>
  <c r="S12" i="28" s="1"/>
  <c r="S88" i="28"/>
  <c r="S93" i="28" s="1"/>
  <c r="T61" i="2"/>
  <c r="T96" i="28" s="1"/>
  <c r="T88" i="28" s="1"/>
  <c r="T93" i="28" s="1"/>
  <c r="V55" i="2"/>
  <c r="V25" i="2"/>
  <c r="V59" i="2"/>
  <c r="V29" i="2"/>
  <c r="U53" i="2"/>
  <c r="U23" i="2"/>
  <c r="V56" i="2"/>
  <c r="V26" i="2"/>
  <c r="V50" i="2"/>
  <c r="V20" i="2"/>
  <c r="V52" i="2"/>
  <c r="V22" i="2"/>
  <c r="U58" i="2"/>
  <c r="U28" i="2"/>
  <c r="V57" i="2"/>
  <c r="V27" i="2"/>
  <c r="T31" i="2"/>
  <c r="U51" i="2"/>
  <c r="U21" i="2"/>
  <c r="S14" i="28"/>
  <c r="R6" i="28"/>
  <c r="R11" i="28" s="1"/>
  <c r="R19" i="28"/>
  <c r="W54" i="2"/>
  <c r="W24" i="2"/>
  <c r="T101" i="28" l="1"/>
  <c r="T62" i="2"/>
  <c r="T12" i="28" s="1"/>
  <c r="U61" i="2"/>
  <c r="U96" i="28" s="1"/>
  <c r="U88" i="28" s="1"/>
  <c r="U93" i="28" s="1"/>
  <c r="V51" i="2"/>
  <c r="V21" i="2"/>
  <c r="W55" i="2"/>
  <c r="W25" i="2"/>
  <c r="S6" i="28"/>
  <c r="S11" i="28" s="1"/>
  <c r="S19" i="28"/>
  <c r="X54" i="2"/>
  <c r="X24" i="2"/>
  <c r="W57" i="2"/>
  <c r="W27" i="2"/>
  <c r="W52" i="2"/>
  <c r="W22" i="2"/>
  <c r="W50" i="2"/>
  <c r="W20" i="2"/>
  <c r="V53" i="2"/>
  <c r="V23" i="2"/>
  <c r="W59" i="2"/>
  <c r="W29" i="2"/>
  <c r="V58" i="2"/>
  <c r="V28" i="2"/>
  <c r="U31" i="2"/>
  <c r="W56" i="2"/>
  <c r="W26" i="2"/>
  <c r="T14" i="28" l="1"/>
  <c r="T19" i="28" s="1"/>
  <c r="U101" i="28"/>
  <c r="U62" i="2"/>
  <c r="U14" i="28" s="1"/>
  <c r="V61" i="2"/>
  <c r="V96" i="28" s="1"/>
  <c r="V88" i="28" s="1"/>
  <c r="V93" i="28" s="1"/>
  <c r="W58" i="2"/>
  <c r="W28" i="2"/>
  <c r="W53" i="2"/>
  <c r="W23" i="2"/>
  <c r="X57" i="2"/>
  <c r="X27" i="2"/>
  <c r="X50" i="2"/>
  <c r="X20" i="2"/>
  <c r="X52" i="2"/>
  <c r="X22" i="2"/>
  <c r="V31" i="2"/>
  <c r="Y54" i="2"/>
  <c r="Y24" i="2"/>
  <c r="W51" i="2"/>
  <c r="W21" i="2"/>
  <c r="X56" i="2"/>
  <c r="X26" i="2"/>
  <c r="T6" i="28"/>
  <c r="T11" i="28" s="1"/>
  <c r="X59" i="2"/>
  <c r="X29" i="2"/>
  <c r="X55" i="2"/>
  <c r="X25" i="2"/>
  <c r="U12" i="28" l="1"/>
  <c r="V101" i="28"/>
  <c r="W61" i="2"/>
  <c r="W96" i="28" s="1"/>
  <c r="W88" i="28" s="1"/>
  <c r="W93" i="28" s="1"/>
  <c r="V62" i="2"/>
  <c r="V12" i="28" s="1"/>
  <c r="W31" i="2"/>
  <c r="Y57" i="2"/>
  <c r="Y27" i="2"/>
  <c r="Y59" i="2"/>
  <c r="Y29" i="2"/>
  <c r="Z54" i="2"/>
  <c r="Z24" i="2"/>
  <c r="U19" i="28"/>
  <c r="U6" i="28"/>
  <c r="U11" i="28" s="1"/>
  <c r="Y50" i="2"/>
  <c r="Y20" i="2"/>
  <c r="X53" i="2"/>
  <c r="X23" i="2"/>
  <c r="Y56" i="2"/>
  <c r="Y26" i="2"/>
  <c r="X58" i="2"/>
  <c r="X28" i="2"/>
  <c r="Y55" i="2"/>
  <c r="Y25" i="2"/>
  <c r="Y52" i="2"/>
  <c r="Y22" i="2"/>
  <c r="X51" i="2"/>
  <c r="X21" i="2"/>
  <c r="V14" i="28" l="1"/>
  <c r="V6" i="28" s="1"/>
  <c r="V11" i="28" s="1"/>
  <c r="W101" i="28"/>
  <c r="W62" i="2"/>
  <c r="W14" i="28" s="1"/>
  <c r="X61" i="2"/>
  <c r="X96" i="28" s="1"/>
  <c r="X88" i="28" s="1"/>
  <c r="X93" i="28" s="1"/>
  <c r="AA54" i="2"/>
  <c r="AA24" i="2"/>
  <c r="Z50" i="2"/>
  <c r="Z20" i="2"/>
  <c r="X31" i="2"/>
  <c r="Z59" i="2"/>
  <c r="Z29" i="2"/>
  <c r="Y53" i="2"/>
  <c r="Y23" i="2"/>
  <c r="Z56" i="2"/>
  <c r="Z26" i="2"/>
  <c r="Z57" i="2"/>
  <c r="Z27" i="2"/>
  <c r="Z55" i="2"/>
  <c r="Z25" i="2"/>
  <c r="Y51" i="2"/>
  <c r="Y21" i="2"/>
  <c r="Y58" i="2"/>
  <c r="Y28" i="2"/>
  <c r="Z52" i="2"/>
  <c r="Z22" i="2"/>
  <c r="V19" i="28" l="1"/>
  <c r="X62" i="2"/>
  <c r="X14" i="28" s="1"/>
  <c r="W12" i="28"/>
  <c r="X101" i="28"/>
  <c r="Y31" i="2"/>
  <c r="Y61" i="2"/>
  <c r="Y96" i="28" s="1"/>
  <c r="Y101" i="28" s="1"/>
  <c r="W19" i="28"/>
  <c r="W6" i="28"/>
  <c r="W11" i="28" s="1"/>
  <c r="AA59" i="2"/>
  <c r="AA29" i="2"/>
  <c r="AA56" i="2"/>
  <c r="AA26" i="2"/>
  <c r="AA52" i="2"/>
  <c r="AA22" i="2"/>
  <c r="AA57" i="2"/>
  <c r="AA27" i="2"/>
  <c r="Z53" i="2"/>
  <c r="Z23" i="2"/>
  <c r="Z51" i="2"/>
  <c r="Z21" i="2"/>
  <c r="AA55" i="2"/>
  <c r="AA25" i="2"/>
  <c r="Z58" i="2"/>
  <c r="Z28" i="2"/>
  <c r="AA50" i="2"/>
  <c r="AA20" i="2"/>
  <c r="X12" i="28" l="1"/>
  <c r="Y88" i="28"/>
  <c r="Y93" i="28" s="1"/>
  <c r="Y62" i="2"/>
  <c r="Y12" i="28" s="1"/>
  <c r="Z61" i="2"/>
  <c r="Z96" i="28" s="1"/>
  <c r="Z88" i="28" s="1"/>
  <c r="Z93" i="28" s="1"/>
  <c r="AA58" i="2"/>
  <c r="AA28" i="2"/>
  <c r="Z31" i="2"/>
  <c r="X6" i="28"/>
  <c r="X11" i="28" s="1"/>
  <c r="X19" i="28"/>
  <c r="AA53" i="2"/>
  <c r="AA23" i="2"/>
  <c r="AA51" i="2"/>
  <c r="AA21" i="2"/>
  <c r="AA61" i="2" l="1"/>
  <c r="AA96" i="28" s="1"/>
  <c r="AA88" i="28" s="1"/>
  <c r="AA93" i="28" s="1"/>
  <c r="AB93" i="28" s="1"/>
  <c r="AB11" i="28" s="1"/>
  <c r="Z101" i="28"/>
  <c r="Y14" i="28"/>
  <c r="Y19" i="28" s="1"/>
  <c r="Z62" i="2"/>
  <c r="Z14" i="28" s="1"/>
  <c r="AA31" i="2"/>
  <c r="AA101" i="28" l="1"/>
  <c r="AA62" i="2"/>
  <c r="Z12" i="28"/>
  <c r="Y6" i="28"/>
  <c r="Y11" i="28" s="1"/>
  <c r="Z6" i="28"/>
  <c r="Z11" i="28" s="1"/>
  <c r="Z19" i="28"/>
  <c r="AA14" i="28"/>
  <c r="AA12" i="28" l="1"/>
  <c r="AA19" i="28"/>
  <c r="AA6" i="28"/>
  <c r="AA11" i="28" s="1"/>
</calcChain>
</file>

<file path=xl/sharedStrings.xml><?xml version="1.0" encoding="utf-8"?>
<sst xmlns="http://schemas.openxmlformats.org/spreadsheetml/2006/main" count="4040" uniqueCount="319">
  <si>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</si>
  <si>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</si>
  <si>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</si>
  <si>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</si>
  <si>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</si>
  <si>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</si>
  <si>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</si>
  <si>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</si>
  <si>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</si>
  <si>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</si>
  <si>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</si>
  <si>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</si>
  <si>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</si>
  <si>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</si>
  <si>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</si>
  <si>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</si>
  <si>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</si>
  <si>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</si>
  <si>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</si>
  <si>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</si>
  <si>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</si>
  <si>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</si>
  <si>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</si>
  <si>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</si>
  <si>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</si>
  <si>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</si>
  <si>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</si>
  <si>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</si>
  <si>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</si>
  <si>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</si>
  <si>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</si>
  <si>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</si>
  <si>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</si>
  <si>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</si>
  <si>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</si>
  <si>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</si>
  <si>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</si>
  <si>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</si>
  <si>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</si>
  <si>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</si>
  <si>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</si>
  <si>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</si>
  <si>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</si>
  <si>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</si>
  <si>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</si>
  <si>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</si>
  <si>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</si>
  <si>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</si>
  <si>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>HVAC                        (Heating and Cooling)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</si>
  <si>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</si>
  <si>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</si>
  <si>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</si>
  <si>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</si>
  <si>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</si>
  <si>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</si>
  <si>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</si>
  <si>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</si>
  <si>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</si>
  <si>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</si>
  <si>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</si>
  <si>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</si>
  <si>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</si>
  <si>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</si>
  <si>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</si>
  <si>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</si>
  <si>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</si>
  <si>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</si>
  <si>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</si>
  <si>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</si>
  <si>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</si>
  <si>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</si>
  <si>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</si>
  <si>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</si>
  <si>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</si>
  <si>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</si>
  <si>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</si>
  <si>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</si>
  <si>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</si>
  <si>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</si>
  <si>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</si>
  <si>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</si>
  <si>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</si>
  <si>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</si>
  <si>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</si>
  <si>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</si>
  <si>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</si>
  <si>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</si>
  <si>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</si>
  <si>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</si>
  <si>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</si>
  <si>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</si>
  <si>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</si>
  <si>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</si>
  <si>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</si>
  <si>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</si>
  <si>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</si>
  <si>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</si>
  <si>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</si>
  <si>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</si>
  <si>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</si>
  <si>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</si>
  <si>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</si>
  <si>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</si>
  <si>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</si>
  <si>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</si>
  <si>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</si>
  <si>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</si>
  <si>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</si>
  <si>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</si>
  <si>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</si>
  <si>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</si>
  <si>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</si>
  <si>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</si>
  <si>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</si>
  <si>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</si>
  <si>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</si>
  <si>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</si>
  <si>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</si>
  <si>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</si>
  <si>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</si>
  <si>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</si>
  <si>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</si>
  <si>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</si>
  <si>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</si>
  <si>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</si>
  <si>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</si>
  <si>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</si>
  <si>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</si>
  <si>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</si>
  <si>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</si>
  <si>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</si>
  <si>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</si>
  <si>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</si>
  <si>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</si>
  <si>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</si>
  <si>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</si>
  <si>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</si>
  <si>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</si>
  <si>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</si>
  <si>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</si>
  <si>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</si>
  <si>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</si>
  <si>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</si>
  <si>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</si>
  <si>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</si>
  <si>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</si>
  <si>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</si>
  <si>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</si>
  <si>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</si>
  <si>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</si>
  <si>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</si>
  <si>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</si>
  <si>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</si>
  <si>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</si>
  <si>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</si>
  <si>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</si>
  <si>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</si>
  <si>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</si>
  <si>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</si>
  <si>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</si>
  <si>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</si>
  <si>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</si>
  <si>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</si>
  <si>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</si>
  <si>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</si>
  <si>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</si>
  <si>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</si>
  <si>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</si>
  <si>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</si>
  <si>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</si>
  <si>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</si>
  <si>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</si>
  <si>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</si>
  <si>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</si>
  <si>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</si>
  <si>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from TRC file</t>
  </si>
  <si>
    <t>unclassified</t>
  </si>
  <si>
    <t>inputs to right (unhide rows 37,41,45,49,53) ---&gt;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</si>
  <si>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</si>
  <si>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</si>
  <si>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</si>
  <si>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</si>
  <si>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difference</t>
  </si>
  <si>
    <t>April</t>
  </si>
  <si>
    <t>LM/TRC</t>
  </si>
  <si>
    <t>Enel X</t>
  </si>
  <si>
    <t>Franklin - MFIE/MFMR</t>
  </si>
  <si>
    <t>meeia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</si>
  <si>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</si>
  <si>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</si>
  <si>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</si>
  <si>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</si>
  <si>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</si>
  <si>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</si>
  <si>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</si>
  <si>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</si>
  <si>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</si>
  <si>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</si>
  <si>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</si>
  <si>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Biz Demand Response</t>
  </si>
  <si>
    <t>cumulative check: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</si>
  <si>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</si>
  <si>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</si>
  <si>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</si>
  <si>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</si>
  <si>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</si>
  <si>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</si>
  <si>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</si>
  <si>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</si>
  <si>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</si>
  <si>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</si>
  <si>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</si>
  <si>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</si>
  <si>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</si>
  <si>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</si>
  <si>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</si>
  <si>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</si>
  <si>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</si>
  <si>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</si>
  <si>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</si>
  <si>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</si>
  <si>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</si>
  <si>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</si>
  <si>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cumulative:</t>
  </si>
  <si>
    <t>check:</t>
  </si>
  <si>
    <t>YTD PROGRAM SUMMARY</t>
  </si>
  <si>
    <t>TD Cumulative</t>
  </si>
  <si>
    <t>Total Checks for each Month</t>
  </si>
  <si>
    <t xml:space="preserve">Cumulative Monthly Checks </t>
  </si>
  <si>
    <t>Note: MEEIA filing does not include separate TD margin rates for the Biz DR programs. This is because DR programs are included in the Misc End Use Category.</t>
  </si>
  <si>
    <t>Dec-21 +</t>
  </si>
  <si>
    <t>Pay As You Save</t>
  </si>
  <si>
    <t>Load Error Check</t>
  </si>
  <si>
    <t>C/I input</t>
  </si>
  <si>
    <t>Targeted Community Lighting</t>
  </si>
  <si>
    <t>Incremental (per month) proportions (Dec is weighted avg of Dec-22 through 2023+)</t>
  </si>
  <si>
    <t>Difference</t>
  </si>
  <si>
    <t>Differences are minor and are caused because total margin rate is rounded but energy/demand are not adjusted to total out to rounded value; difference is not material for purpose of this data</t>
  </si>
  <si>
    <t>Single Family Income Eligible - Grants</t>
  </si>
  <si>
    <t>HVAC Extension</t>
  </si>
  <si>
    <t>x</t>
  </si>
  <si>
    <t xml:space="preserve">Biz Demand Response is not in event season and therefore reported no kWh. </t>
  </si>
  <si>
    <t>new base rates effective 7/1/23</t>
  </si>
  <si>
    <t>February</t>
  </si>
  <si>
    <t>Dec-24 +</t>
  </si>
  <si>
    <t>MEEIA 3 Program Year 2024 - TD Summary</t>
  </si>
  <si>
    <t>Load shapes updated slightly with rounding that totals to 100.0%, per filing.</t>
  </si>
  <si>
    <t>2024 check</t>
  </si>
  <si>
    <t>2024 load shape verified</t>
  </si>
  <si>
    <t>7/2023 margin rates verified, per Rider EEIC</t>
  </si>
  <si>
    <t>TRC reported no kWh in January, similar to PY21, PY22, and PY23</t>
  </si>
  <si>
    <t>cumulative % for Dec+</t>
  </si>
  <si>
    <t>Res DR cumulative savings - cooling</t>
  </si>
  <si>
    <t>Total with cumulative Res DR optimization</t>
  </si>
  <si>
    <t>Res DR cumulative savings (cooling)</t>
  </si>
  <si>
    <t>cumulative check (incremental):</t>
  </si>
  <si>
    <t>cumulative check with Res DR optimization cumulative:</t>
  </si>
  <si>
    <t>Res DR optimization savings shifted from PY23 to PY24 TD calculations, effective 1/1/24.  Contractor reported January savings applied as cumulative savings (no 1/2 month convention applied to January kWh value)</t>
  </si>
  <si>
    <t>Res DR optimization (initial cumulative value)</t>
  </si>
  <si>
    <t>Total with Res DR optimization</t>
  </si>
  <si>
    <t>Deemed NTG assumption is 65% for non-Income Eligibe programs and 100% for Income Eligible programs, per stipulation.</t>
  </si>
  <si>
    <t>Margin rates effective 7/1/23 reflected in TD calculation, per Rider.</t>
  </si>
  <si>
    <t>Neil Graser</t>
  </si>
  <si>
    <t>Yes</t>
  </si>
  <si>
    <t>See Audit Notes</t>
  </si>
  <si>
    <t>TRC reported savings in February.</t>
  </si>
  <si>
    <t>ICF reported kWh savings on Products, HVAC, and DR; Res DR reflects negative kWh because January unenrollments exceeded new enrollments.</t>
  </si>
  <si>
    <t>ICF reported Residential Demand Response savings from rollover customers, amounting to a large increase in February.</t>
  </si>
  <si>
    <t>TRC</t>
  </si>
  <si>
    <t>ICF - MFIE/MFMR</t>
  </si>
  <si>
    <t>with "cumulative" January Res DR optimization savings</t>
  </si>
  <si>
    <t>(without "cumulative" January Res DR optimization savings)</t>
  </si>
  <si>
    <t>Residential programs MFIE, MFMR, and SFIE all began reporting kWh in March.</t>
  </si>
  <si>
    <t>March savings increased over February, especially in Business programs.</t>
  </si>
  <si>
    <t>Savings per program and overall are within range of expectations.</t>
  </si>
  <si>
    <t>TRC savings is lower in April than in March, but exceeds April kWh forecast most recently based on March actuals.</t>
  </si>
  <si>
    <t>Business DR event season began in May but there were no events in May.</t>
  </si>
  <si>
    <t>Cool Down St. Louis HVAC savings reported in Grants program in June.</t>
  </si>
  <si>
    <t>TRC added reporting for SMCx (Smart Meter Commissioning); though this is listed as a separate program, Biz team has advised this is a subset of Retro-Commissioning and should be added to the Retro-Commissioning program savings values.</t>
  </si>
  <si>
    <r>
      <t xml:space="preserve">ENERGY MARGIN RATES </t>
    </r>
    <r>
      <rPr>
        <b/>
        <strike/>
        <sz val="11"/>
        <rFont val="Calibri"/>
        <family val="2"/>
        <scheme val="minor"/>
      </rPr>
      <t>(Adjusted to include negative demand margin amounts &amp; adjusted for rounding of final rates as filed)</t>
    </r>
  </si>
  <si>
    <t>TRC savings increased this month - business team confirmed there was an increase in number of projects as well as a high savings project.</t>
  </si>
  <si>
    <t>Enel X savings from business demand response event not yet reported.</t>
  </si>
  <si>
    <t>Residential DR unenrollment true-ups were high in September and program manager verified this was accurate.</t>
  </si>
  <si>
    <t>Business DR kWh from first event 8/20/24 is now available and reported in September.</t>
  </si>
  <si>
    <t>Business DR kWh from second event 9/12/24 is now available and reported in October.</t>
  </si>
  <si>
    <t>Forecast Overview - check totals, split MF between RES/BIZ</t>
  </si>
  <si>
    <t>ACTUALS + CONTRACTOR FORECAST</t>
  </si>
  <si>
    <t>Nov+Dec Check</t>
  </si>
  <si>
    <t>total forecast</t>
  </si>
  <si>
    <t>MFIE total</t>
  </si>
  <si>
    <t>MFMR total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</si>
  <si>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</si>
  <si>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no forecast - immaterial</t>
  </si>
  <si>
    <t>PAYS</t>
  </si>
  <si>
    <t>Residential Total</t>
  </si>
  <si>
    <t>TRC 10+2 forecast</t>
  </si>
  <si>
    <t>Residential Multifamily Income Eligible</t>
  </si>
  <si>
    <t>Residential Multifamily Market Rate</t>
  </si>
  <si>
    <t>Business Total</t>
  </si>
  <si>
    <t>Portfolio Total</t>
  </si>
  <si>
    <t>kWh Gross Savings - 2024 - Use for TD</t>
  </si>
  <si>
    <t>ICF 10+2 forecast</t>
  </si>
  <si>
    <t>extend calc to Jan26</t>
  </si>
  <si>
    <t>load saving by month</t>
  </si>
  <si>
    <t>add MFIE/MFMR rate class splits</t>
  </si>
  <si>
    <t>add rebasing</t>
  </si>
  <si>
    <t>add checks</t>
  </si>
  <si>
    <t>Nov Forecast</t>
  </si>
  <si>
    <t>Dec Forecast</t>
  </si>
  <si>
    <r>
      <t xml:space="preserve">2M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</si>
  <si>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3M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</si>
  <si>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4M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</si>
  <si>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>Forecast Nov/Dec</t>
  </si>
  <si>
    <t>Forecast --&gt;</t>
  </si>
  <si>
    <t>assumption: Dec 24 savings --&gt; rebased June 25</t>
  </si>
  <si>
    <t>curve Nov-Dec savings by end use</t>
  </si>
  <si>
    <t>Investigating ICF reporting errors that could not be fixed in time for this deadline (Res DR kWh includes additional invoice that should have been reported in November; MFMR / 3M / Refrigeration end use has negative total savings); As there is no material financial impact associated with these errors, we will work to resolve with ICF next month.</t>
  </si>
  <si>
    <t>Shift Res DR to next PY (not applicable in PY25, so TD ends)</t>
  </si>
  <si>
    <t>end Res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</si>
</sst>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.000000_);_(* \(#,##0.000000\);_(* &quot;-&quot;??????_);_(@_)"/>
    <numFmt numFmtId="176" formatCode="_(* #,##0.00000000_);_(* \(#,##0.00000000\);_(* &quot;-&quot;??????_);_(@_)"/>
    <numFmt numFmtId="177" formatCode="0.0000000%"/>
    <numFmt numFmtId="178" formatCode="mmm\ 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trike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B9ED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CDF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1F3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13" borderId="0" applyNumberFormat="0" applyBorder="0" applyAlignment="0" applyProtection="0"/>
  </cellStyleXfs>
  <cellXfs count="719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21" xfId="0" applyBorder="1"/>
    <xf numFmtId="0" fontId="0" fillId="0" borderId="22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4" xfId="0" applyFont="1" applyFill="1" applyBorder="1"/>
    <xf numFmtId="0" fontId="2" fillId="0" borderId="28" xfId="0" applyFont="1" applyBorder="1"/>
    <xf numFmtId="0" fontId="4" fillId="2" borderId="30" xfId="0" applyFont="1" applyFill="1" applyBorder="1"/>
    <xf numFmtId="0" fontId="8" fillId="2" borderId="3" xfId="0" applyFont="1" applyFill="1" applyBorder="1"/>
    <xf numFmtId="0" fontId="5" fillId="0" borderId="34" xfId="0" applyFont="1" applyBorder="1"/>
    <xf numFmtId="0" fontId="4" fillId="2" borderId="23" xfId="0" applyFont="1" applyFill="1" applyBorder="1"/>
    <xf numFmtId="164" fontId="0" fillId="0" borderId="42" xfId="1" applyNumberFormat="1" applyFont="1" applyBorder="1"/>
    <xf numFmtId="164" fontId="0" fillId="0" borderId="43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165" fontId="0" fillId="0" borderId="44" xfId="0" applyNumberFormat="1" applyBorder="1" applyAlignment="1">
      <alignment horizontal="center"/>
    </xf>
    <xf numFmtId="44" fontId="2" fillId="0" borderId="31" xfId="0" applyNumberFormat="1" applyFont="1" applyBorder="1"/>
    <xf numFmtId="44" fontId="2" fillId="0" borderId="31" xfId="2" applyFont="1" applyBorder="1"/>
    <xf numFmtId="165" fontId="0" fillId="0" borderId="40" xfId="0" applyNumberFormat="1" applyBorder="1" applyAlignment="1">
      <alignment horizontal="center"/>
    </xf>
    <xf numFmtId="44" fontId="0" fillId="0" borderId="33" xfId="0" applyNumberFormat="1" applyBorder="1"/>
    <xf numFmtId="44" fontId="0" fillId="0" borderId="3" xfId="0" applyNumberFormat="1" applyBorder="1"/>
    <xf numFmtId="44" fontId="0" fillId="0" borderId="34" xfId="0" applyNumberFormat="1" applyBorder="1"/>
    <xf numFmtId="44" fontId="2" fillId="0" borderId="41" xfId="2" applyFont="1" applyBorder="1"/>
    <xf numFmtId="0" fontId="2" fillId="0" borderId="36" xfId="0" applyFont="1" applyBorder="1"/>
    <xf numFmtId="0" fontId="2" fillId="0" borderId="35" xfId="0" applyFont="1" applyBorder="1"/>
    <xf numFmtId="0" fontId="2" fillId="0" borderId="27" xfId="0" applyFont="1" applyBorder="1"/>
    <xf numFmtId="0" fontId="2" fillId="0" borderId="5" xfId="0" applyFont="1" applyBorder="1"/>
    <xf numFmtId="44" fontId="2" fillId="0" borderId="41" xfId="0" applyNumberFormat="1" applyFont="1" applyBorder="1"/>
    <xf numFmtId="165" fontId="0" fillId="0" borderId="45" xfId="0" applyNumberFormat="1" applyBorder="1" applyAlignment="1">
      <alignment horizontal="center"/>
    </xf>
    <xf numFmtId="44" fontId="0" fillId="0" borderId="9" xfId="0" applyNumberFormat="1" applyBorder="1"/>
    <xf numFmtId="44" fontId="0" fillId="0" borderId="34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3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4" xfId="1" applyNumberFormat="1" applyFont="1" applyBorder="1"/>
    <xf numFmtId="164" fontId="2" fillId="0" borderId="40" xfId="1" applyNumberFormat="1" applyFont="1" applyBorder="1"/>
    <xf numFmtId="0" fontId="0" fillId="2" borderId="48" xfId="0" applyFill="1" applyBorder="1"/>
    <xf numFmtId="0" fontId="5" fillId="2" borderId="49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52" xfId="3" applyNumberFormat="1" applyFont="1" applyBorder="1"/>
    <xf numFmtId="0" fontId="16" fillId="0" borderId="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8" xfId="0" applyFont="1" applyBorder="1"/>
    <xf numFmtId="0" fontId="16" fillId="0" borderId="29" xfId="0" applyFont="1" applyBorder="1"/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33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4" fillId="0" borderId="0" xfId="0" applyFont="1"/>
    <xf numFmtId="168" fontId="25" fillId="0" borderId="25" xfId="4" applyNumberFormat="1" applyFont="1" applyFill="1" applyBorder="1" applyAlignment="1">
      <alignment horizontal="center"/>
    </xf>
    <xf numFmtId="9" fontId="25" fillId="0" borderId="25" xfId="4" applyNumberFormat="1" applyFont="1" applyFill="1" applyBorder="1" applyAlignment="1">
      <alignment horizontal="center"/>
    </xf>
    <xf numFmtId="9" fontId="24" fillId="0" borderId="25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0" xfId="0" applyNumberFormat="1" applyFont="1" applyFill="1" applyBorder="1"/>
    <xf numFmtId="9" fontId="5" fillId="0" borderId="25" xfId="4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0" fillId="0" borderId="62" xfId="1" applyNumberFormat="1" applyFont="1" applyBorder="1"/>
    <xf numFmtId="44" fontId="0" fillId="0" borderId="12" xfId="2" applyFont="1" applyBorder="1"/>
    <xf numFmtId="0" fontId="4" fillId="2" borderId="52" xfId="0" applyFont="1" applyFill="1" applyBorder="1"/>
    <xf numFmtId="0" fontId="0" fillId="0" borderId="29" xfId="0" applyBorder="1"/>
    <xf numFmtId="164" fontId="0" fillId="0" borderId="52" xfId="1" applyNumberFormat="1" applyFont="1" applyBorder="1"/>
    <xf numFmtId="164" fontId="2" fillId="6" borderId="26" xfId="0" applyNumberFormat="1" applyFont="1" applyFill="1" applyBorder="1"/>
    <xf numFmtId="164" fontId="0" fillId="0" borderId="19" xfId="1" applyNumberFormat="1" applyFont="1" applyBorder="1"/>
    <xf numFmtId="165" fontId="2" fillId="0" borderId="24" xfId="0" applyNumberFormat="1" applyFont="1" applyBorder="1" applyAlignment="1">
      <alignment horizontal="center"/>
    </xf>
    <xf numFmtId="0" fontId="5" fillId="0" borderId="33" xfId="0" applyFont="1" applyBorder="1"/>
    <xf numFmtId="164" fontId="0" fillId="0" borderId="25" xfId="0" applyNumberFormat="1" applyBorder="1"/>
    <xf numFmtId="0" fontId="6" fillId="2" borderId="18" xfId="0" applyFont="1" applyFill="1" applyBorder="1"/>
    <xf numFmtId="0" fontId="6" fillId="2" borderId="34" xfId="0" applyFont="1" applyFill="1" applyBorder="1"/>
    <xf numFmtId="0" fontId="0" fillId="0" borderId="47" xfId="0" applyBorder="1"/>
    <xf numFmtId="44" fontId="0" fillId="0" borderId="62" xfId="0" applyNumberFormat="1" applyBorder="1"/>
    <xf numFmtId="44" fontId="2" fillId="0" borderId="24" xfId="2" applyFont="1" applyBorder="1"/>
    <xf numFmtId="44" fontId="2" fillId="0" borderId="25" xfId="2" applyFont="1" applyBorder="1"/>
    <xf numFmtId="173" fontId="0" fillId="0" borderId="1" xfId="2" applyNumberFormat="1" applyFont="1" applyBorder="1"/>
    <xf numFmtId="165" fontId="0" fillId="0" borderId="24" xfId="0" applyNumberFormat="1" applyBorder="1" applyAlignment="1">
      <alignment horizontal="center"/>
    </xf>
    <xf numFmtId="165" fontId="24" fillId="2" borderId="25" xfId="0" applyNumberFormat="1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17" borderId="2" xfId="0" applyFont="1" applyFill="1" applyBorder="1"/>
    <xf numFmtId="0" fontId="2" fillId="18" borderId="36" xfId="0" applyFont="1" applyFill="1" applyBorder="1"/>
    <xf numFmtId="0" fontId="2" fillId="19" borderId="36" xfId="0" applyFont="1" applyFill="1" applyBorder="1"/>
    <xf numFmtId="0" fontId="0" fillId="12" borderId="0" xfId="0" applyFill="1" applyAlignment="1" applyProtection="1">
      <alignment horizontal="center"/>
      <protection locked="0"/>
    </xf>
    <xf numFmtId="0" fontId="2" fillId="2" borderId="50" xfId="0" applyFont="1" applyFill="1" applyBorder="1"/>
    <xf numFmtId="164" fontId="0" fillId="20" borderId="53" xfId="1" applyNumberFormat="1" applyFont="1" applyFill="1" applyBorder="1"/>
    <xf numFmtId="164" fontId="0" fillId="20" borderId="1" xfId="1" applyNumberFormat="1" applyFont="1" applyFill="1" applyBorder="1"/>
    <xf numFmtId="164" fontId="7" fillId="0" borderId="29" xfId="1" applyNumberFormat="1" applyFont="1" applyBorder="1"/>
    <xf numFmtId="0" fontId="6" fillId="2" borderId="47" xfId="0" applyFont="1" applyFill="1" applyBorder="1"/>
    <xf numFmtId="0" fontId="0" fillId="2" borderId="3" xfId="0" applyFill="1" applyBorder="1"/>
    <xf numFmtId="0" fontId="14" fillId="20" borderId="62" xfId="0" applyFont="1" applyFill="1" applyBorder="1"/>
    <xf numFmtId="0" fontId="2" fillId="0" borderId="40" xfId="0" applyFont="1" applyBorder="1"/>
    <xf numFmtId="0" fontId="6" fillId="2" borderId="47" xfId="0" applyFont="1" applyFill="1" applyBorder="1" applyAlignment="1">
      <alignment horizontal="center"/>
    </xf>
    <xf numFmtId="0" fontId="6" fillId="2" borderId="9" xfId="0" applyFont="1" applyFill="1" applyBorder="1"/>
    <xf numFmtId="0" fontId="15" fillId="20" borderId="62" xfId="0" applyFont="1" applyFill="1" applyBorder="1"/>
    <xf numFmtId="44" fontId="27" fillId="0" borderId="0" xfId="2" applyFont="1" applyBorder="1"/>
    <xf numFmtId="9" fontId="0" fillId="16" borderId="16" xfId="3" applyFont="1" applyFill="1" applyBorder="1"/>
    <xf numFmtId="44" fontId="27" fillId="0" borderId="0" xfId="2" applyFont="1" applyFill="1" applyBorder="1"/>
    <xf numFmtId="44" fontId="2" fillId="0" borderId="0" xfId="2" applyFont="1" applyFill="1" applyBorder="1"/>
    <xf numFmtId="164" fontId="0" fillId="16" borderId="1" xfId="1" applyNumberFormat="1" applyFont="1" applyFill="1" applyBorder="1"/>
    <xf numFmtId="164" fontId="28" fillId="0" borderId="52" xfId="1" applyNumberFormat="1" applyFont="1" applyBorder="1"/>
    <xf numFmtId="0" fontId="7" fillId="0" borderId="0" xfId="0" applyFont="1"/>
    <xf numFmtId="44" fontId="29" fillId="0" borderId="0" xfId="2" applyFont="1" applyBorder="1"/>
    <xf numFmtId="9" fontId="0" fillId="20" borderId="12" xfId="3" applyFont="1" applyFill="1" applyBorder="1"/>
    <xf numFmtId="9" fontId="0" fillId="20" borderId="1" xfId="3" applyFont="1" applyFill="1" applyBorder="1"/>
    <xf numFmtId="9" fontId="0" fillId="20" borderId="16" xfId="3" applyFont="1" applyFill="1" applyBorder="1"/>
    <xf numFmtId="9" fontId="0" fillId="16" borderId="12" xfId="3" applyFont="1" applyFill="1" applyBorder="1"/>
    <xf numFmtId="9" fontId="0" fillId="16" borderId="1" xfId="3" applyFont="1" applyFill="1" applyBorder="1"/>
    <xf numFmtId="9" fontId="0" fillId="16" borderId="53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Border="1"/>
    <xf numFmtId="9" fontId="0" fillId="20" borderId="53" xfId="3" applyFont="1" applyFill="1" applyBorder="1"/>
    <xf numFmtId="0" fontId="2" fillId="16" borderId="53" xfId="0" applyFont="1" applyFill="1" applyBorder="1"/>
    <xf numFmtId="41" fontId="0" fillId="0" borderId="7" xfId="0" applyNumberFormat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4" xfId="0" applyFont="1" applyBorder="1"/>
    <xf numFmtId="0" fontId="2" fillId="0" borderId="18" xfId="0" applyFont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0" borderId="12" xfId="0" applyNumberFormat="1" applyFont="1" applyFill="1" applyBorder="1" applyAlignment="1">
      <alignment horizontal="center"/>
    </xf>
    <xf numFmtId="0" fontId="28" fillId="0" borderId="0" xfId="0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9" borderId="17" xfId="1" applyNumberFormat="1" applyFont="1" applyFill="1" applyBorder="1"/>
    <xf numFmtId="164" fontId="0" fillId="20" borderId="19" xfId="1" applyNumberFormat="1" applyFont="1" applyFill="1" applyBorder="1"/>
    <xf numFmtId="164" fontId="0" fillId="20" borderId="25" xfId="0" applyNumberFormat="1" applyFill="1" applyBorder="1"/>
    <xf numFmtId="0" fontId="5" fillId="18" borderId="5" xfId="0" applyFont="1" applyFill="1" applyBorder="1"/>
    <xf numFmtId="0" fontId="5" fillId="18" borderId="29" xfId="0" applyFont="1" applyFill="1" applyBorder="1"/>
    <xf numFmtId="2" fontId="5" fillId="2" borderId="30" xfId="0" applyNumberFormat="1" applyFont="1" applyFill="1" applyBorder="1"/>
    <xf numFmtId="2" fontId="5" fillId="0" borderId="43" xfId="1" applyNumberFormat="1" applyFont="1" applyBorder="1"/>
    <xf numFmtId="2" fontId="24" fillId="2" borderId="30" xfId="0" applyNumberFormat="1" applyFont="1" applyFill="1" applyBorder="1"/>
    <xf numFmtId="2" fontId="24" fillId="0" borderId="43" xfId="1" applyNumberFormat="1" applyFont="1" applyBorder="1"/>
    <xf numFmtId="174" fontId="5" fillId="0" borderId="0" xfId="4" applyNumberFormat="1" applyFont="1" applyFill="1" applyBorder="1" applyAlignment="1">
      <alignment horizontal="right"/>
    </xf>
    <xf numFmtId="0" fontId="5" fillId="0" borderId="52" xfId="0" applyFont="1" applyBorder="1" applyAlignment="1">
      <alignment wrapText="1"/>
    </xf>
    <xf numFmtId="0" fontId="5" fillId="0" borderId="0" xfId="0" applyFont="1" applyAlignment="1">
      <alignment wrapText="1"/>
    </xf>
    <xf numFmtId="169" fontId="0" fillId="0" borderId="0" xfId="0" applyNumberFormat="1"/>
    <xf numFmtId="171" fontId="5" fillId="16" borderId="16" xfId="4" applyNumberFormat="1" applyFont="1" applyFill="1" applyBorder="1" applyAlignment="1">
      <alignment horizontal="center"/>
    </xf>
    <xf numFmtId="168" fontId="5" fillId="16" borderId="12" xfId="4" applyNumberFormat="1" applyFont="1" applyFill="1" applyBorder="1" applyAlignment="1">
      <alignment horizontal="center"/>
    </xf>
    <xf numFmtId="168" fontId="5" fillId="16" borderId="16" xfId="4" applyNumberFormat="1" applyFont="1" applyFill="1" applyBorder="1" applyAlignment="1">
      <alignment horizontal="center"/>
    </xf>
    <xf numFmtId="168" fontId="25" fillId="16" borderId="25" xfId="4" applyNumberFormat="1" applyFont="1" applyFill="1" applyBorder="1" applyAlignment="1">
      <alignment horizontal="center"/>
    </xf>
    <xf numFmtId="9" fontId="25" fillId="16" borderId="25" xfId="4" applyNumberFormat="1" applyFont="1" applyFill="1" applyBorder="1" applyAlignment="1">
      <alignment horizontal="center"/>
    </xf>
    <xf numFmtId="9" fontId="24" fillId="16" borderId="25" xfId="4" applyNumberFormat="1" applyFont="1" applyFill="1" applyBorder="1" applyAlignment="1">
      <alignment horizontal="center"/>
    </xf>
    <xf numFmtId="171" fontId="5" fillId="16" borderId="12" xfId="4" applyNumberFormat="1" applyFont="1" applyFill="1" applyBorder="1" applyAlignment="1">
      <alignment horizontal="center"/>
    </xf>
    <xf numFmtId="9" fontId="5" fillId="16" borderId="0" xfId="4" applyNumberFormat="1" applyFont="1" applyFill="1" applyBorder="1" applyAlignment="1">
      <alignment horizontal="center"/>
    </xf>
    <xf numFmtId="44" fontId="5" fillId="20" borderId="0" xfId="4" applyNumberFormat="1" applyFont="1" applyFill="1" applyBorder="1" applyAlignment="1"/>
    <xf numFmtId="44" fontId="5" fillId="20" borderId="0" xfId="4" applyNumberFormat="1" applyFont="1" applyFill="1" applyBorder="1" applyAlignment="1">
      <alignment horizontal="center"/>
    </xf>
    <xf numFmtId="44" fontId="5" fillId="20" borderId="0" xfId="4" applyNumberFormat="1" applyFont="1" applyFill="1" applyBorder="1" applyAlignment="1">
      <alignment horizontal="right"/>
    </xf>
    <xf numFmtId="172" fontId="5" fillId="20" borderId="0" xfId="4" applyNumberFormat="1" applyFont="1" applyFill="1" applyBorder="1" applyAlignment="1">
      <alignment horizontal="center"/>
    </xf>
    <xf numFmtId="172" fontId="5" fillId="20" borderId="0" xfId="4" applyNumberFormat="1" applyFont="1" applyFill="1" applyBorder="1" applyAlignment="1">
      <alignment horizontal="right"/>
    </xf>
    <xf numFmtId="44" fontId="5" fillId="16" borderId="0" xfId="4" applyNumberFormat="1" applyFont="1" applyFill="1" applyBorder="1" applyAlignment="1"/>
    <xf numFmtId="44" fontId="5" fillId="16" borderId="0" xfId="4" applyNumberFormat="1" applyFont="1" applyFill="1" applyBorder="1" applyAlignment="1">
      <alignment horizontal="center"/>
    </xf>
    <xf numFmtId="44" fontId="5" fillId="16" borderId="0" xfId="4" applyNumberFormat="1" applyFont="1" applyFill="1" applyBorder="1" applyAlignment="1">
      <alignment horizontal="right"/>
    </xf>
    <xf numFmtId="172" fontId="5" fillId="16" borderId="0" xfId="4" applyNumberFormat="1" applyFont="1" applyFill="1" applyBorder="1" applyAlignment="1">
      <alignment horizontal="center"/>
    </xf>
    <xf numFmtId="172" fontId="5" fillId="16" borderId="0" xfId="4" applyNumberFormat="1" applyFont="1" applyFill="1" applyBorder="1" applyAlignment="1">
      <alignment horizontal="right"/>
    </xf>
    <xf numFmtId="9" fontId="5" fillId="16" borderId="25" xfId="4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6" xfId="0" applyNumberFormat="1" applyBorder="1"/>
    <xf numFmtId="164" fontId="0" fillId="20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5" fillId="0" borderId="14" xfId="0" applyFont="1" applyBorder="1" applyAlignment="1">
      <alignment horizontal="left"/>
    </xf>
    <xf numFmtId="0" fontId="6" fillId="16" borderId="11" xfId="0" applyFont="1" applyFill="1" applyBorder="1" applyAlignment="1">
      <alignment horizontal="center"/>
    </xf>
    <xf numFmtId="0" fontId="24" fillId="16" borderId="37" xfId="0" applyFont="1" applyFill="1" applyBorder="1"/>
    <xf numFmtId="0" fontId="25" fillId="0" borderId="32" xfId="0" applyFont="1" applyBorder="1"/>
    <xf numFmtId="168" fontId="25" fillId="0" borderId="31" xfId="4" applyNumberFormat="1" applyFont="1" applyFill="1" applyBorder="1" applyAlignment="1">
      <alignment horizontal="center"/>
    </xf>
    <xf numFmtId="9" fontId="25" fillId="0" borderId="31" xfId="4" applyNumberFormat="1" applyFont="1" applyFill="1" applyBorder="1" applyAlignment="1">
      <alignment horizontal="center"/>
    </xf>
    <xf numFmtId="9" fontId="24" fillId="0" borderId="31" xfId="4" applyNumberFormat="1" applyFont="1" applyFill="1" applyBorder="1" applyAlignment="1">
      <alignment horizontal="center"/>
    </xf>
    <xf numFmtId="168" fontId="25" fillId="16" borderId="31" xfId="4" applyNumberFormat="1" applyFont="1" applyFill="1" applyBorder="1" applyAlignment="1">
      <alignment horizontal="center"/>
    </xf>
    <xf numFmtId="9" fontId="25" fillId="16" borderId="31" xfId="4" applyNumberFormat="1" applyFont="1" applyFill="1" applyBorder="1" applyAlignment="1">
      <alignment horizontal="center"/>
    </xf>
    <xf numFmtId="9" fontId="24" fillId="16" borderId="31" xfId="4" applyNumberFormat="1" applyFont="1" applyFill="1" applyBorder="1" applyAlignment="1">
      <alignment horizontal="center"/>
    </xf>
    <xf numFmtId="0" fontId="5" fillId="0" borderId="11" xfId="0" applyFont="1" applyBorder="1"/>
    <xf numFmtId="0" fontId="0" fillId="2" borderId="52" xfId="0" applyFill="1" applyBorder="1" applyAlignment="1">
      <alignment horizontal="center" vertical="center" textRotation="90" wrapText="1" readingOrder="1"/>
    </xf>
    <xf numFmtId="0" fontId="2" fillId="2" borderId="52" xfId="0" applyFont="1" applyFill="1" applyBorder="1" applyAlignment="1">
      <alignment wrapText="1"/>
    </xf>
    <xf numFmtId="0" fontId="0" fillId="2" borderId="0" xfId="0" applyFill="1" applyAlignment="1">
      <alignment horizontal="center" vertical="center" textRotation="90" wrapText="1" readingOrder="1"/>
    </xf>
    <xf numFmtId="0" fontId="4" fillId="2" borderId="0" xfId="0" applyFont="1" applyFill="1"/>
    <xf numFmtId="0" fontId="0" fillId="0" borderId="64" xfId="0" applyBorder="1"/>
    <xf numFmtId="0" fontId="24" fillId="16" borderId="24" xfId="0" applyFont="1" applyFill="1" applyBorder="1"/>
    <xf numFmtId="0" fontId="25" fillId="0" borderId="24" xfId="0" applyFont="1" applyBorder="1"/>
    <xf numFmtId="0" fontId="15" fillId="2" borderId="14" xfId="0" applyFont="1" applyFill="1" applyBorder="1"/>
    <xf numFmtId="0" fontId="2" fillId="16" borderId="11" xfId="0" applyFont="1" applyFill="1" applyBorder="1" applyAlignment="1">
      <alignment horizontal="center"/>
    </xf>
    <xf numFmtId="0" fontId="6" fillId="16" borderId="11" xfId="0" applyFont="1" applyFill="1" applyBorder="1"/>
    <xf numFmtId="164" fontId="0" fillId="16" borderId="16" xfId="0" applyNumberForma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1" fillId="0" borderId="0" xfId="0" applyFont="1"/>
    <xf numFmtId="41" fontId="31" fillId="0" borderId="0" xfId="0" applyNumberFormat="1" applyFont="1"/>
    <xf numFmtId="0" fontId="32" fillId="0" borderId="0" xfId="0" applyFont="1"/>
    <xf numFmtId="41" fontId="32" fillId="0" borderId="0" xfId="0" applyNumberFormat="1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3" fillId="2" borderId="47" xfId="3" applyFont="1" applyFill="1" applyBorder="1" applyAlignment="1">
      <alignment wrapText="1"/>
    </xf>
    <xf numFmtId="164" fontId="5" fillId="0" borderId="19" xfId="1" applyNumberFormat="1" applyFont="1" applyBorder="1"/>
    <xf numFmtId="43" fontId="0" fillId="0" borderId="0" xfId="1" applyFont="1" applyFill="1" applyBorder="1"/>
    <xf numFmtId="164" fontId="5" fillId="0" borderId="25" xfId="0" applyNumberFormat="1" applyFont="1" applyBorder="1"/>
    <xf numFmtId="164" fontId="33" fillId="0" borderId="0" xfId="0" applyNumberFormat="1" applyFont="1"/>
    <xf numFmtId="41" fontId="33" fillId="0" borderId="0" xfId="0" applyNumberFormat="1" applyFont="1"/>
    <xf numFmtId="164" fontId="34" fillId="0" borderId="0" xfId="0" applyNumberFormat="1" applyFont="1"/>
    <xf numFmtId="0" fontId="35" fillId="0" borderId="0" xfId="0" applyFont="1"/>
    <xf numFmtId="0" fontId="33" fillId="0" borderId="0" xfId="0" applyFont="1"/>
    <xf numFmtId="0" fontId="34" fillId="0" borderId="0" xfId="0" applyFont="1"/>
    <xf numFmtId="3" fontId="33" fillId="0" borderId="0" xfId="0" applyNumberFormat="1" applyFont="1"/>
    <xf numFmtId="0" fontId="0" fillId="16" borderId="0" xfId="0" applyFill="1" applyAlignment="1">
      <alignment horizontal="center" vertical="center"/>
    </xf>
    <xf numFmtId="41" fontId="0" fillId="12" borderId="0" xfId="0" applyNumberFormat="1" applyFill="1"/>
    <xf numFmtId="175" fontId="0" fillId="0" borderId="0" xfId="0" applyNumberFormat="1"/>
    <xf numFmtId="43" fontId="7" fillId="0" borderId="0" xfId="0" applyNumberFormat="1" applyFont="1"/>
    <xf numFmtId="43" fontId="7" fillId="0" borderId="29" xfId="0" applyNumberFormat="1" applyFont="1" applyBorder="1"/>
    <xf numFmtId="176" fontId="0" fillId="0" borderId="0" xfId="0" applyNumberFormat="1"/>
    <xf numFmtId="164" fontId="29" fillId="2" borderId="0" xfId="0" applyNumberFormat="1" applyFont="1" applyFill="1"/>
    <xf numFmtId="164" fontId="29" fillId="0" borderId="0" xfId="1" applyNumberFormat="1" applyFont="1" applyBorder="1" applyAlignment="1">
      <alignment horizontal="right"/>
    </xf>
    <xf numFmtId="0" fontId="29" fillId="0" borderId="0" xfId="0" applyFont="1"/>
    <xf numFmtId="41" fontId="29" fillId="0" borderId="0" xfId="0" applyNumberFormat="1" applyFont="1"/>
    <xf numFmtId="44" fontId="29" fillId="0" borderId="0" xfId="0" applyNumberFormat="1" applyFont="1"/>
    <xf numFmtId="44" fontId="7" fillId="0" borderId="29" xfId="2" applyFont="1" applyBorder="1"/>
    <xf numFmtId="41" fontId="7" fillId="0" borderId="0" xfId="0" applyNumberFormat="1" applyFont="1"/>
    <xf numFmtId="164" fontId="29" fillId="0" borderId="0" xfId="0" applyNumberFormat="1" applyFont="1"/>
    <xf numFmtId="0" fontId="29" fillId="0" borderId="0" xfId="0" applyFont="1" applyAlignment="1">
      <alignment horizontal="center"/>
    </xf>
    <xf numFmtId="0" fontId="29" fillId="2" borderId="0" xfId="0" applyFont="1" applyFill="1"/>
    <xf numFmtId="41" fontId="29" fillId="0" borderId="0" xfId="1" applyNumberFormat="1" applyFont="1" applyBorder="1"/>
    <xf numFmtId="41" fontId="29" fillId="2" borderId="0" xfId="0" applyNumberFormat="1" applyFont="1" applyFill="1"/>
    <xf numFmtId="165" fontId="0" fillId="0" borderId="0" xfId="0" applyNumberFormat="1" applyAlignment="1">
      <alignment horizontal="center"/>
    </xf>
    <xf numFmtId="0" fontId="2" fillId="0" borderId="60" xfId="0" applyFont="1" applyBorder="1" applyAlignment="1">
      <alignment horizontal="left" vertical="top"/>
    </xf>
    <xf numFmtId="0" fontId="2" fillId="0" borderId="63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9" xfId="0" applyFont="1" applyBorder="1" applyAlignment="1">
      <alignment horizontal="right" vertical="top"/>
    </xf>
    <xf numFmtId="0" fontId="2" fillId="0" borderId="4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14" fontId="2" fillId="0" borderId="52" xfId="0" applyNumberFormat="1" applyFont="1" applyBorder="1" applyAlignment="1">
      <alignment horizontal="right" vertical="top"/>
    </xf>
    <xf numFmtId="0" fontId="2" fillId="0" borderId="52" xfId="0" applyFont="1" applyBorder="1" applyAlignment="1">
      <alignment horizontal="right" vertical="top"/>
    </xf>
    <xf numFmtId="0" fontId="2" fillId="0" borderId="45" xfId="0" applyFont="1" applyBorder="1" applyAlignment="1">
      <alignment horizontal="left" vertical="top"/>
    </xf>
    <xf numFmtId="0" fontId="2" fillId="0" borderId="39" xfId="0" applyFont="1" applyBorder="1"/>
    <xf numFmtId="0" fontId="2" fillId="0" borderId="47" xfId="0" applyFont="1" applyBorder="1"/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24" fillId="0" borderId="20" xfId="0" applyFont="1" applyBorder="1" applyAlignment="1">
      <alignment horizontal="left" vertical="top"/>
    </xf>
    <xf numFmtId="0" fontId="37" fillId="0" borderId="0" xfId="0" applyFont="1"/>
    <xf numFmtId="43" fontId="0" fillId="0" borderId="0" xfId="0" applyNumberFormat="1"/>
    <xf numFmtId="164" fontId="5" fillId="0" borderId="1" xfId="1" applyNumberFormat="1" applyFont="1" applyBorder="1"/>
    <xf numFmtId="14" fontId="0" fillId="0" borderId="0" xfId="0" applyNumberFormat="1" applyAlignment="1">
      <alignment horizontal="right" vertical="top"/>
    </xf>
    <xf numFmtId="14" fontId="24" fillId="0" borderId="0" xfId="0" applyNumberFormat="1" applyFont="1" applyAlignment="1">
      <alignment horizontal="right" vertical="top"/>
    </xf>
    <xf numFmtId="14" fontId="2" fillId="0" borderId="29" xfId="0" applyNumberFormat="1" applyFont="1" applyBorder="1" applyAlignment="1">
      <alignment horizontal="right" vertical="top"/>
    </xf>
    <xf numFmtId="0" fontId="0" fillId="0" borderId="52" xfId="0" applyBorder="1" applyAlignment="1">
      <alignment horizontal="left" vertical="top"/>
    </xf>
    <xf numFmtId="14" fontId="0" fillId="0" borderId="52" xfId="0" applyNumberFormat="1" applyBorder="1" applyAlignment="1">
      <alignment horizontal="right" vertical="top"/>
    </xf>
    <xf numFmtId="0" fontId="0" fillId="0" borderId="52" xfId="0" applyBorder="1" applyAlignment="1">
      <alignment horizontal="right" vertical="top"/>
    </xf>
    <xf numFmtId="0" fontId="0" fillId="0" borderId="4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/>
    </xf>
    <xf numFmtId="164" fontId="0" fillId="0" borderId="0" xfId="1" applyNumberFormat="1" applyFont="1"/>
    <xf numFmtId="168" fontId="24" fillId="17" borderId="25" xfId="3" applyNumberFormat="1" applyFont="1" applyFill="1" applyBorder="1" applyAlignment="1">
      <alignment horizontal="center"/>
    </xf>
    <xf numFmtId="168" fontId="1" fillId="0" borderId="25" xfId="3" applyNumberFormat="1" applyFont="1" applyFill="1" applyBorder="1" applyAlignment="1">
      <alignment horizontal="center"/>
    </xf>
    <xf numFmtId="164" fontId="5" fillId="0" borderId="0" xfId="0" applyNumberFormat="1" applyFont="1"/>
    <xf numFmtId="164" fontId="28" fillId="0" borderId="52" xfId="1" applyNumberFormat="1" applyFont="1" applyFill="1" applyBorder="1"/>
    <xf numFmtId="0" fontId="4" fillId="0" borderId="52" xfId="0" applyFont="1" applyBorder="1"/>
    <xf numFmtId="164" fontId="0" fillId="0" borderId="52" xfId="1" applyNumberFormat="1" applyFont="1" applyFill="1" applyBorder="1"/>
    <xf numFmtId="164" fontId="5" fillId="0" borderId="1" xfId="1" applyNumberFormat="1" applyFont="1" applyFill="1" applyBorder="1"/>
    <xf numFmtId="168" fontId="0" fillId="2" borderId="25" xfId="3" applyNumberFormat="1" applyFont="1" applyFill="1" applyBorder="1" applyAlignment="1">
      <alignment horizontal="center"/>
    </xf>
    <xf numFmtId="168" fontId="26" fillId="0" borderId="25" xfId="3" applyNumberFormat="1" applyFont="1" applyFill="1" applyBorder="1" applyAlignment="1">
      <alignment horizontal="center"/>
    </xf>
    <xf numFmtId="168" fontId="10" fillId="2" borderId="25" xfId="3" applyNumberFormat="1" applyFont="1" applyFill="1" applyBorder="1" applyAlignment="1">
      <alignment horizontal="center"/>
    </xf>
    <xf numFmtId="41" fontId="29" fillId="0" borderId="0" xfId="0" applyNumberFormat="1" applyFont="1" applyAlignment="1">
      <alignment horizontal="center"/>
    </xf>
    <xf numFmtId="0" fontId="13" fillId="16" borderId="0" xfId="0" applyFont="1" applyFill="1"/>
    <xf numFmtId="165" fontId="2" fillId="16" borderId="12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0" fillId="16" borderId="0" xfId="0" applyFill="1"/>
    <xf numFmtId="0" fontId="0" fillId="16" borderId="14" xfId="0" applyFill="1" applyBorder="1"/>
    <xf numFmtId="164" fontId="2" fillId="16" borderId="15" xfId="1" applyNumberFormat="1" applyFont="1" applyFill="1" applyBorder="1"/>
    <xf numFmtId="0" fontId="2" fillId="16" borderId="18" xfId="0" applyFont="1" applyFill="1" applyBorder="1"/>
    <xf numFmtId="164" fontId="2" fillId="16" borderId="16" xfId="1" applyNumberFormat="1" applyFont="1" applyFill="1" applyBorder="1"/>
    <xf numFmtId="164" fontId="2" fillId="16" borderId="17" xfId="1" applyNumberFormat="1" applyFont="1" applyFill="1" applyBorder="1"/>
    <xf numFmtId="175" fontId="7" fillId="0" borderId="0" xfId="0" applyNumberFormat="1" applyFont="1"/>
    <xf numFmtId="164" fontId="5" fillId="20" borderId="1" xfId="1" applyNumberFormat="1" applyFont="1" applyFill="1" applyBorder="1"/>
    <xf numFmtId="0" fontId="2" fillId="0" borderId="0" xfId="0" applyFont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29" xfId="0" applyFont="1" applyBorder="1"/>
    <xf numFmtId="0" fontId="2" fillId="0" borderId="52" xfId="0" applyFont="1" applyBorder="1" applyAlignment="1">
      <alignment horizontal="left" vertical="top" wrapText="1"/>
    </xf>
    <xf numFmtId="3" fontId="0" fillId="0" borderId="0" xfId="0" applyNumberFormat="1"/>
    <xf numFmtId="0" fontId="38" fillId="2" borderId="0" xfId="0" applyFont="1" applyFill="1" applyAlignment="1">
      <alignment horizontal="right"/>
    </xf>
    <xf numFmtId="164" fontId="0" fillId="0" borderId="66" xfId="1" applyNumberFormat="1" applyFont="1" applyBorder="1"/>
    <xf numFmtId="164" fontId="0" fillId="0" borderId="53" xfId="1" applyNumberFormat="1" applyFont="1" applyBorder="1"/>
    <xf numFmtId="165" fontId="24" fillId="2" borderId="31" xfId="0" applyNumberFormat="1" applyFon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8" fontId="2" fillId="17" borderId="25" xfId="3" applyNumberFormat="1" applyFont="1" applyFill="1" applyBorder="1" applyAlignment="1">
      <alignment horizontal="center"/>
    </xf>
    <xf numFmtId="167" fontId="0" fillId="0" borderId="0" xfId="0" applyNumberFormat="1"/>
    <xf numFmtId="0" fontId="0" fillId="2" borderId="67" xfId="0" applyFill="1" applyBorder="1"/>
    <xf numFmtId="0" fontId="8" fillId="2" borderId="67" xfId="0" applyFont="1" applyFill="1" applyBorder="1"/>
    <xf numFmtId="44" fontId="0" fillId="0" borderId="3" xfId="2" applyFont="1" applyBorder="1"/>
    <xf numFmtId="44" fontId="0" fillId="0" borderId="19" xfId="2" applyFont="1" applyBorder="1"/>
    <xf numFmtId="0" fontId="39" fillId="0" borderId="29" xfId="0" applyFont="1" applyBorder="1" applyAlignment="1">
      <alignment horizontal="right"/>
    </xf>
    <xf numFmtId="1" fontId="39" fillId="0" borderId="65" xfId="0" applyNumberFormat="1" applyFont="1" applyBorder="1"/>
    <xf numFmtId="0" fontId="39" fillId="0" borderId="29" xfId="0" applyFont="1" applyBorder="1"/>
    <xf numFmtId="164" fontId="5" fillId="0" borderId="65" xfId="1" applyNumberFormat="1" applyFont="1" applyFill="1" applyBorder="1"/>
    <xf numFmtId="44" fontId="5" fillId="0" borderId="65" xfId="2" applyFont="1" applyFill="1" applyBorder="1"/>
    <xf numFmtId="0" fontId="0" fillId="27" borderId="0" xfId="0" applyFill="1"/>
    <xf numFmtId="164" fontId="5" fillId="27" borderId="0" xfId="0" applyNumberFormat="1" applyFont="1" applyFill="1"/>
    <xf numFmtId="164" fontId="0" fillId="27" borderId="0" xfId="0" applyNumberFormat="1" applyFill="1"/>
    <xf numFmtId="1" fontId="0" fillId="27" borderId="0" xfId="0" applyNumberFormat="1" applyFill="1"/>
    <xf numFmtId="41" fontId="0" fillId="27" borderId="0" xfId="0" applyNumberFormat="1" applyFill="1"/>
    <xf numFmtId="3" fontId="33" fillId="28" borderId="0" xfId="0" applyNumberFormat="1" applyFont="1" applyFill="1"/>
    <xf numFmtId="0" fontId="0" fillId="29" borderId="0" xfId="0" applyFill="1"/>
    <xf numFmtId="0" fontId="40" fillId="16" borderId="0" xfId="0" applyFont="1" applyFill="1"/>
    <xf numFmtId="164" fontId="41" fillId="16" borderId="0" xfId="0" applyNumberFormat="1" applyFont="1" applyFill="1"/>
    <xf numFmtId="0" fontId="30" fillId="16" borderId="0" xfId="0" applyFont="1" applyFill="1"/>
    <xf numFmtId="0" fontId="34" fillId="16" borderId="0" xfId="0" applyFont="1" applyFill="1" applyAlignment="1">
      <alignment horizontal="center"/>
    </xf>
    <xf numFmtId="3" fontId="33" fillId="27" borderId="0" xfId="0" applyNumberFormat="1" applyFont="1" applyFill="1"/>
    <xf numFmtId="164" fontId="41" fillId="27" borderId="0" xfId="0" applyNumberFormat="1" applyFont="1" applyFill="1"/>
    <xf numFmtId="0" fontId="40" fillId="27" borderId="0" xfId="0" applyFont="1" applyFill="1"/>
    <xf numFmtId="0" fontId="41" fillId="0" borderId="0" xfId="0" applyFont="1" applyAlignment="1">
      <alignment horizontal="center"/>
    </xf>
    <xf numFmtId="164" fontId="2" fillId="16" borderId="26" xfId="0" applyNumberFormat="1" applyFont="1" applyFill="1" applyBorder="1"/>
    <xf numFmtId="164" fontId="29" fillId="16" borderId="0" xfId="0" applyNumberFormat="1" applyFont="1" applyFill="1"/>
    <xf numFmtId="0" fontId="5" fillId="29" borderId="0" xfId="0" applyFont="1" applyFill="1"/>
    <xf numFmtId="167" fontId="5" fillId="0" borderId="19" xfId="3" applyNumberFormat="1" applyFont="1" applyBorder="1"/>
    <xf numFmtId="177" fontId="5" fillId="0" borderId="0" xfId="0" applyNumberFormat="1" applyFont="1"/>
    <xf numFmtId="167" fontId="5" fillId="0" borderId="1" xfId="3" applyNumberFormat="1" applyFont="1" applyBorder="1"/>
    <xf numFmtId="167" fontId="5" fillId="0" borderId="1" xfId="3" applyNumberFormat="1" applyFont="1" applyFill="1" applyBorder="1"/>
    <xf numFmtId="167" fontId="5" fillId="0" borderId="16" xfId="3" applyNumberFormat="1" applyFont="1" applyBorder="1"/>
    <xf numFmtId="0" fontId="5" fillId="0" borderId="0" xfId="0" applyFont="1" applyAlignment="1">
      <alignment vertical="center"/>
    </xf>
    <xf numFmtId="166" fontId="5" fillId="9" borderId="31" xfId="2" applyNumberFormat="1" applyFont="1" applyFill="1" applyBorder="1"/>
    <xf numFmtId="0" fontId="5" fillId="9" borderId="0" xfId="0" applyFont="1" applyFill="1"/>
    <xf numFmtId="175" fontId="5" fillId="0" borderId="0" xfId="0" applyNumberFormat="1" applyFont="1"/>
    <xf numFmtId="167" fontId="5" fillId="0" borderId="16" xfId="3" applyNumberFormat="1" applyFont="1" applyFill="1" applyBorder="1"/>
    <xf numFmtId="166" fontId="5" fillId="9" borderId="16" xfId="2" applyNumberFormat="1" applyFont="1" applyFill="1" applyBorder="1"/>
    <xf numFmtId="0" fontId="6" fillId="0" borderId="11" xfId="0" applyFont="1" applyBorder="1"/>
    <xf numFmtId="166" fontId="5" fillId="9" borderId="1" xfId="2" applyNumberFormat="1" applyFont="1" applyFill="1" applyBorder="1"/>
    <xf numFmtId="0" fontId="24" fillId="15" borderId="55" xfId="0" applyFont="1" applyFill="1" applyBorder="1" applyAlignment="1">
      <alignment horizontal="center"/>
    </xf>
    <xf numFmtId="0" fontId="24" fillId="15" borderId="56" xfId="0" applyFont="1" applyFill="1" applyBorder="1" applyAlignment="1">
      <alignment horizontal="center"/>
    </xf>
    <xf numFmtId="0" fontId="24" fillId="15" borderId="57" xfId="0" applyFont="1" applyFill="1" applyBorder="1" applyAlignment="1">
      <alignment horizontal="center"/>
    </xf>
    <xf numFmtId="0" fontId="24" fillId="15" borderId="52" xfId="0" applyFont="1" applyFill="1" applyBorder="1" applyAlignment="1">
      <alignment horizontal="center"/>
    </xf>
    <xf numFmtId="0" fontId="24" fillId="15" borderId="58" xfId="0" applyFont="1" applyFill="1" applyBorder="1" applyAlignment="1">
      <alignment horizontal="center"/>
    </xf>
    <xf numFmtId="169" fontId="5" fillId="9" borderId="1" xfId="4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70" fontId="5" fillId="9" borderId="1" xfId="4" applyNumberFormat="1" applyFont="1" applyFill="1" applyBorder="1" applyAlignment="1">
      <alignment horizontal="center"/>
    </xf>
    <xf numFmtId="170" fontId="5" fillId="9" borderId="16" xfId="4" applyNumberFormat="1" applyFont="1" applyFill="1" applyBorder="1" applyAlignment="1">
      <alignment horizontal="center"/>
    </xf>
    <xf numFmtId="0" fontId="42" fillId="2" borderId="0" xfId="0" applyFont="1" applyFill="1" applyAlignment="1">
      <alignment horizontal="center" vertical="center" textRotation="90" wrapText="1" readingOrder="1"/>
    </xf>
    <xf numFmtId="0" fontId="24" fillId="2" borderId="0" xfId="0" applyFont="1" applyFill="1" applyAlignment="1">
      <alignment wrapText="1"/>
    </xf>
    <xf numFmtId="169" fontId="45" fillId="26" borderId="1" xfId="4" applyNumberFormat="1" applyFont="1" applyFill="1" applyBorder="1" applyAlignment="1">
      <alignment horizontal="center"/>
    </xf>
    <xf numFmtId="44" fontId="5" fillId="0" borderId="1" xfId="2" applyFont="1" applyBorder="1"/>
    <xf numFmtId="0" fontId="46" fillId="2" borderId="23" xfId="0" applyFont="1" applyFill="1" applyBorder="1"/>
    <xf numFmtId="0" fontId="6" fillId="0" borderId="11" xfId="0" applyFont="1" applyBorder="1" applyAlignment="1">
      <alignment horizontal="left"/>
    </xf>
    <xf numFmtId="0" fontId="46" fillId="2" borderId="30" xfId="0" applyFont="1" applyFill="1" applyBorder="1"/>
    <xf numFmtId="164" fontId="5" fillId="0" borderId="43" xfId="1" applyNumberFormat="1" applyFont="1" applyBorder="1"/>
    <xf numFmtId="0" fontId="24" fillId="0" borderId="11" xfId="0" applyFont="1" applyBorder="1"/>
    <xf numFmtId="0" fontId="24" fillId="16" borderId="11" xfId="0" applyFont="1" applyFill="1" applyBorder="1" applyAlignment="1">
      <alignment horizontal="center"/>
    </xf>
    <xf numFmtId="44" fontId="5" fillId="0" borderId="1" xfId="2" applyFont="1" applyFill="1" applyBorder="1"/>
    <xf numFmtId="44" fontId="5" fillId="0" borderId="16" xfId="2" applyFont="1" applyBorder="1"/>
    <xf numFmtId="0" fontId="47" fillId="30" borderId="36" xfId="0" applyFont="1" applyFill="1" applyBorder="1" applyAlignment="1">
      <alignment horizontal="center" vertical="center" wrapText="1"/>
    </xf>
    <xf numFmtId="178" fontId="47" fillId="20" borderId="68" xfId="0" applyNumberFormat="1" applyFont="1" applyFill="1" applyBorder="1" applyAlignment="1">
      <alignment horizontal="center" vertical="center" wrapText="1"/>
    </xf>
    <xf numFmtId="178" fontId="47" fillId="20" borderId="47" xfId="0" applyNumberFormat="1" applyFont="1" applyFill="1" applyBorder="1" applyAlignment="1">
      <alignment horizontal="center" vertical="center"/>
    </xf>
    <xf numFmtId="178" fontId="47" fillId="30" borderId="36" xfId="0" applyNumberFormat="1" applyFont="1" applyFill="1" applyBorder="1" applyAlignment="1">
      <alignment horizontal="center" vertical="center" wrapText="1"/>
    </xf>
    <xf numFmtId="0" fontId="0" fillId="12" borderId="0" xfId="0" applyFill="1"/>
    <xf numFmtId="164" fontId="0" fillId="20" borderId="69" xfId="0" applyNumberFormat="1" applyFill="1" applyBorder="1"/>
    <xf numFmtId="164" fontId="0" fillId="20" borderId="52" xfId="0" applyNumberFormat="1" applyFill="1" applyBorder="1"/>
    <xf numFmtId="164" fontId="0" fillId="20" borderId="0" xfId="0" applyNumberFormat="1" applyFill="1"/>
    <xf numFmtId="0" fontId="0" fillId="0" borderId="4" xfId="0" applyBorder="1"/>
    <xf numFmtId="164" fontId="0" fillId="20" borderId="70" xfId="0" applyNumberFormat="1" applyFill="1" applyBorder="1"/>
    <xf numFmtId="164" fontId="0" fillId="31" borderId="0" xfId="0" applyNumberFormat="1" applyFill="1"/>
    <xf numFmtId="164" fontId="5" fillId="31" borderId="0" xfId="0" applyNumberFormat="1" applyFont="1" applyFill="1" applyAlignment="1">
      <alignment horizontal="right"/>
    </xf>
    <xf numFmtId="164" fontId="24" fillId="25" borderId="0" xfId="0" applyNumberFormat="1" applyFont="1" applyFill="1"/>
    <xf numFmtId="164" fontId="24" fillId="25" borderId="0" xfId="0" applyNumberFormat="1" applyFont="1" applyFill="1" applyAlignment="1">
      <alignment horizontal="right"/>
    </xf>
    <xf numFmtId="164" fontId="0" fillId="0" borderId="4" xfId="0" applyNumberFormat="1" applyBorder="1"/>
    <xf numFmtId="164" fontId="0" fillId="12" borderId="0" xfId="0" applyNumberFormat="1" applyFill="1"/>
    <xf numFmtId="164" fontId="5" fillId="20" borderId="0" xfId="0" applyNumberFormat="1" applyFont="1" applyFill="1"/>
    <xf numFmtId="164" fontId="24" fillId="16" borderId="0" xfId="0" applyNumberFormat="1" applyFont="1" applyFill="1"/>
    <xf numFmtId="164" fontId="24" fillId="16" borderId="0" xfId="0" applyNumberFormat="1" applyFont="1" applyFill="1" applyAlignment="1">
      <alignment horizontal="right"/>
    </xf>
    <xf numFmtId="164" fontId="40" fillId="20" borderId="0" xfId="0" applyNumberFormat="1" applyFont="1" applyFill="1"/>
    <xf numFmtId="0" fontId="5" fillId="0" borderId="4" xfId="0" applyFont="1" applyBorder="1"/>
    <xf numFmtId="164" fontId="5" fillId="0" borderId="4" xfId="0" applyNumberFormat="1" applyFont="1" applyBorder="1"/>
    <xf numFmtId="0" fontId="0" fillId="32" borderId="0" xfId="0" applyFill="1"/>
    <xf numFmtId="0" fontId="5" fillId="32" borderId="4" xfId="0" applyFont="1" applyFill="1" applyBorder="1"/>
    <xf numFmtId="164" fontId="5" fillId="33" borderId="0" xfId="0" applyNumberFormat="1" applyFont="1" applyFill="1"/>
    <xf numFmtId="164" fontId="5" fillId="32" borderId="4" xfId="0" applyNumberFormat="1" applyFont="1" applyFill="1" applyBorder="1"/>
    <xf numFmtId="41" fontId="24" fillId="25" borderId="0" xfId="0" applyNumberFormat="1" applyFont="1" applyFill="1"/>
    <xf numFmtId="164" fontId="0" fillId="33" borderId="0" xfId="0" applyNumberFormat="1" applyFill="1"/>
    <xf numFmtId="0" fontId="28" fillId="34" borderId="7" xfId="0" applyFont="1" applyFill="1" applyBorder="1"/>
    <xf numFmtId="0" fontId="28" fillId="34" borderId="0" xfId="0" applyFont="1" applyFill="1" applyAlignment="1">
      <alignment wrapText="1"/>
    </xf>
    <xf numFmtId="0" fontId="2" fillId="9" borderId="28" xfId="0" applyFont="1" applyFill="1" applyBorder="1"/>
    <xf numFmtId="164" fontId="2" fillId="20" borderId="71" xfId="0" applyNumberFormat="1" applyFont="1" applyFill="1" applyBorder="1"/>
    <xf numFmtId="164" fontId="2" fillId="20" borderId="72" xfId="0" applyNumberFormat="1" applyFont="1" applyFill="1" applyBorder="1"/>
    <xf numFmtId="164" fontId="2" fillId="9" borderId="72" xfId="0" applyNumberFormat="1" applyFont="1" applyFill="1" applyBorder="1"/>
    <xf numFmtId="164" fontId="2" fillId="9" borderId="28" xfId="0" applyNumberFormat="1" applyFont="1" applyFill="1" applyBorder="1"/>
    <xf numFmtId="0" fontId="5" fillId="0" borderId="73" xfId="0" applyFont="1" applyBorder="1"/>
    <xf numFmtId="164" fontId="0" fillId="35" borderId="52" xfId="0" applyNumberFormat="1" applyFill="1" applyBorder="1"/>
    <xf numFmtId="164" fontId="0" fillId="35" borderId="52" xfId="0" applyNumberFormat="1" applyFill="1" applyBorder="1" applyAlignment="1">
      <alignment horizontal="right"/>
    </xf>
    <xf numFmtId="164" fontId="24" fillId="25" borderId="52" xfId="0" applyNumberFormat="1" applyFont="1" applyFill="1" applyBorder="1"/>
    <xf numFmtId="164" fontId="5" fillId="0" borderId="2" xfId="0" applyNumberFormat="1" applyFont="1" applyBorder="1"/>
    <xf numFmtId="164" fontId="0" fillId="35" borderId="0" xfId="0" applyNumberFormat="1" applyFill="1"/>
    <xf numFmtId="164" fontId="0" fillId="35" borderId="0" xfId="0" applyNumberFormat="1" applyFill="1" applyAlignment="1">
      <alignment horizontal="right"/>
    </xf>
    <xf numFmtId="164" fontId="0" fillId="33" borderId="0" xfId="0" applyNumberFormat="1" applyFill="1" applyAlignment="1">
      <alignment horizontal="right"/>
    </xf>
    <xf numFmtId="168" fontId="0" fillId="32" borderId="0" xfId="0" applyNumberFormat="1" applyFill="1"/>
    <xf numFmtId="164" fontId="0" fillId="32" borderId="0" xfId="0" applyNumberFormat="1" applyFill="1"/>
    <xf numFmtId="0" fontId="0" fillId="32" borderId="4" xfId="0" applyFill="1" applyBorder="1"/>
    <xf numFmtId="164" fontId="0" fillId="20" borderId="74" xfId="0" applyNumberFormat="1" applyFill="1" applyBorder="1"/>
    <xf numFmtId="164" fontId="0" fillId="33" borderId="74" xfId="0" applyNumberFormat="1" applyFill="1" applyBorder="1"/>
    <xf numFmtId="164" fontId="0" fillId="33" borderId="74" xfId="0" applyNumberFormat="1" applyFill="1" applyBorder="1" applyAlignment="1">
      <alignment horizontal="right"/>
    </xf>
    <xf numFmtId="164" fontId="0" fillId="32" borderId="35" xfId="0" applyNumberFormat="1" applyFill="1" applyBorder="1"/>
    <xf numFmtId="164" fontId="2" fillId="20" borderId="71" xfId="1" applyNumberFormat="1" applyFont="1" applyFill="1" applyBorder="1"/>
    <xf numFmtId="164" fontId="2" fillId="20" borderId="72" xfId="1" applyNumberFormat="1" applyFont="1" applyFill="1" applyBorder="1"/>
    <xf numFmtId="164" fontId="2" fillId="9" borderId="72" xfId="1" applyNumberFormat="1" applyFont="1" applyFill="1" applyBorder="1"/>
    <xf numFmtId="164" fontId="2" fillId="9" borderId="28" xfId="1" applyNumberFormat="1" applyFont="1" applyFill="1" applyBorder="1"/>
    <xf numFmtId="0" fontId="2" fillId="9" borderId="36" xfId="0" applyFont="1" applyFill="1" applyBorder="1"/>
    <xf numFmtId="164" fontId="2" fillId="20" borderId="68" xfId="0" applyNumberFormat="1" applyFont="1" applyFill="1" applyBorder="1"/>
    <xf numFmtId="164" fontId="2" fillId="20" borderId="47" xfId="0" applyNumberFormat="1" applyFont="1" applyFill="1" applyBorder="1"/>
    <xf numFmtId="164" fontId="2" fillId="9" borderId="47" xfId="0" applyNumberFormat="1" applyFont="1" applyFill="1" applyBorder="1"/>
    <xf numFmtId="164" fontId="2" fillId="9" borderId="36" xfId="0" applyNumberFormat="1" applyFont="1" applyFill="1" applyBorder="1"/>
    <xf numFmtId="164" fontId="0" fillId="6" borderId="0" xfId="1" applyNumberFormat="1" applyFont="1" applyFill="1"/>
    <xf numFmtId="164" fontId="5" fillId="34" borderId="0" xfId="0" applyNumberFormat="1" applyFont="1" applyFill="1"/>
    <xf numFmtId="164" fontId="5" fillId="34" borderId="0" xfId="0" applyNumberFormat="1" applyFont="1" applyFill="1" applyAlignment="1">
      <alignment horizontal="right"/>
    </xf>
    <xf numFmtId="168" fontId="24" fillId="25" borderId="0" xfId="0" applyNumberFormat="1" applyFont="1" applyFill="1"/>
    <xf numFmtId="164" fontId="0" fillId="24" borderId="1" xfId="1" applyNumberFormat="1" applyFont="1" applyFill="1" applyBorder="1"/>
    <xf numFmtId="9" fontId="2" fillId="0" borderId="16" xfId="3" applyFont="1" applyBorder="1"/>
    <xf numFmtId="9" fontId="2" fillId="0" borderId="16" xfId="3" applyFont="1" applyBorder="1" applyProtection="1"/>
    <xf numFmtId="9" fontId="2" fillId="0" borderId="16" xfId="3" applyFont="1" applyFill="1" applyBorder="1" applyProtection="1"/>
    <xf numFmtId="9" fontId="2" fillId="0" borderId="17" xfId="3" applyFont="1" applyBorder="1"/>
    <xf numFmtId="0" fontId="0" fillId="16" borderId="25" xfId="0" applyFill="1" applyBorder="1" applyAlignment="1">
      <alignment horizontal="center"/>
    </xf>
    <xf numFmtId="9" fontId="0" fillId="36" borderId="12" xfId="3" applyFont="1" applyFill="1" applyBorder="1" applyProtection="1"/>
    <xf numFmtId="9" fontId="0" fillId="36" borderId="13" xfId="3" applyFont="1" applyFill="1" applyBorder="1" applyProtection="1"/>
    <xf numFmtId="9" fontId="0" fillId="36" borderId="1" xfId="3" applyFont="1" applyFill="1" applyBorder="1" applyProtection="1"/>
    <xf numFmtId="9" fontId="0" fillId="36" borderId="15" xfId="3" applyFont="1" applyFill="1" applyBorder="1" applyProtection="1"/>
    <xf numFmtId="9" fontId="0" fillId="36" borderId="16" xfId="3" applyFont="1" applyFill="1" applyBorder="1" applyProtection="1"/>
    <xf numFmtId="9" fontId="0" fillId="36" borderId="17" xfId="3" applyFont="1" applyFill="1" applyBorder="1" applyProtection="1"/>
    <xf numFmtId="0" fontId="0" fillId="0" borderId="25" xfId="0" applyBorder="1" applyAlignment="1">
      <alignment horizontal="center"/>
    </xf>
    <xf numFmtId="0" fontId="2" fillId="24" borderId="7" xfId="0" applyFont="1" applyFill="1" applyBorder="1" applyAlignment="1">
      <alignment horizontal="center"/>
    </xf>
    <xf numFmtId="41" fontId="2" fillId="24" borderId="0" xfId="0" applyNumberFormat="1" applyFont="1" applyFill="1" applyAlignment="1">
      <alignment horizontal="center"/>
    </xf>
    <xf numFmtId="43" fontId="2" fillId="24" borderId="54" xfId="1" applyFont="1" applyFill="1" applyBorder="1"/>
    <xf numFmtId="43" fontId="2" fillId="24" borderId="0" xfId="1" applyFont="1" applyFill="1"/>
    <xf numFmtId="43" fontId="2" fillId="24" borderId="0" xfId="1" applyFont="1" applyFill="1" applyBorder="1"/>
    <xf numFmtId="43" fontId="2" fillId="20" borderId="54" xfId="1" applyFont="1" applyFill="1" applyBorder="1"/>
    <xf numFmtId="43" fontId="2" fillId="20" borderId="0" xfId="1" applyFont="1" applyFill="1"/>
    <xf numFmtId="165" fontId="5" fillId="0" borderId="25" xfId="0" applyNumberFormat="1" applyFont="1" applyBorder="1" applyAlignment="1">
      <alignment horizontal="center"/>
    </xf>
    <xf numFmtId="164" fontId="24" fillId="0" borderId="16" xfId="1" applyNumberFormat="1" applyFont="1" applyFill="1" applyBorder="1" applyProtection="1"/>
    <xf numFmtId="165" fontId="24" fillId="0" borderId="12" xfId="0" applyNumberFormat="1" applyFont="1" applyBorder="1" applyAlignment="1">
      <alignment horizontal="center"/>
    </xf>
    <xf numFmtId="164" fontId="5" fillId="24" borderId="1" xfId="1" applyNumberFormat="1" applyFont="1" applyFill="1" applyBorder="1"/>
    <xf numFmtId="3" fontId="40" fillId="0" borderId="0" xfId="0" applyNumberFormat="1" applyFont="1"/>
    <xf numFmtId="0" fontId="16" fillId="0" borderId="46" xfId="0" applyFont="1" applyBorder="1" applyAlignment="1">
      <alignment vertical="center"/>
    </xf>
    <xf numFmtId="164" fontId="2" fillId="0" borderId="16" xfId="1" applyNumberFormat="1" applyFont="1" applyFill="1" applyBorder="1"/>
    <xf numFmtId="9" fontId="0" fillId="0" borderId="1" xfId="3" applyFont="1" applyFill="1" applyBorder="1"/>
    <xf numFmtId="9" fontId="2" fillId="0" borderId="16" xfId="3" applyFont="1" applyFill="1" applyBorder="1"/>
    <xf numFmtId="9" fontId="0" fillId="36" borderId="12" xfId="3" applyFont="1" applyFill="1" applyBorder="1"/>
    <xf numFmtId="9" fontId="2" fillId="36" borderId="10" xfId="3" applyFont="1" applyFill="1" applyBorder="1"/>
    <xf numFmtId="9" fontId="0" fillId="36" borderId="1" xfId="3" applyFont="1" applyFill="1" applyBorder="1"/>
    <xf numFmtId="9" fontId="2" fillId="36" borderId="27" xfId="3" applyFont="1" applyFill="1" applyBorder="1"/>
    <xf numFmtId="9" fontId="0" fillId="0" borderId="12" xfId="3" applyFont="1" applyFill="1" applyBorder="1"/>
    <xf numFmtId="9" fontId="2" fillId="0" borderId="10" xfId="3" applyFont="1" applyFill="1" applyBorder="1"/>
    <xf numFmtId="9" fontId="2" fillId="0" borderId="27" xfId="3" applyFont="1" applyFill="1" applyBorder="1"/>
    <xf numFmtId="9" fontId="7" fillId="0" borderId="0" xfId="0" applyNumberFormat="1" applyFont="1"/>
    <xf numFmtId="0" fontId="36" fillId="12" borderId="29" xfId="0" applyFont="1" applyFill="1" applyBorder="1" applyAlignment="1">
      <alignment vertical="center"/>
    </xf>
    <xf numFmtId="0" fontId="16" fillId="12" borderId="46" xfId="0" applyFont="1" applyFill="1" applyBorder="1" applyAlignment="1">
      <alignment vertical="center"/>
    </xf>
    <xf numFmtId="0" fontId="0" fillId="31" borderId="0" xfId="0" applyFill="1" applyAlignment="1" applyProtection="1">
      <alignment horizontal="center"/>
      <protection locked="0"/>
    </xf>
    <xf numFmtId="44" fontId="2" fillId="37" borderId="25" xfId="2" applyFont="1" applyFill="1" applyBorder="1"/>
    <xf numFmtId="44" fontId="2" fillId="0" borderId="25" xfId="2" applyFont="1" applyFill="1" applyBorder="1"/>
    <xf numFmtId="0" fontId="5" fillId="28" borderId="0" xfId="0" applyFont="1" applyFill="1"/>
    <xf numFmtId="0" fontId="0" fillId="31" borderId="29" xfId="0" applyFill="1" applyBorder="1"/>
    <xf numFmtId="165" fontId="24" fillId="31" borderId="25" xfId="0" applyNumberFormat="1" applyFont="1" applyFill="1" applyBorder="1" applyAlignment="1">
      <alignment horizontal="center"/>
    </xf>
    <xf numFmtId="164" fontId="5" fillId="31" borderId="1" xfId="1" applyNumberFormat="1" applyFont="1" applyFill="1" applyBorder="1"/>
    <xf numFmtId="164" fontId="0" fillId="31" borderId="1" xfId="1" applyNumberFormat="1" applyFont="1" applyFill="1" applyBorder="1"/>
    <xf numFmtId="164" fontId="0" fillId="31" borderId="53" xfId="1" applyNumberFormat="1" applyFont="1" applyFill="1" applyBorder="1"/>
    <xf numFmtId="164" fontId="0" fillId="31" borderId="66" xfId="1" applyNumberFormat="1" applyFont="1" applyFill="1" applyBorder="1"/>
    <xf numFmtId="164" fontId="0" fillId="31" borderId="19" xfId="1" applyNumberFormat="1" applyFont="1" applyFill="1" applyBorder="1"/>
    <xf numFmtId="164" fontId="2" fillId="0" borderId="40" xfId="1" applyNumberFormat="1" applyFont="1" applyFill="1" applyBorder="1"/>
    <xf numFmtId="164" fontId="0" fillId="0" borderId="33" xfId="1" applyNumberFormat="1" applyFont="1" applyFill="1" applyBorder="1"/>
    <xf numFmtId="164" fontId="0" fillId="0" borderId="20" xfId="1" applyNumberFormat="1" applyFont="1" applyFill="1" applyBorder="1"/>
    <xf numFmtId="164" fontId="0" fillId="0" borderId="3" xfId="1" applyNumberFormat="1" applyFont="1" applyFill="1" applyBorder="1"/>
    <xf numFmtId="164" fontId="0" fillId="0" borderId="62" xfId="1" applyNumberFormat="1" applyFont="1" applyFill="1" applyBorder="1"/>
    <xf numFmtId="164" fontId="0" fillId="0" borderId="34" xfId="1" applyNumberFormat="1" applyFont="1" applyFill="1" applyBorder="1"/>
    <xf numFmtId="164" fontId="2" fillId="0" borderId="41" xfId="1" applyNumberFormat="1" applyFont="1" applyFill="1" applyBorder="1"/>
    <xf numFmtId="44" fontId="2" fillId="12" borderId="25" xfId="2" applyFont="1" applyFill="1" applyBorder="1"/>
    <xf numFmtId="44" fontId="0" fillId="12" borderId="33" xfId="0" applyNumberFormat="1" applyFill="1" applyBorder="1"/>
    <xf numFmtId="44" fontId="0" fillId="12" borderId="3" xfId="0" applyNumberFormat="1" applyFill="1" applyBorder="1"/>
    <xf numFmtId="44" fontId="0" fillId="12" borderId="34" xfId="0" applyNumberFormat="1" applyFill="1" applyBorder="1"/>
    <xf numFmtId="44" fontId="2" fillId="16" borderId="25" xfId="2" applyFont="1" applyFill="1" applyBorder="1"/>
    <xf numFmtId="0" fontId="0" fillId="31" borderId="0" xfId="0" applyFill="1"/>
    <xf numFmtId="165" fontId="24" fillId="16" borderId="25" xfId="0" applyNumberFormat="1" applyFont="1" applyFill="1" applyBorder="1" applyAlignment="1">
      <alignment horizontal="center"/>
    </xf>
    <xf numFmtId="44" fontId="0" fillId="16" borderId="3" xfId="0" applyNumberFormat="1" applyFill="1" applyBorder="1"/>
    <xf numFmtId="44" fontId="0" fillId="16" borderId="62" xfId="0" applyNumberFormat="1" applyFill="1" applyBorder="1"/>
    <xf numFmtId="44" fontId="7" fillId="16" borderId="29" xfId="2" applyFont="1" applyFill="1" applyBorder="1"/>
    <xf numFmtId="165" fontId="2" fillId="16" borderId="25" xfId="0" applyNumberFormat="1" applyFont="1" applyFill="1" applyBorder="1" applyAlignment="1">
      <alignment horizontal="center"/>
    </xf>
    <xf numFmtId="44" fontId="0" fillId="16" borderId="33" xfId="0" applyNumberFormat="1" applyFill="1" applyBorder="1"/>
    <xf numFmtId="44" fontId="0" fillId="16" borderId="34" xfId="0" applyNumberFormat="1" applyFill="1" applyBorder="1"/>
    <xf numFmtId="44" fontId="2" fillId="16" borderId="31" xfId="0" applyNumberFormat="1" applyFont="1" applyFill="1" applyBorder="1"/>
    <xf numFmtId="44" fontId="0" fillId="16" borderId="9" xfId="0" applyNumberFormat="1" applyFill="1" applyBorder="1"/>
    <xf numFmtId="44" fontId="0" fillId="16" borderId="34" xfId="2" applyFont="1" applyFill="1" applyBorder="1"/>
    <xf numFmtId="44" fontId="2" fillId="16" borderId="31" xfId="2" applyFont="1" applyFill="1" applyBorder="1"/>
    <xf numFmtId="0" fontId="24" fillId="12" borderId="60" xfId="0" applyFont="1" applyFill="1" applyBorder="1" applyAlignment="1">
      <alignment horizontal="center"/>
    </xf>
    <xf numFmtId="0" fontId="24" fillId="5" borderId="61" xfId="0" applyFont="1" applyFill="1" applyBorder="1" applyAlignment="1">
      <alignment horizontal="center"/>
    </xf>
    <xf numFmtId="0" fontId="24" fillId="12" borderId="39" xfId="0" applyFont="1" applyFill="1" applyBorder="1" applyAlignment="1">
      <alignment horizontal="center"/>
    </xf>
    <xf numFmtId="0" fontId="24" fillId="12" borderId="50" xfId="0" applyFont="1" applyFill="1" applyBorder="1" applyAlignment="1">
      <alignment horizontal="center"/>
    </xf>
    <xf numFmtId="164" fontId="5" fillId="0" borderId="53" xfId="1" applyNumberFormat="1" applyFont="1" applyBorder="1"/>
    <xf numFmtId="164" fontId="0" fillId="27" borderId="65" xfId="1" applyNumberFormat="1" applyFont="1" applyFill="1" applyBorder="1"/>
    <xf numFmtId="0" fontId="39" fillId="38" borderId="0" xfId="0" applyFont="1" applyFill="1" applyAlignment="1">
      <alignment horizontal="left"/>
    </xf>
    <xf numFmtId="0" fontId="24" fillId="5" borderId="63" xfId="0" applyFont="1" applyFill="1" applyBorder="1" applyAlignment="1">
      <alignment horizontal="center"/>
    </xf>
    <xf numFmtId="0" fontId="24" fillId="5" borderId="75" xfId="0" applyFont="1" applyFill="1" applyBorder="1" applyAlignment="1">
      <alignment horizontal="center"/>
    </xf>
    <xf numFmtId="0" fontId="24" fillId="15" borderId="66" xfId="0" applyFont="1" applyFill="1" applyBorder="1" applyAlignment="1">
      <alignment horizontal="center"/>
    </xf>
    <xf numFmtId="0" fontId="0" fillId="0" borderId="63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60" xfId="0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60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11" borderId="0" xfId="0" applyFont="1" applyFill="1" applyAlignment="1">
      <alignment horizontal="center"/>
    </xf>
    <xf numFmtId="0" fontId="5" fillId="0" borderId="6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0" fillId="0" borderId="5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60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5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" fillId="0" borderId="3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18" borderId="37" xfId="0" applyFont="1" applyFill="1" applyBorder="1" applyAlignment="1">
      <alignment horizontal="center" vertical="center"/>
    </xf>
    <xf numFmtId="0" fontId="13" fillId="18" borderId="38" xfId="0" applyFont="1" applyFill="1" applyBorder="1" applyAlignment="1">
      <alignment horizontal="center" vertical="center"/>
    </xf>
    <xf numFmtId="0" fontId="13" fillId="18" borderId="32" xfId="0" applyFont="1" applyFill="1" applyBorder="1" applyAlignment="1">
      <alignment horizontal="center" vertical="center"/>
    </xf>
    <xf numFmtId="0" fontId="13" fillId="9" borderId="50" xfId="0" applyFont="1" applyFill="1" applyBorder="1" applyAlignment="1">
      <alignment horizontal="center"/>
    </xf>
    <xf numFmtId="0" fontId="13" fillId="9" borderId="47" xfId="0" applyFont="1" applyFill="1" applyBorder="1" applyAlignment="1">
      <alignment horizontal="center"/>
    </xf>
    <xf numFmtId="0" fontId="13" fillId="21" borderId="6" xfId="0" applyFont="1" applyFill="1" applyBorder="1" applyAlignment="1">
      <alignment horizontal="center" vertical="center" textRotation="90" wrapText="1"/>
    </xf>
    <xf numFmtId="0" fontId="13" fillId="21" borderId="7" xfId="0" applyFont="1" applyFill="1" applyBorder="1" applyAlignment="1">
      <alignment horizontal="center" vertical="center" textRotation="90" wrapText="1"/>
    </xf>
    <xf numFmtId="0" fontId="13" fillId="21" borderId="8" xfId="0" applyFont="1" applyFill="1" applyBorder="1" applyAlignment="1">
      <alignment horizontal="center" vertical="center" textRotation="90" wrapText="1"/>
    </xf>
    <xf numFmtId="0" fontId="13" fillId="17" borderId="6" xfId="0" applyFont="1" applyFill="1" applyBorder="1" applyAlignment="1">
      <alignment horizontal="center" vertical="center" textRotation="90" wrapText="1"/>
    </xf>
    <xf numFmtId="0" fontId="13" fillId="17" borderId="7" xfId="0" applyFont="1" applyFill="1" applyBorder="1" applyAlignment="1">
      <alignment horizontal="center" vertical="center" textRotation="90" wrapText="1"/>
    </xf>
    <xf numFmtId="0" fontId="13" fillId="17" borderId="8" xfId="0" applyFont="1" applyFill="1" applyBorder="1" applyAlignment="1">
      <alignment horizontal="center" vertical="center" textRotation="90" wrapText="1"/>
    </xf>
    <xf numFmtId="0" fontId="2" fillId="22" borderId="24" xfId="0" applyFont="1" applyFill="1" applyBorder="1" applyAlignment="1">
      <alignment horizontal="center"/>
    </xf>
    <xf numFmtId="0" fontId="2" fillId="22" borderId="25" xfId="0" applyFont="1" applyFill="1" applyBorder="1" applyAlignment="1">
      <alignment horizontal="center"/>
    </xf>
    <xf numFmtId="0" fontId="17" fillId="16" borderId="6" xfId="0" applyFont="1" applyFill="1" applyBorder="1" applyAlignment="1">
      <alignment horizontal="center" vertical="center"/>
    </xf>
    <xf numFmtId="0" fontId="17" fillId="16" borderId="52" xfId="0" applyFont="1" applyFill="1" applyBorder="1" applyAlignment="1">
      <alignment horizontal="center" vertical="center"/>
    </xf>
    <xf numFmtId="0" fontId="17" fillId="16" borderId="5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3" fillId="23" borderId="2" xfId="0" applyFont="1" applyFill="1" applyBorder="1" applyAlignment="1">
      <alignment horizontal="center" vertical="center" textRotation="90" wrapText="1"/>
    </xf>
    <xf numFmtId="0" fontId="13" fillId="23" borderId="4" xfId="0" applyFont="1" applyFill="1" applyBorder="1" applyAlignment="1">
      <alignment horizontal="center" vertical="center" textRotation="90" wrapText="1"/>
    </xf>
    <xf numFmtId="0" fontId="13" fillId="23" borderId="5" xfId="0" applyFont="1" applyFill="1" applyBorder="1" applyAlignment="1">
      <alignment horizontal="center" vertical="center" textRotation="90" wrapText="1"/>
    </xf>
    <xf numFmtId="0" fontId="13" fillId="17" borderId="2" xfId="0" applyFont="1" applyFill="1" applyBorder="1" applyAlignment="1">
      <alignment horizontal="center" vertical="center" textRotation="90" wrapText="1"/>
    </xf>
    <xf numFmtId="0" fontId="13" fillId="17" borderId="4" xfId="0" applyFont="1" applyFill="1" applyBorder="1" applyAlignment="1">
      <alignment horizontal="center" vertical="center" textRotation="90" wrapText="1"/>
    </xf>
    <xf numFmtId="0" fontId="13" fillId="17" borderId="5" xfId="0" applyFont="1" applyFill="1" applyBorder="1" applyAlignment="1">
      <alignment horizontal="center" vertical="center" textRotation="90" wrapText="1"/>
    </xf>
    <xf numFmtId="0" fontId="22" fillId="23" borderId="2" xfId="0" applyFont="1" applyFill="1" applyBorder="1" applyAlignment="1">
      <alignment horizontal="center" vertical="center" textRotation="90" wrapText="1"/>
    </xf>
    <xf numFmtId="0" fontId="22" fillId="23" borderId="4" xfId="0" applyFont="1" applyFill="1" applyBorder="1" applyAlignment="1">
      <alignment horizontal="center" vertical="center" textRotation="90" wrapText="1"/>
    </xf>
    <xf numFmtId="0" fontId="22" fillId="23" borderId="5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4" xfId="0" applyFont="1" applyFill="1" applyBorder="1" applyAlignment="1">
      <alignment horizontal="center" vertical="center" textRotation="90" wrapText="1"/>
    </xf>
    <xf numFmtId="0" fontId="13" fillId="18" borderId="5" xfId="0" applyFont="1" applyFill="1" applyBorder="1" applyAlignment="1">
      <alignment horizontal="center" vertical="center" textRotation="90" wrapText="1"/>
    </xf>
    <xf numFmtId="0" fontId="13" fillId="23" borderId="2" xfId="0" applyFont="1" applyFill="1" applyBorder="1" applyAlignment="1">
      <alignment horizontal="center" textRotation="90" wrapText="1"/>
    </xf>
    <xf numFmtId="0" fontId="13" fillId="23" borderId="4" xfId="0" applyFont="1" applyFill="1" applyBorder="1" applyAlignment="1">
      <alignment horizontal="center" textRotation="90" wrapText="1"/>
    </xf>
    <xf numFmtId="0" fontId="13" fillId="23" borderId="5" xfId="0" applyFont="1" applyFill="1" applyBorder="1" applyAlignment="1">
      <alignment horizontal="center" textRotation="90" wrapText="1"/>
    </xf>
    <xf numFmtId="0" fontId="16" fillId="16" borderId="6" xfId="0" applyFont="1" applyFill="1" applyBorder="1" applyAlignment="1">
      <alignment horizontal="center" vertical="center"/>
    </xf>
    <xf numFmtId="0" fontId="16" fillId="16" borderId="52" xfId="0" applyFont="1" applyFill="1" applyBorder="1" applyAlignment="1">
      <alignment horizontal="center" vertical="center"/>
    </xf>
    <xf numFmtId="0" fontId="16" fillId="16" borderId="51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 textRotation="90" wrapText="1"/>
    </xf>
    <xf numFmtId="0" fontId="13" fillId="16" borderId="4" xfId="0" applyFont="1" applyFill="1" applyBorder="1" applyAlignment="1">
      <alignment horizontal="center" vertical="center" textRotation="90" wrapText="1"/>
    </xf>
    <xf numFmtId="0" fontId="13" fillId="16" borderId="5" xfId="0" applyFont="1" applyFill="1" applyBorder="1" applyAlignment="1">
      <alignment horizontal="center" vertical="center" textRotation="90" wrapText="1"/>
    </xf>
    <xf numFmtId="0" fontId="43" fillId="0" borderId="6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42" fillId="3" borderId="10" xfId="0" applyFont="1" applyFill="1" applyBorder="1" applyAlignment="1">
      <alignment horizontal="center" vertical="center" textRotation="90" wrapText="1"/>
    </xf>
    <xf numFmtId="0" fontId="42" fillId="3" borderId="27" xfId="0" applyFont="1" applyFill="1" applyBorder="1" applyAlignment="1">
      <alignment horizontal="center" vertical="center" textRotation="90" wrapText="1"/>
    </xf>
    <xf numFmtId="0" fontId="42" fillId="3" borderId="28" xfId="0" applyFont="1" applyFill="1" applyBorder="1" applyAlignment="1">
      <alignment horizontal="center" vertical="center" textRotation="90" wrapText="1"/>
    </xf>
    <xf numFmtId="0" fontId="43" fillId="0" borderId="11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42" fillId="3" borderId="2" xfId="0" applyFont="1" applyFill="1" applyBorder="1" applyAlignment="1">
      <alignment horizontal="center" vertical="center" textRotation="90" wrapText="1"/>
    </xf>
    <xf numFmtId="0" fontId="42" fillId="3" borderId="4" xfId="0" applyFont="1" applyFill="1" applyBorder="1" applyAlignment="1">
      <alignment horizontal="center" vertical="center" textRotation="90" wrapText="1"/>
    </xf>
    <xf numFmtId="0" fontId="42" fillId="3" borderId="5" xfId="0" applyFont="1" applyFill="1" applyBorder="1" applyAlignment="1">
      <alignment horizontal="center" vertical="center" textRotation="90" wrapText="1"/>
    </xf>
    <xf numFmtId="0" fontId="42" fillId="14" borderId="6" xfId="0" applyFont="1" applyFill="1" applyBorder="1" applyAlignment="1">
      <alignment horizontal="center" vertical="center" textRotation="90" wrapText="1"/>
    </xf>
    <xf numFmtId="0" fontId="42" fillId="14" borderId="7" xfId="0" applyFont="1" applyFill="1" applyBorder="1" applyAlignment="1">
      <alignment horizontal="center" vertical="center" textRotation="90" wrapText="1"/>
    </xf>
    <xf numFmtId="0" fontId="42" fillId="14" borderId="8" xfId="0" applyFont="1" applyFill="1" applyBorder="1" applyAlignment="1">
      <alignment horizontal="center" vertical="center" textRotation="90" wrapText="1"/>
    </xf>
    <xf numFmtId="0" fontId="24" fillId="12" borderId="6" xfId="0" applyFont="1" applyFill="1" applyBorder="1" applyAlignment="1">
      <alignment horizontal="center"/>
    </xf>
    <xf numFmtId="0" fontId="24" fillId="12" borderId="52" xfId="0" applyFont="1" applyFill="1" applyBorder="1" applyAlignment="1">
      <alignment horizontal="center"/>
    </xf>
    <xf numFmtId="0" fontId="24" fillId="12" borderId="45" xfId="0" applyFont="1" applyFill="1" applyBorder="1" applyAlignment="1">
      <alignment horizontal="center"/>
    </xf>
    <xf numFmtId="0" fontId="24" fillId="12" borderId="60" xfId="0" applyFont="1" applyFill="1" applyBorder="1" applyAlignment="1">
      <alignment horizontal="center"/>
    </xf>
    <xf numFmtId="0" fontId="42" fillId="14" borderId="37" xfId="0" applyFont="1" applyFill="1" applyBorder="1" applyAlignment="1">
      <alignment horizontal="center" vertical="center" textRotation="90" wrapText="1"/>
    </xf>
    <xf numFmtId="0" fontId="42" fillId="14" borderId="38" xfId="0" applyFont="1" applyFill="1" applyBorder="1" applyAlignment="1">
      <alignment horizontal="center" vertical="center" textRotation="90" wrapText="1"/>
    </xf>
    <xf numFmtId="0" fontId="24" fillId="15" borderId="55" xfId="0" applyFont="1" applyFill="1" applyBorder="1" applyAlignment="1">
      <alignment horizontal="center"/>
    </xf>
    <xf numFmtId="0" fontId="24" fillId="15" borderId="56" xfId="0" applyFont="1" applyFill="1" applyBorder="1" applyAlignment="1">
      <alignment horizontal="center"/>
    </xf>
    <xf numFmtId="0" fontId="24" fillId="5" borderId="61" xfId="0" applyFont="1" applyFill="1" applyBorder="1" applyAlignment="1">
      <alignment horizontal="center"/>
    </xf>
    <xf numFmtId="0" fontId="24" fillId="5" borderId="59" xfId="0" applyFont="1" applyFill="1" applyBorder="1" applyAlignment="1">
      <alignment horizontal="center"/>
    </xf>
    <xf numFmtId="0" fontId="24" fillId="5" borderId="54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4" fillId="5" borderId="20" xfId="0" applyFont="1" applyFill="1" applyBorder="1" applyAlignment="1">
      <alignment horizontal="center"/>
    </xf>
    <xf numFmtId="0" fontId="24" fillId="15" borderId="57" xfId="0" applyFont="1" applyFill="1" applyBorder="1" applyAlignment="1">
      <alignment horizontal="center"/>
    </xf>
    <xf numFmtId="0" fontId="24" fillId="15" borderId="52" xfId="0" applyFont="1" applyFill="1" applyBorder="1" applyAlignment="1">
      <alignment horizontal="center"/>
    </xf>
    <xf numFmtId="0" fontId="24" fillId="15" borderId="58" xfId="0" applyFont="1" applyFill="1" applyBorder="1" applyAlignment="1">
      <alignment horizontal="center"/>
    </xf>
    <xf numFmtId="0" fontId="42" fillId="0" borderId="6" xfId="0" applyFont="1" applyBorder="1" applyAlignment="1">
      <alignment horizontal="center" vertical="center" textRotation="90"/>
    </xf>
    <xf numFmtId="0" fontId="42" fillId="0" borderId="7" xfId="0" applyFont="1" applyBorder="1" applyAlignment="1">
      <alignment horizontal="center" vertical="center" textRotation="90"/>
    </xf>
    <xf numFmtId="0" fontId="42" fillId="0" borderId="8" xfId="0" applyFont="1" applyBorder="1" applyAlignment="1">
      <alignment horizontal="center" vertical="center" textRotation="90"/>
    </xf>
    <xf numFmtId="0" fontId="24" fillId="15" borderId="9" xfId="0" applyFont="1" applyFill="1" applyBorder="1" applyAlignment="1">
      <alignment horizontal="center"/>
    </xf>
    <xf numFmtId="0" fontId="24" fillId="5" borderId="62" xfId="0" applyFont="1" applyFill="1" applyBorder="1" applyAlignment="1">
      <alignment horizontal="center"/>
    </xf>
    <xf numFmtId="0" fontId="24" fillId="12" borderId="36" xfId="0" applyFont="1" applyFill="1" applyBorder="1" applyAlignment="1">
      <alignment horizontal="center"/>
    </xf>
    <xf numFmtId="0" fontId="24" fillId="15" borderId="61" xfId="0" applyFont="1" applyFill="1" applyBorder="1" applyAlignment="1">
      <alignment horizontal="center"/>
    </xf>
    <xf numFmtId="0" fontId="24" fillId="15" borderId="59" xfId="0" applyFont="1" applyFill="1" applyBorder="1" applyAlignment="1">
      <alignment horizontal="center"/>
    </xf>
    <xf numFmtId="0" fontId="24" fillId="15" borderId="62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vertical="center" textRotation="90" wrapText="1"/>
    </xf>
    <xf numFmtId="0" fontId="42" fillId="3" borderId="7" xfId="0" applyFont="1" applyFill="1" applyBorder="1" applyAlignment="1">
      <alignment horizontal="center" vertical="center" textRotation="90" wrapText="1"/>
    </xf>
    <xf numFmtId="0" fontId="42" fillId="3" borderId="8" xfId="0" applyFont="1" applyFill="1" applyBorder="1" applyAlignment="1">
      <alignment horizontal="center" vertical="center" textRotation="90" wrapText="1"/>
    </xf>
    <xf numFmtId="9" fontId="3" fillId="2" borderId="29" xfId="3" applyFont="1" applyFill="1" applyBorder="1" applyAlignment="1">
      <alignment wrapText="1"/>
    </xf>
    <xf numFmtId="0" fontId="42" fillId="7" borderId="6" xfId="0" applyFont="1" applyFill="1" applyBorder="1" applyAlignment="1">
      <alignment horizontal="center" vertical="center" textRotation="90" wrapText="1" readingOrder="1"/>
    </xf>
    <xf numFmtId="0" fontId="42" fillId="7" borderId="7" xfId="0" applyFont="1" applyFill="1" applyBorder="1" applyAlignment="1">
      <alignment horizontal="center" vertical="center" textRotation="90" wrapText="1" readingOrder="1"/>
    </xf>
    <xf numFmtId="0" fontId="42" fillId="7" borderId="8" xfId="0" applyFont="1" applyFill="1" applyBorder="1" applyAlignment="1">
      <alignment horizontal="center" vertical="center" textRotation="90" wrapText="1" readingOrder="1"/>
    </xf>
    <xf numFmtId="0" fontId="42" fillId="0" borderId="2" xfId="0" applyFont="1" applyBorder="1" applyAlignment="1">
      <alignment horizontal="center" vertical="center" textRotation="90"/>
    </xf>
    <xf numFmtId="0" fontId="42" fillId="0" borderId="4" xfId="0" applyFont="1" applyBorder="1" applyAlignment="1">
      <alignment horizontal="center" vertical="center" textRotation="90"/>
    </xf>
    <xf numFmtId="0" fontId="42" fillId="0" borderId="5" xfId="0" applyFont="1" applyBorder="1" applyAlignment="1">
      <alignment horizontal="center" vertical="center" textRotation="90"/>
    </xf>
    <xf numFmtId="0" fontId="24" fillId="12" borderId="50" xfId="0" applyFont="1" applyFill="1" applyBorder="1" applyAlignment="1">
      <alignment horizontal="center"/>
    </xf>
    <xf numFmtId="0" fontId="24" fillId="12" borderId="47" xfId="0" applyFont="1" applyFill="1" applyBorder="1" applyAlignment="1">
      <alignment horizontal="center"/>
    </xf>
    <xf numFmtId="0" fontId="24" fillId="12" borderId="40" xfId="0" applyFont="1" applyFill="1" applyBorder="1" applyAlignment="1">
      <alignment horizontal="center"/>
    </xf>
    <xf numFmtId="0" fontId="24" fillId="12" borderId="3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 textRotation="90" wrapText="1"/>
    </xf>
    <xf numFmtId="0" fontId="43" fillId="0" borderId="4" xfId="0" applyFont="1" applyBorder="1" applyAlignment="1">
      <alignment horizontal="center" vertical="center" textRotation="90" wrapText="1"/>
    </xf>
    <xf numFmtId="0" fontId="43" fillId="0" borderId="5" xfId="0" applyFont="1" applyBorder="1" applyAlignment="1">
      <alignment horizontal="center" vertical="center" textRotation="90" wrapText="1"/>
    </xf>
    <xf numFmtId="0" fontId="9" fillId="10" borderId="6" xfId="0" applyFont="1" applyFill="1" applyBorder="1" applyAlignment="1">
      <alignment horizontal="center" vertical="center" textRotation="90" wrapText="1" readingOrder="1"/>
    </xf>
    <xf numFmtId="0" fontId="9" fillId="10" borderId="7" xfId="0" applyFont="1" applyFill="1" applyBorder="1" applyAlignment="1">
      <alignment horizontal="center" vertical="center" textRotation="90" wrapText="1" readingOrder="1"/>
    </xf>
    <xf numFmtId="0" fontId="9" fillId="10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6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9EDFF"/>
      <color rgb="FFFFFFCC"/>
      <color rgb="FFFFCCFF"/>
      <color rgb="FFFFFF99"/>
      <color rgb="FFEAD5FF"/>
      <color rgb="FFFFDF79"/>
      <color rgb="FF0000FF"/>
      <color rgb="FFB0E098"/>
      <color rgb="FFFFFF66"/>
      <color rgb="FF827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opLeftCell="A2" zoomScale="110" zoomScaleNormal="110" workbookViewId="0">
      <selection activeCell="B24" sqref="B24:M25"/>
    </sheetView>
  </sheetViews>
  <sheetFormatPr defaultColWidth="16.28515625" defaultRowHeight="15" x14ac:dyDescent="0.25"/>
  <cols>
    <col min="1" max="1" width="16.28515625" bestFit="1" customWidth="1"/>
    <col min="2" max="2" width="20.28515625" customWidth="1"/>
    <col min="3" max="3" width="12.28515625" bestFit="1" customWidth="1"/>
    <col min="4" max="4" width="20.42578125" bestFit="1" customWidth="1"/>
    <col min="5" max="5" width="17.7109375" bestFit="1" customWidth="1"/>
  </cols>
  <sheetData>
    <row r="1" spans="1:16" ht="15.75" thickBot="1" x14ac:dyDescent="0.3"/>
    <row r="2" spans="1:16" ht="15.75" thickBot="1" x14ac:dyDescent="0.3">
      <c r="A2" s="297" t="s">
        <v>108</v>
      </c>
      <c r="B2" s="298" t="s">
        <v>111</v>
      </c>
      <c r="C2" s="298" t="s">
        <v>107</v>
      </c>
      <c r="D2" s="298" t="s">
        <v>109</v>
      </c>
      <c r="E2" s="148" t="s">
        <v>110</v>
      </c>
      <c r="F2" s="589" t="s">
        <v>120</v>
      </c>
      <c r="G2" s="590"/>
      <c r="H2" s="590"/>
      <c r="I2" s="590"/>
      <c r="J2" s="590"/>
      <c r="K2" s="590"/>
      <c r="L2" s="590"/>
      <c r="M2" s="591"/>
      <c r="N2" s="1"/>
      <c r="O2" s="1"/>
      <c r="P2" s="1"/>
    </row>
    <row r="3" spans="1:16" s="257" customFormat="1" x14ac:dyDescent="0.25">
      <c r="A3" s="288" t="s">
        <v>144</v>
      </c>
      <c r="B3" s="293" t="s">
        <v>262</v>
      </c>
      <c r="C3" s="294">
        <v>45330</v>
      </c>
      <c r="D3" s="295" t="s">
        <v>263</v>
      </c>
      <c r="E3" s="296" t="s">
        <v>264</v>
      </c>
      <c r="F3" s="580" t="s">
        <v>260</v>
      </c>
      <c r="G3" s="581"/>
      <c r="H3" s="581"/>
      <c r="I3" s="581"/>
      <c r="J3" s="581"/>
      <c r="K3" s="581"/>
      <c r="L3" s="581"/>
      <c r="M3" s="582"/>
      <c r="N3" s="256"/>
      <c r="O3" s="256"/>
      <c r="P3" s="256"/>
    </row>
    <row r="4" spans="1:16" s="257" customFormat="1" x14ac:dyDescent="0.25">
      <c r="A4" s="255"/>
      <c r="B4" s="341"/>
      <c r="C4" s="340"/>
      <c r="D4" s="338"/>
      <c r="E4" s="339"/>
      <c r="F4" s="583" t="s">
        <v>246</v>
      </c>
      <c r="G4" s="584"/>
      <c r="H4" s="584"/>
      <c r="I4" s="584"/>
      <c r="J4" s="584"/>
      <c r="K4" s="584"/>
      <c r="L4" s="584"/>
      <c r="M4" s="585"/>
      <c r="N4" s="256"/>
      <c r="O4" s="256"/>
      <c r="P4" s="256"/>
    </row>
    <row r="5" spans="1:16" s="257" customFormat="1" x14ac:dyDescent="0.25">
      <c r="A5" s="255"/>
      <c r="B5" s="341"/>
      <c r="C5" s="340"/>
      <c r="D5" s="338"/>
      <c r="E5" s="339"/>
      <c r="F5" s="583" t="s">
        <v>261</v>
      </c>
      <c r="G5" s="584"/>
      <c r="H5" s="584"/>
      <c r="I5" s="584"/>
      <c r="J5" s="584"/>
      <c r="K5" s="584"/>
      <c r="L5" s="584"/>
      <c r="M5" s="585"/>
      <c r="N5" s="256"/>
      <c r="O5" s="256"/>
      <c r="P5" s="256"/>
    </row>
    <row r="6" spans="1:16" s="257" customFormat="1" x14ac:dyDescent="0.25">
      <c r="A6" s="255"/>
      <c r="B6" s="341"/>
      <c r="C6" s="340"/>
      <c r="D6" s="338"/>
      <c r="E6" s="339"/>
      <c r="F6" s="583" t="s">
        <v>250</v>
      </c>
      <c r="G6" s="584"/>
      <c r="H6" s="584"/>
      <c r="I6" s="584"/>
      <c r="J6" s="584"/>
      <c r="K6" s="584"/>
      <c r="L6" s="584"/>
      <c r="M6" s="585"/>
      <c r="N6" s="256"/>
      <c r="O6" s="256"/>
      <c r="P6" s="256"/>
    </row>
    <row r="7" spans="1:16" s="257" customFormat="1" x14ac:dyDescent="0.25">
      <c r="A7" s="255"/>
      <c r="B7" s="299"/>
      <c r="C7" s="306"/>
      <c r="D7" s="300"/>
      <c r="E7" s="301"/>
      <c r="F7" s="583" t="s">
        <v>241</v>
      </c>
      <c r="G7" s="584"/>
      <c r="H7" s="584"/>
      <c r="I7" s="584"/>
      <c r="J7" s="584"/>
      <c r="K7" s="584"/>
      <c r="L7" s="584"/>
      <c r="M7" s="585"/>
    </row>
    <row r="8" spans="1:16" s="257" customFormat="1" ht="14.45" customHeight="1" thickBot="1" x14ac:dyDescent="0.3">
      <c r="A8" s="255"/>
      <c r="B8" s="341"/>
      <c r="C8" s="338"/>
      <c r="D8" s="338"/>
      <c r="E8" s="339"/>
      <c r="F8" s="586" t="s">
        <v>266</v>
      </c>
      <c r="G8" s="587"/>
      <c r="H8" s="587"/>
      <c r="I8" s="587"/>
      <c r="J8" s="587"/>
      <c r="K8" s="587"/>
      <c r="L8" s="587"/>
      <c r="M8" s="588"/>
      <c r="N8" s="256"/>
      <c r="O8" s="256"/>
      <c r="P8" s="256"/>
    </row>
    <row r="9" spans="1:16" s="257" customFormat="1" ht="14.65" customHeight="1" x14ac:dyDescent="0.25">
      <c r="A9" s="288" t="s">
        <v>243</v>
      </c>
      <c r="B9" s="293" t="s">
        <v>262</v>
      </c>
      <c r="C9" s="294">
        <v>45358</v>
      </c>
      <c r="D9" s="295" t="s">
        <v>263</v>
      </c>
      <c r="E9" s="296" t="s">
        <v>264</v>
      </c>
      <c r="F9" s="567" t="s">
        <v>265</v>
      </c>
      <c r="G9" s="568"/>
      <c r="H9" s="568"/>
      <c r="I9" s="568"/>
      <c r="J9" s="568"/>
      <c r="K9" s="568"/>
      <c r="L9" s="568"/>
      <c r="M9" s="569"/>
      <c r="N9" s="256"/>
      <c r="O9" s="256"/>
      <c r="P9" s="256"/>
    </row>
    <row r="10" spans="1:16" s="257" customFormat="1" ht="14.65" customHeight="1" thickBot="1" x14ac:dyDescent="0.3">
      <c r="A10" s="255"/>
      <c r="B10" s="299"/>
      <c r="C10" s="306"/>
      <c r="D10" s="300"/>
      <c r="E10" s="301"/>
      <c r="F10" s="570" t="s">
        <v>267</v>
      </c>
      <c r="G10" s="571"/>
      <c r="H10" s="571"/>
      <c r="I10" s="571"/>
      <c r="J10" s="571"/>
      <c r="K10" s="571"/>
      <c r="L10" s="571"/>
      <c r="M10" s="572"/>
      <c r="N10" s="256"/>
      <c r="O10" s="256"/>
      <c r="P10" s="256"/>
    </row>
    <row r="11" spans="1:16" s="257" customFormat="1" ht="14.65" customHeight="1" x14ac:dyDescent="0.25">
      <c r="A11" s="288" t="s">
        <v>145</v>
      </c>
      <c r="B11" s="293" t="s">
        <v>262</v>
      </c>
      <c r="C11" s="294">
        <v>45387</v>
      </c>
      <c r="D11" s="295" t="s">
        <v>263</v>
      </c>
      <c r="E11" s="296" t="s">
        <v>264</v>
      </c>
      <c r="F11" s="567" t="s">
        <v>272</v>
      </c>
      <c r="G11" s="568"/>
      <c r="H11" s="568"/>
      <c r="I11" s="568"/>
      <c r="J11" s="568"/>
      <c r="K11" s="568"/>
      <c r="L11" s="568"/>
      <c r="M11" s="569"/>
      <c r="N11" s="256"/>
      <c r="O11" s="256"/>
      <c r="P11" s="256"/>
    </row>
    <row r="12" spans="1:16" s="257" customFormat="1" ht="14.65" customHeight="1" thickBot="1" x14ac:dyDescent="0.3">
      <c r="A12" s="255"/>
      <c r="B12" s="299"/>
      <c r="C12" s="306"/>
      <c r="D12" s="300"/>
      <c r="E12" s="301"/>
      <c r="F12" s="570" t="s">
        <v>273</v>
      </c>
      <c r="G12" s="571"/>
      <c r="H12" s="571"/>
      <c r="I12" s="571"/>
      <c r="J12" s="571"/>
      <c r="K12" s="571"/>
      <c r="L12" s="571"/>
      <c r="M12" s="572"/>
      <c r="N12" s="256"/>
      <c r="O12" s="256"/>
      <c r="P12" s="256"/>
    </row>
    <row r="13" spans="1:16" s="257" customFormat="1" ht="14.45" customHeight="1" x14ac:dyDescent="0.25">
      <c r="A13" s="288" t="s">
        <v>183</v>
      </c>
      <c r="B13" s="293" t="s">
        <v>262</v>
      </c>
      <c r="C13" s="294">
        <v>45419</v>
      </c>
      <c r="D13" s="295" t="s">
        <v>263</v>
      </c>
      <c r="E13" s="296" t="s">
        <v>264</v>
      </c>
      <c r="F13" s="567" t="s">
        <v>274</v>
      </c>
      <c r="G13" s="568"/>
      <c r="H13" s="568"/>
      <c r="I13" s="568"/>
      <c r="J13" s="568"/>
      <c r="K13" s="568"/>
      <c r="L13" s="568"/>
      <c r="M13" s="569"/>
      <c r="N13" s="256"/>
      <c r="O13" s="256"/>
      <c r="P13" s="256"/>
    </row>
    <row r="14" spans="1:16" s="257" customFormat="1" ht="14.45" customHeight="1" thickBot="1" x14ac:dyDescent="0.3">
      <c r="A14" s="255"/>
      <c r="B14" s="299"/>
      <c r="C14" s="306"/>
      <c r="D14" s="300"/>
      <c r="E14" s="301"/>
      <c r="F14" s="570" t="s">
        <v>275</v>
      </c>
      <c r="G14" s="571"/>
      <c r="H14" s="571"/>
      <c r="I14" s="571"/>
      <c r="J14" s="571"/>
      <c r="K14" s="571"/>
      <c r="L14" s="571"/>
      <c r="M14" s="572"/>
      <c r="N14" s="256"/>
      <c r="O14" s="256"/>
      <c r="P14" s="256"/>
    </row>
    <row r="15" spans="1:16" s="257" customFormat="1" ht="14.65" customHeight="1" x14ac:dyDescent="0.25">
      <c r="A15" s="288" t="s">
        <v>44</v>
      </c>
      <c r="B15" s="344" t="s">
        <v>262</v>
      </c>
      <c r="C15" s="294">
        <v>45449</v>
      </c>
      <c r="D15" s="295" t="s">
        <v>263</v>
      </c>
      <c r="E15" s="296" t="s">
        <v>264</v>
      </c>
      <c r="F15" s="567" t="s">
        <v>274</v>
      </c>
      <c r="G15" s="568"/>
      <c r="H15" s="568"/>
      <c r="I15" s="568"/>
      <c r="J15" s="568"/>
      <c r="K15" s="568"/>
      <c r="L15" s="568"/>
      <c r="M15" s="569"/>
    </row>
    <row r="16" spans="1:16" s="257" customFormat="1" ht="14.65" customHeight="1" thickBot="1" x14ac:dyDescent="0.3">
      <c r="A16" s="255"/>
      <c r="B16" s="342"/>
      <c r="C16" s="340"/>
      <c r="D16" s="338"/>
      <c r="E16" s="339"/>
      <c r="F16" s="570" t="s">
        <v>276</v>
      </c>
      <c r="G16" s="571"/>
      <c r="H16" s="571"/>
      <c r="I16" s="571"/>
      <c r="J16" s="571"/>
      <c r="K16" s="571"/>
      <c r="L16" s="571"/>
      <c r="M16" s="572"/>
    </row>
    <row r="17" spans="1:16" s="257" customFormat="1" ht="14.65" customHeight="1" x14ac:dyDescent="0.25">
      <c r="A17" s="288" t="s">
        <v>112</v>
      </c>
      <c r="B17" s="293" t="s">
        <v>262</v>
      </c>
      <c r="C17" s="294">
        <v>45481</v>
      </c>
      <c r="D17" s="295" t="s">
        <v>263</v>
      </c>
      <c r="E17" s="296" t="s">
        <v>264</v>
      </c>
      <c r="F17" s="567" t="s">
        <v>274</v>
      </c>
      <c r="G17" s="568"/>
      <c r="H17" s="568"/>
      <c r="I17" s="568"/>
      <c r="J17" s="568"/>
      <c r="K17" s="568"/>
      <c r="L17" s="568"/>
      <c r="M17" s="569"/>
    </row>
    <row r="18" spans="1:16" s="257" customFormat="1" ht="14.65" customHeight="1" thickBot="1" x14ac:dyDescent="0.3">
      <c r="A18" s="255"/>
      <c r="B18" s="299"/>
      <c r="C18" s="306"/>
      <c r="D18" s="300"/>
      <c r="E18" s="301"/>
      <c r="F18" s="570" t="s">
        <v>277</v>
      </c>
      <c r="G18" s="571"/>
      <c r="H18" s="571"/>
      <c r="I18" s="571"/>
      <c r="J18" s="571"/>
      <c r="K18" s="571"/>
      <c r="L18" s="571"/>
      <c r="M18" s="572"/>
    </row>
    <row r="19" spans="1:16" s="257" customFormat="1" ht="29.65" customHeight="1" thickBot="1" x14ac:dyDescent="0.3">
      <c r="A19" s="288" t="s">
        <v>113</v>
      </c>
      <c r="B19" s="293" t="s">
        <v>262</v>
      </c>
      <c r="C19" s="294">
        <v>45511</v>
      </c>
      <c r="D19" s="295" t="s">
        <v>263</v>
      </c>
      <c r="E19" s="296" t="s">
        <v>264</v>
      </c>
      <c r="F19" s="567" t="s">
        <v>278</v>
      </c>
      <c r="G19" s="568"/>
      <c r="H19" s="568"/>
      <c r="I19" s="568"/>
      <c r="J19" s="568"/>
      <c r="K19" s="568"/>
      <c r="L19" s="568"/>
      <c r="M19" s="569"/>
    </row>
    <row r="20" spans="1:16" s="257" customFormat="1" ht="14.65" customHeight="1" x14ac:dyDescent="0.25">
      <c r="A20" s="288" t="s">
        <v>114</v>
      </c>
      <c r="B20" s="293" t="s">
        <v>262</v>
      </c>
      <c r="C20" s="294">
        <v>45544</v>
      </c>
      <c r="D20" s="295" t="s">
        <v>263</v>
      </c>
      <c r="E20" s="296" t="s">
        <v>264</v>
      </c>
      <c r="F20" s="567" t="s">
        <v>280</v>
      </c>
      <c r="G20" s="568"/>
      <c r="H20" s="568"/>
      <c r="I20" s="568"/>
      <c r="J20" s="568"/>
      <c r="K20" s="568"/>
      <c r="L20" s="568"/>
      <c r="M20" s="569"/>
      <c r="N20" s="256"/>
      <c r="O20" s="256"/>
      <c r="P20" s="256"/>
    </row>
    <row r="21" spans="1:16" s="257" customFormat="1" ht="14.65" customHeight="1" thickBot="1" x14ac:dyDescent="0.3">
      <c r="A21" s="255"/>
      <c r="B21" s="299"/>
      <c r="C21" s="306"/>
      <c r="D21" s="300"/>
      <c r="E21" s="301"/>
      <c r="F21" s="570" t="s">
        <v>281</v>
      </c>
      <c r="G21" s="571"/>
      <c r="H21" s="571"/>
      <c r="I21" s="571"/>
      <c r="J21" s="571"/>
      <c r="K21" s="571"/>
      <c r="L21" s="571"/>
      <c r="M21" s="572"/>
      <c r="N21" s="256"/>
      <c r="O21" s="256"/>
      <c r="P21" s="256"/>
    </row>
    <row r="22" spans="1:16" s="257" customFormat="1" ht="14.65" customHeight="1" x14ac:dyDescent="0.25">
      <c r="A22" s="288" t="s">
        <v>115</v>
      </c>
      <c r="B22" s="344" t="s">
        <v>262</v>
      </c>
      <c r="C22" s="294">
        <v>45572</v>
      </c>
      <c r="D22" s="295" t="s">
        <v>263</v>
      </c>
      <c r="E22" s="296" t="s">
        <v>264</v>
      </c>
      <c r="F22" s="567" t="s">
        <v>282</v>
      </c>
      <c r="G22" s="568"/>
      <c r="H22" s="568"/>
      <c r="I22" s="568"/>
      <c r="J22" s="568"/>
      <c r="K22" s="568"/>
      <c r="L22" s="568"/>
      <c r="M22" s="569"/>
    </row>
    <row r="23" spans="1:16" s="257" customFormat="1" ht="14.65" customHeight="1" thickBot="1" x14ac:dyDescent="0.3">
      <c r="A23" s="255"/>
      <c r="B23" s="342"/>
      <c r="C23" s="340"/>
      <c r="D23" s="338"/>
      <c r="E23" s="339"/>
      <c r="F23" s="570" t="s">
        <v>283</v>
      </c>
      <c r="G23" s="571"/>
      <c r="H23" s="571"/>
      <c r="I23" s="571"/>
      <c r="J23" s="571"/>
      <c r="K23" s="571"/>
      <c r="L23" s="571"/>
      <c r="M23" s="572"/>
    </row>
    <row r="24" spans="1:16" s="257" customFormat="1" ht="28.9" customHeight="1" x14ac:dyDescent="0.25">
      <c r="A24" s="288" t="s">
        <v>116</v>
      </c>
      <c r="B24" s="293" t="s">
        <v>262</v>
      </c>
      <c r="C24" s="294">
        <v>45603</v>
      </c>
      <c r="D24" s="295" t="s">
        <v>263</v>
      </c>
      <c r="E24" s="296" t="s">
        <v>264</v>
      </c>
      <c r="F24" s="567" t="s">
        <v>316</v>
      </c>
      <c r="G24" s="568"/>
      <c r="H24" s="568"/>
      <c r="I24" s="568"/>
      <c r="J24" s="568"/>
      <c r="K24" s="568"/>
      <c r="L24" s="568"/>
      <c r="M24" s="569"/>
    </row>
    <row r="25" spans="1:16" s="257" customFormat="1" ht="14.65" customHeight="1" x14ac:dyDescent="0.25">
      <c r="A25" s="255"/>
      <c r="B25" s="299"/>
      <c r="C25" s="306"/>
      <c r="D25" s="300"/>
      <c r="E25" s="301"/>
      <c r="F25" s="570" t="s">
        <v>284</v>
      </c>
      <c r="G25" s="571"/>
      <c r="H25" s="571"/>
      <c r="I25" s="571"/>
      <c r="J25" s="571"/>
      <c r="K25" s="571"/>
      <c r="L25" s="571"/>
      <c r="M25" s="572"/>
    </row>
    <row r="26" spans="1:16" s="257" customFormat="1" ht="14.65" customHeight="1" thickBot="1" x14ac:dyDescent="0.3">
      <c r="A26" s="289"/>
      <c r="B26" s="290"/>
      <c r="C26" s="291"/>
      <c r="D26" s="291"/>
      <c r="E26" s="292"/>
      <c r="F26" s="574"/>
      <c r="G26" s="575"/>
      <c r="H26" s="575"/>
      <c r="I26" s="575"/>
      <c r="J26" s="575"/>
      <c r="K26" s="575"/>
      <c r="L26" s="575"/>
      <c r="M26" s="576"/>
    </row>
    <row r="27" spans="1:16" s="257" customFormat="1" ht="14.65" customHeight="1" x14ac:dyDescent="0.25">
      <c r="A27" s="288" t="s">
        <v>117</v>
      </c>
      <c r="B27" s="293"/>
      <c r="C27" s="294"/>
      <c r="D27" s="295"/>
      <c r="E27" s="296"/>
      <c r="F27" s="567"/>
      <c r="G27" s="568"/>
      <c r="H27" s="568"/>
      <c r="I27" s="568"/>
      <c r="J27" s="568"/>
      <c r="K27" s="568"/>
      <c r="L27" s="568"/>
      <c r="M27" s="569"/>
    </row>
    <row r="28" spans="1:16" s="257" customFormat="1" x14ac:dyDescent="0.25">
      <c r="A28" s="255"/>
      <c r="B28" s="299"/>
      <c r="C28" s="306"/>
      <c r="D28" s="300"/>
      <c r="E28" s="301"/>
      <c r="F28" s="570"/>
      <c r="G28" s="571"/>
      <c r="H28" s="571"/>
      <c r="I28" s="571"/>
      <c r="J28" s="571"/>
      <c r="K28" s="571"/>
      <c r="L28" s="571"/>
      <c r="M28" s="572"/>
    </row>
    <row r="29" spans="1:16" s="257" customFormat="1" ht="14.65" customHeight="1" thickBot="1" x14ac:dyDescent="0.3">
      <c r="A29" s="289"/>
      <c r="B29" s="290"/>
      <c r="C29" s="291"/>
      <c r="D29" s="291"/>
      <c r="E29" s="292"/>
      <c r="F29" s="574"/>
      <c r="G29" s="575"/>
      <c r="H29" s="575"/>
      <c r="I29" s="575"/>
      <c r="J29" s="575"/>
      <c r="K29" s="575"/>
      <c r="L29" s="575"/>
      <c r="M29" s="576"/>
    </row>
    <row r="30" spans="1:16" s="257" customFormat="1" ht="14.65" customHeight="1" x14ac:dyDescent="0.25">
      <c r="A30" s="288" t="s">
        <v>118</v>
      </c>
      <c r="B30" s="293"/>
      <c r="C30" s="294"/>
      <c r="D30" s="295"/>
      <c r="E30" s="296"/>
      <c r="F30" s="567"/>
      <c r="G30" s="568"/>
      <c r="H30" s="568"/>
      <c r="I30" s="568"/>
      <c r="J30" s="568"/>
      <c r="K30" s="568"/>
      <c r="L30" s="568"/>
      <c r="M30" s="569"/>
    </row>
    <row r="31" spans="1:16" s="257" customFormat="1" x14ac:dyDescent="0.25">
      <c r="A31" s="255"/>
      <c r="B31" s="312"/>
      <c r="C31" s="305"/>
      <c r="D31" s="313"/>
      <c r="E31" s="314"/>
      <c r="F31" s="570"/>
      <c r="G31" s="571"/>
      <c r="H31" s="571"/>
      <c r="I31" s="571"/>
      <c r="J31" s="571"/>
      <c r="K31" s="571"/>
      <c r="L31" s="571"/>
      <c r="M31" s="572"/>
    </row>
    <row r="32" spans="1:16" s="257" customFormat="1" ht="15.75" thickBot="1" x14ac:dyDescent="0.3">
      <c r="A32" s="289"/>
      <c r="B32" s="290"/>
      <c r="C32" s="307"/>
      <c r="D32" s="291"/>
      <c r="E32" s="292"/>
      <c r="F32" s="574"/>
      <c r="G32" s="575"/>
      <c r="H32" s="575"/>
      <c r="I32" s="575"/>
      <c r="J32" s="575"/>
      <c r="K32" s="575"/>
      <c r="L32" s="575"/>
      <c r="M32" s="576"/>
    </row>
    <row r="33" spans="1:16" s="257" customFormat="1" x14ac:dyDescent="0.25">
      <c r="A33" s="288" t="s">
        <v>144</v>
      </c>
      <c r="B33" s="308"/>
      <c r="C33" s="309"/>
      <c r="D33" s="310"/>
      <c r="E33" s="311"/>
      <c r="F33" s="564"/>
      <c r="G33" s="565"/>
      <c r="H33" s="565"/>
      <c r="I33" s="565"/>
      <c r="J33" s="565"/>
      <c r="K33" s="565"/>
      <c r="L33" s="565"/>
      <c r="M33" s="566"/>
    </row>
    <row r="34" spans="1:16" s="257" customFormat="1" x14ac:dyDescent="0.25">
      <c r="A34" s="255"/>
      <c r="B34" s="312"/>
      <c r="C34" s="305"/>
      <c r="D34" s="313"/>
      <c r="E34" s="314"/>
      <c r="F34" s="577"/>
      <c r="G34" s="578"/>
      <c r="H34" s="578"/>
      <c r="I34" s="578"/>
      <c r="J34" s="578"/>
      <c r="K34" s="578"/>
      <c r="L34" s="578"/>
      <c r="M34" s="579"/>
    </row>
    <row r="35" spans="1:16" s="257" customFormat="1" x14ac:dyDescent="0.25">
      <c r="A35" s="289"/>
      <c r="B35" s="290"/>
      <c r="C35" s="307"/>
      <c r="D35" s="291"/>
      <c r="E35" s="292"/>
      <c r="F35" s="561"/>
      <c r="G35" s="562"/>
      <c r="H35" s="562"/>
      <c r="I35" s="562"/>
      <c r="J35" s="562"/>
      <c r="K35" s="562"/>
      <c r="L35" s="562"/>
      <c r="M35" s="563"/>
    </row>
    <row r="36" spans="1:16" s="257" customFormat="1" x14ac:dyDescent="0.25">
      <c r="A36" s="288" t="s">
        <v>243</v>
      </c>
      <c r="B36" s="293"/>
      <c r="C36" s="294"/>
      <c r="D36" s="295"/>
      <c r="E36" s="296"/>
      <c r="F36" s="567"/>
      <c r="G36" s="568"/>
      <c r="H36" s="568"/>
      <c r="I36" s="568"/>
      <c r="J36" s="568"/>
      <c r="K36" s="568"/>
      <c r="L36" s="568"/>
      <c r="M36" s="569"/>
      <c r="N36" s="256"/>
      <c r="O36" s="256"/>
      <c r="P36" s="256"/>
    </row>
    <row r="37" spans="1:16" s="257" customFormat="1" x14ac:dyDescent="0.25">
      <c r="A37" s="255"/>
      <c r="B37" s="299"/>
      <c r="C37" s="306"/>
      <c r="D37" s="300"/>
      <c r="E37" s="301"/>
      <c r="F37" s="570"/>
      <c r="G37" s="571"/>
      <c r="H37" s="571"/>
      <c r="I37" s="571"/>
      <c r="J37" s="571"/>
      <c r="K37" s="571"/>
      <c r="L37" s="571"/>
      <c r="M37" s="572"/>
    </row>
    <row r="38" spans="1:16" s="257" customFormat="1" x14ac:dyDescent="0.25">
      <c r="A38" s="289"/>
      <c r="B38" s="290"/>
      <c r="C38" s="291"/>
      <c r="D38" s="291"/>
      <c r="E38" s="292"/>
      <c r="F38" s="574"/>
      <c r="G38" s="575"/>
      <c r="H38" s="575"/>
      <c r="I38" s="575"/>
      <c r="J38" s="575"/>
      <c r="K38" s="575"/>
      <c r="L38" s="575"/>
      <c r="M38" s="576"/>
      <c r="N38" s="256"/>
      <c r="O38" s="256"/>
      <c r="P38" s="256"/>
    </row>
    <row r="39" spans="1:16" s="257" customFormat="1" x14ac:dyDescent="0.25">
      <c r="A39" s="288" t="s">
        <v>145</v>
      </c>
      <c r="B39" s="293"/>
      <c r="C39" s="294"/>
      <c r="D39" s="295"/>
      <c r="E39" s="296"/>
      <c r="F39" s="567"/>
      <c r="G39" s="568"/>
      <c r="H39" s="568"/>
      <c r="I39" s="568"/>
      <c r="J39" s="568"/>
      <c r="K39" s="568"/>
      <c r="L39" s="568"/>
      <c r="M39" s="569"/>
      <c r="N39" s="256"/>
      <c r="O39" s="256"/>
      <c r="P39" s="256"/>
    </row>
    <row r="40" spans="1:16" s="257" customFormat="1" x14ac:dyDescent="0.25">
      <c r="A40" s="255"/>
      <c r="B40" s="299"/>
      <c r="C40" s="306"/>
      <c r="D40" s="300"/>
      <c r="E40" s="301"/>
      <c r="F40" s="570"/>
      <c r="G40" s="571"/>
      <c r="H40" s="571"/>
      <c r="I40" s="571"/>
      <c r="J40" s="571"/>
      <c r="K40" s="571"/>
      <c r="L40" s="571"/>
      <c r="M40" s="572"/>
    </row>
    <row r="41" spans="1:16" s="257" customFormat="1" ht="15.75" thickBot="1" x14ac:dyDescent="0.3">
      <c r="A41" s="289"/>
      <c r="B41" s="290"/>
      <c r="C41" s="291"/>
      <c r="D41" s="291"/>
      <c r="E41" s="292"/>
      <c r="F41" s="574"/>
      <c r="G41" s="575"/>
      <c r="H41" s="575"/>
      <c r="I41" s="575"/>
      <c r="J41" s="575"/>
      <c r="K41" s="575"/>
      <c r="L41" s="575"/>
      <c r="M41" s="576"/>
      <c r="N41" s="256"/>
      <c r="O41" s="256"/>
      <c r="P41" s="256"/>
    </row>
    <row r="42" spans="1:16" x14ac:dyDescent="0.25">
      <c r="A42" s="1"/>
    </row>
    <row r="43" spans="1:16" x14ac:dyDescent="0.25">
      <c r="A43" s="1"/>
    </row>
    <row r="44" spans="1:16" x14ac:dyDescent="0.25">
      <c r="A44" s="573" t="s">
        <v>187</v>
      </c>
      <c r="B44" s="573"/>
    </row>
  </sheetData>
  <mergeCells count="41">
    <mergeCell ref="F27:M27"/>
    <mergeCell ref="F28:M28"/>
    <mergeCell ref="F29:M29"/>
    <mergeCell ref="F23:M23"/>
    <mergeCell ref="F2:M2"/>
    <mergeCell ref="F12:M12"/>
    <mergeCell ref="F18:M18"/>
    <mergeCell ref="F16:M16"/>
    <mergeCell ref="F17:M17"/>
    <mergeCell ref="F31:M31"/>
    <mergeCell ref="F22:M22"/>
    <mergeCell ref="F26:M26"/>
    <mergeCell ref="F3:M3"/>
    <mergeCell ref="F7:M7"/>
    <mergeCell ref="F8:M8"/>
    <mergeCell ref="F9:M9"/>
    <mergeCell ref="F11:M11"/>
    <mergeCell ref="F6:M6"/>
    <mergeCell ref="F25:M25"/>
    <mergeCell ref="F21:M21"/>
    <mergeCell ref="F30:M30"/>
    <mergeCell ref="F19:M19"/>
    <mergeCell ref="F4:M4"/>
    <mergeCell ref="F5:M5"/>
    <mergeCell ref="F10:M10"/>
    <mergeCell ref="F35:M35"/>
    <mergeCell ref="F33:M33"/>
    <mergeCell ref="F13:M13"/>
    <mergeCell ref="F14:M14"/>
    <mergeCell ref="A44:B44"/>
    <mergeCell ref="F39:M39"/>
    <mergeCell ref="F40:M40"/>
    <mergeCell ref="F36:M36"/>
    <mergeCell ref="F37:M37"/>
    <mergeCell ref="F38:M38"/>
    <mergeCell ref="F41:M41"/>
    <mergeCell ref="F20:M20"/>
    <mergeCell ref="F34:M34"/>
    <mergeCell ref="F15:M15"/>
    <mergeCell ref="F32:M32"/>
    <mergeCell ref="F24:M2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AC112"/>
  <sheetViews>
    <sheetView zoomScale="80" zoomScaleNormal="80" workbookViewId="0">
      <selection activeCell="E24" sqref="E24"/>
    </sheetView>
  </sheetViews>
  <sheetFormatPr defaultRowHeight="15" x14ac:dyDescent="0.25"/>
  <cols>
    <col min="1" max="1" width="10.5703125" customWidth="1"/>
    <col min="2" max="2" width="24.7109375" customWidth="1"/>
    <col min="3" max="11" width="14.42578125" customWidth="1"/>
    <col min="12" max="16" width="14.28515625" bestFit="1" customWidth="1"/>
    <col min="17" max="27" width="14.28515625" customWidth="1"/>
    <col min="28" max="28" width="10.5703125" bestFit="1" customWidth="1"/>
    <col min="29" max="29" width="15.710937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1M - RES'!C2</f>
        <v>0.65</v>
      </c>
      <c r="D2" s="323">
        <f>C2</f>
        <v>0.65</v>
      </c>
      <c r="E2" s="317">
        <f t="shared" ref="E2:AA2" si="0">D2</f>
        <v>0.65</v>
      </c>
      <c r="F2" s="324">
        <f t="shared" si="0"/>
        <v>0.65</v>
      </c>
      <c r="G2" s="325">
        <f t="shared" si="0"/>
        <v>0.65</v>
      </c>
      <c r="H2" s="325">
        <f t="shared" si="0"/>
        <v>0.65</v>
      </c>
      <c r="I2" s="325">
        <f t="shared" si="0"/>
        <v>0.65</v>
      </c>
      <c r="J2" s="325">
        <f t="shared" si="0"/>
        <v>0.65</v>
      </c>
      <c r="K2" s="325">
        <f t="shared" si="0"/>
        <v>0.65</v>
      </c>
      <c r="L2" s="325">
        <f t="shared" si="0"/>
        <v>0.65</v>
      </c>
      <c r="M2" s="325">
        <f t="shared" si="0"/>
        <v>0.65</v>
      </c>
      <c r="N2" s="325">
        <f t="shared" si="0"/>
        <v>0.65</v>
      </c>
      <c r="O2" s="325">
        <f t="shared" si="0"/>
        <v>0.65</v>
      </c>
      <c r="P2" s="325">
        <f t="shared" si="0"/>
        <v>0.65</v>
      </c>
      <c r="Q2" s="325">
        <f t="shared" si="0"/>
        <v>0.65</v>
      </c>
      <c r="R2" s="325">
        <f t="shared" si="0"/>
        <v>0.65</v>
      </c>
      <c r="S2" s="325">
        <f t="shared" si="0"/>
        <v>0.65</v>
      </c>
      <c r="T2" s="325">
        <f t="shared" si="0"/>
        <v>0.65</v>
      </c>
      <c r="U2" s="325">
        <f t="shared" si="0"/>
        <v>0.65</v>
      </c>
      <c r="V2" s="325">
        <f t="shared" si="0"/>
        <v>0.65</v>
      </c>
      <c r="W2" s="325">
        <f t="shared" si="0"/>
        <v>0.65</v>
      </c>
      <c r="X2" s="325">
        <f t="shared" si="0"/>
        <v>0.65</v>
      </c>
      <c r="Y2" s="325">
        <f t="shared" si="0"/>
        <v>0.65</v>
      </c>
      <c r="Z2" s="325">
        <f t="shared" si="0"/>
        <v>0.65</v>
      </c>
      <c r="AA2" s="325">
        <f t="shared" si="0"/>
        <v>0.65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ENTRY'!C164</f>
        <v>0</v>
      </c>
      <c r="D5" s="3">
        <f>'BIZ kWh ENTRY'!D164</f>
        <v>0</v>
      </c>
      <c r="E5" s="3">
        <f>'BIZ kWh ENTRY'!E164</f>
        <v>0</v>
      </c>
      <c r="F5" s="3">
        <f>'BIZ kWh ENTRY'!F164</f>
        <v>0</v>
      </c>
      <c r="G5" s="3">
        <f>'BIZ kWh ENTRY'!G164</f>
        <v>0</v>
      </c>
      <c r="H5" s="3">
        <f>'BIZ kWh ENTRY'!H164</f>
        <v>0</v>
      </c>
      <c r="I5" s="3">
        <f>'BIZ kWh ENTRY'!I164</f>
        <v>0</v>
      </c>
      <c r="J5" s="3">
        <f>'BIZ kWh ENTRY'!J164</f>
        <v>0</v>
      </c>
      <c r="K5" s="3">
        <f>'BIZ kWh ENTRY'!K164</f>
        <v>0</v>
      </c>
      <c r="L5" s="3">
        <f>'BIZ kWh ENTRY'!L164</f>
        <v>0</v>
      </c>
      <c r="M5" s="3">
        <f>'BIZ kWh ENTRY'!M164</f>
        <v>0</v>
      </c>
      <c r="N5" s="3">
        <f>'BIZ kWh ENTRY'!N164</f>
        <v>0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9979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41586</v>
      </c>
      <c r="L6" s="3">
        <f>'BIZ kWh ENTRY'!L165</f>
        <v>0</v>
      </c>
      <c r="M6" s="3">
        <f>'BIZ kWh ENTRY'!M165</f>
        <v>0</v>
      </c>
      <c r="N6" s="3">
        <f>'BIZ kWh ENTRY'!N165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ENTRY'!C166</f>
        <v>0</v>
      </c>
      <c r="D7" s="3">
        <f>'BIZ kWh ENTRY'!D166</f>
        <v>0</v>
      </c>
      <c r="E7" s="3">
        <f>'BIZ kWh ENTRY'!E166</f>
        <v>0</v>
      </c>
      <c r="F7" s="3">
        <f>'BIZ kWh ENTRY'!F166</f>
        <v>20985</v>
      </c>
      <c r="G7" s="3">
        <f>'BIZ kWh ENTRY'!G166</f>
        <v>0</v>
      </c>
      <c r="H7" s="3">
        <f>'BIZ kWh ENTRY'!H166</f>
        <v>0</v>
      </c>
      <c r="I7" s="3">
        <f>'BIZ kWh ENTRY'!I166</f>
        <v>0</v>
      </c>
      <c r="J7" s="3">
        <f>'BIZ kWh ENTRY'!J166</f>
        <v>0</v>
      </c>
      <c r="K7" s="3">
        <f>'BIZ kWh ENTRY'!K166</f>
        <v>0</v>
      </c>
      <c r="L7" s="3">
        <f>'BIZ kWh ENTRY'!L166</f>
        <v>0</v>
      </c>
      <c r="M7" s="3">
        <f>'BIZ kWh ENTRY'!M166</f>
        <v>0</v>
      </c>
      <c r="N7" s="3">
        <f>'BIZ kWh ENTRY'!N166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ENTRY'!C167</f>
        <v>0</v>
      </c>
      <c r="D8" s="3">
        <f>'BIZ kWh ENTRY'!D167</f>
        <v>4344</v>
      </c>
      <c r="E8" s="3">
        <f>'BIZ kWh ENTRY'!E167</f>
        <v>21294</v>
      </c>
      <c r="F8" s="3">
        <f>'BIZ kWh ENTRY'!F167</f>
        <v>145106</v>
      </c>
      <c r="G8" s="3">
        <f>'BIZ kWh ENTRY'!G167</f>
        <v>83701</v>
      </c>
      <c r="H8" s="3">
        <f>'BIZ kWh ENTRY'!H167</f>
        <v>21669</v>
      </c>
      <c r="I8" s="3">
        <f>'BIZ kWh ENTRY'!I167</f>
        <v>30254</v>
      </c>
      <c r="J8" s="3">
        <f>'BIZ kWh ENTRY'!J167</f>
        <v>30974</v>
      </c>
      <c r="K8" s="3">
        <f>'BIZ kWh ENTRY'!K167</f>
        <v>58401</v>
      </c>
      <c r="L8" s="3">
        <f>'BIZ kWh ENTRY'!L167</f>
        <v>25285</v>
      </c>
      <c r="M8" s="3">
        <f>'BIZ kWh ENTRY'!M167</f>
        <v>49239.414803217813</v>
      </c>
      <c r="N8" s="3">
        <f>'BIZ kWh ENTRY'!N167</f>
        <v>1385282.1006575127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ENTRY'!C168</f>
        <v>0</v>
      </c>
      <c r="D9" s="3">
        <f>'BIZ kWh ENTRY'!D168</f>
        <v>0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0</v>
      </c>
      <c r="K9" s="3">
        <f>'BIZ kWh ENTRY'!K168</f>
        <v>0</v>
      </c>
      <c r="L9" s="3">
        <f>'BIZ kWh ENTRY'!L168</f>
        <v>0</v>
      </c>
      <c r="M9" s="3">
        <f>'BIZ kWh ENTRY'!M168</f>
        <v>1764.2513938057309</v>
      </c>
      <c r="N9" s="3">
        <f>'BIZ kWh ENTRY'!N168</f>
        <v>1837.2855778482078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479.76782435481215</v>
      </c>
      <c r="N10" s="3">
        <f>'BIZ kWh ENTRY'!N169</f>
        <v>499.62862860561859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ENTRY'!C170</f>
        <v>0</v>
      </c>
      <c r="D11" s="3">
        <f>'BIZ kWh ENTRY'!D170</f>
        <v>0</v>
      </c>
      <c r="E11" s="3">
        <f>'BIZ kWh ENTRY'!E170</f>
        <v>0</v>
      </c>
      <c r="F11" s="3">
        <f>'BIZ kWh ENTRY'!F170</f>
        <v>3809</v>
      </c>
      <c r="G11" s="3">
        <f>'BIZ kWh ENTRY'!G170</f>
        <v>4689</v>
      </c>
      <c r="H11" s="3">
        <f>'BIZ kWh ENTRY'!H170</f>
        <v>29829</v>
      </c>
      <c r="I11" s="3">
        <f>'BIZ kWh ENTRY'!I170</f>
        <v>52130</v>
      </c>
      <c r="J11" s="3">
        <f>'BIZ kWh ENTRY'!J170</f>
        <v>23856</v>
      </c>
      <c r="K11" s="3">
        <f>'BIZ kWh ENTRY'!K170</f>
        <v>46329</v>
      </c>
      <c r="L11" s="3">
        <f>'BIZ kWh ENTRY'!L170</f>
        <v>-43183</v>
      </c>
      <c r="M11" s="3">
        <f>'BIZ kWh ENTRY'!M170</f>
        <v>40113.45781533399</v>
      </c>
      <c r="N11" s="3">
        <f>'BIZ kWh ENTRY'!N170</f>
        <v>1476208.3543154215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ENTRY'!C171</f>
        <v>0</v>
      </c>
      <c r="D12" s="3">
        <f>'BIZ kWh ENTRY'!D171</f>
        <v>389195</v>
      </c>
      <c r="E12" s="3">
        <f>'BIZ kWh ENTRY'!E171</f>
        <v>1647267.8599999999</v>
      </c>
      <c r="F12" s="3">
        <f>'BIZ kWh ENTRY'!F171</f>
        <v>724274</v>
      </c>
      <c r="G12" s="3">
        <f>'BIZ kWh ENTRY'!G171</f>
        <v>1037521</v>
      </c>
      <c r="H12" s="3">
        <f>'BIZ kWh ENTRY'!H171</f>
        <v>1468341</v>
      </c>
      <c r="I12" s="3">
        <f>'BIZ kWh ENTRY'!I171</f>
        <v>504819</v>
      </c>
      <c r="J12" s="3">
        <f>'BIZ kWh ENTRY'!J171</f>
        <v>833445.73</v>
      </c>
      <c r="K12" s="3">
        <f>'BIZ kWh ENTRY'!K171</f>
        <v>1380081.74</v>
      </c>
      <c r="L12" s="3">
        <f>'BIZ kWh ENTRY'!L171</f>
        <v>510631</v>
      </c>
      <c r="M12" s="3">
        <f>'BIZ kWh ENTRY'!M171</f>
        <v>903741.32373840478</v>
      </c>
      <c r="N12" s="3">
        <f>'BIZ kWh ENTRY'!N171</f>
        <v>8422936.8438824303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ENTRY'!C172</f>
        <v>0</v>
      </c>
      <c r="D13" s="3">
        <f>'BIZ kWh ENTRY'!D172</f>
        <v>0</v>
      </c>
      <c r="E13" s="3">
        <f>'BIZ kWh ENTRY'!E172</f>
        <v>5636</v>
      </c>
      <c r="F13" s="3">
        <f>'BIZ kWh ENTRY'!F172</f>
        <v>0</v>
      </c>
      <c r="G13" s="3">
        <f>'BIZ kWh ENTRY'!G172</f>
        <v>8454</v>
      </c>
      <c r="H13" s="3">
        <f>'BIZ kWh ENTRY'!H172</f>
        <v>0</v>
      </c>
      <c r="I13" s="3">
        <f>'BIZ kWh ENTRY'!I172</f>
        <v>0</v>
      </c>
      <c r="J13" s="3">
        <f>'BIZ kWh ENTRY'!J172</f>
        <v>0</v>
      </c>
      <c r="K13" s="3">
        <f>'BIZ kWh ENTRY'!K172</f>
        <v>2818</v>
      </c>
      <c r="L13" s="3">
        <f>'BIZ kWh ENTRY'!L172</f>
        <v>0</v>
      </c>
      <c r="M13" s="3">
        <f>'BIZ kWh ENTRY'!M172</f>
        <v>18647.133137092154</v>
      </c>
      <c r="N13" s="3">
        <f>'BIZ kWh ENTRY'!N172</f>
        <v>157773.13681878906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ENTRY'!C173</f>
        <v>0</v>
      </c>
      <c r="D14" s="3">
        <f>'BIZ kWh ENTRY'!D173</f>
        <v>0</v>
      </c>
      <c r="E14" s="3">
        <f>'BIZ kWh ENTRY'!E173</f>
        <v>0</v>
      </c>
      <c r="F14" s="3">
        <f>'BIZ kWh ENTRY'!F173</f>
        <v>0</v>
      </c>
      <c r="G14" s="3">
        <f>'BIZ kWh ENTRY'!G173</f>
        <v>0</v>
      </c>
      <c r="H14" s="3">
        <f>'BIZ kWh ENTRY'!H173</f>
        <v>0</v>
      </c>
      <c r="I14" s="3">
        <f>'BIZ kWh ENTRY'!I173</f>
        <v>0</v>
      </c>
      <c r="J14" s="3">
        <f>'BIZ kWh ENTRY'!J173</f>
        <v>0</v>
      </c>
      <c r="K14" s="3">
        <f>'BIZ kWh ENTRY'!K173</f>
        <v>0</v>
      </c>
      <c r="L14" s="3">
        <f>'BIZ kWh ENTRY'!L173</f>
        <v>0</v>
      </c>
      <c r="M14" s="3">
        <f>'BIZ kWh ENTRY'!M173</f>
        <v>0</v>
      </c>
      <c r="N14" s="3">
        <f>'BIZ kWh ENTRY'!N173</f>
        <v>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ENTRY'!C175</f>
        <v>0</v>
      </c>
      <c r="D16" s="3">
        <f>'BIZ kWh ENTRY'!D175</f>
        <v>0</v>
      </c>
      <c r="E16" s="3">
        <f>'BIZ kWh ENTRY'!E175</f>
        <v>95082</v>
      </c>
      <c r="F16" s="3">
        <f>'BIZ kWh ENTRY'!F175</f>
        <v>73720</v>
      </c>
      <c r="G16" s="3">
        <f>'BIZ kWh ENTRY'!G175</f>
        <v>34571</v>
      </c>
      <c r="H16" s="3">
        <f>'BIZ kWh ENTRY'!H175</f>
        <v>0</v>
      </c>
      <c r="I16" s="3">
        <f>'BIZ kWh ENTRY'!I175</f>
        <v>5150</v>
      </c>
      <c r="J16" s="3">
        <f>'BIZ kWh ENTRY'!J175</f>
        <v>0</v>
      </c>
      <c r="K16" s="3">
        <f>'BIZ kWh ENTRY'!K175</f>
        <v>206822</v>
      </c>
      <c r="L16" s="3">
        <f>'BIZ kWh ENTRY'!L175</f>
        <v>50168</v>
      </c>
      <c r="M16" s="3">
        <f>'BIZ kWh ENTRY'!M175</f>
        <v>5027.791504890195</v>
      </c>
      <c r="N16" s="3">
        <f>'BIZ kWh ENTRY'!N175</f>
        <v>80278.773113882766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ENTRY'!C176</f>
        <v>0</v>
      </c>
      <c r="D17" s="3">
        <f>'BIZ kWh ENTRY'!D176</f>
        <v>0</v>
      </c>
      <c r="E17" s="3">
        <f>'BIZ kWh ENTRY'!E176</f>
        <v>0</v>
      </c>
      <c r="F17" s="3">
        <f>'BIZ kWh ENTRY'!F176</f>
        <v>0</v>
      </c>
      <c r="G17" s="3">
        <f>'BIZ kWh ENTRY'!G176</f>
        <v>0</v>
      </c>
      <c r="H17" s="3">
        <f>'BIZ kWh ENTRY'!H176</f>
        <v>0</v>
      </c>
      <c r="I17" s="3">
        <f>'BIZ kWh ENTRY'!I176</f>
        <v>0</v>
      </c>
      <c r="J17" s="3">
        <f>'BIZ kWh ENTRY'!J176</f>
        <v>0</v>
      </c>
      <c r="K17" s="3">
        <f>'BIZ kWh ENTRY'!K176</f>
        <v>0</v>
      </c>
      <c r="L17" s="3">
        <f>'BIZ kWh ENTRY'!L176</f>
        <v>0</v>
      </c>
      <c r="M17" s="3">
        <f>'BIZ kWh ENTRY'!M176</f>
        <v>0</v>
      </c>
      <c r="N17" s="3">
        <f>'BIZ kWh ENTRY'!N176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1M - RES'!B16</f>
        <v>Monthly kWh</v>
      </c>
      <c r="C19" s="221">
        <f>SUM(C5:C18)</f>
        <v>0</v>
      </c>
      <c r="D19" s="221">
        <f t="shared" ref="D19:AA19" si="1">SUM(D5:D18)</f>
        <v>393539</v>
      </c>
      <c r="E19" s="221">
        <f t="shared" si="1"/>
        <v>1769279.8599999999</v>
      </c>
      <c r="F19" s="221">
        <f t="shared" si="1"/>
        <v>977873</v>
      </c>
      <c r="G19" s="221">
        <f t="shared" si="1"/>
        <v>1168936</v>
      </c>
      <c r="H19" s="221">
        <f t="shared" si="1"/>
        <v>1519839</v>
      </c>
      <c r="I19" s="221">
        <f t="shared" si="1"/>
        <v>592353</v>
      </c>
      <c r="J19" s="221">
        <f t="shared" si="1"/>
        <v>888275.73</v>
      </c>
      <c r="K19" s="221">
        <f t="shared" si="1"/>
        <v>1736037.74</v>
      </c>
      <c r="L19" s="221">
        <f t="shared" si="1"/>
        <v>542901</v>
      </c>
      <c r="M19" s="221">
        <f t="shared" si="1"/>
        <v>1019013.1402170995</v>
      </c>
      <c r="N19" s="221">
        <f t="shared" si="1"/>
        <v>11524816.12299449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39"/>
      <c r="N20" s="9"/>
      <c r="O20" s="239"/>
      <c r="P20" s="239"/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240"/>
      <c r="D21" s="120"/>
      <c r="E21" s="240"/>
      <c r="F21" s="120"/>
      <c r="G21" s="120"/>
      <c r="H21" s="240"/>
      <c r="I21" s="120"/>
      <c r="J21" s="120"/>
      <c r="K21" s="240"/>
      <c r="L21" s="120"/>
      <c r="M21" s="120"/>
      <c r="N21" s="240"/>
      <c r="O21" s="120"/>
      <c r="P21" s="120"/>
      <c r="Q21" s="240"/>
      <c r="R21" s="120"/>
      <c r="S21" s="120"/>
      <c r="T21" s="240"/>
      <c r="U21" s="120"/>
      <c r="V21" s="120"/>
      <c r="W21" s="240"/>
      <c r="X21" s="120"/>
      <c r="Y21" s="120"/>
      <c r="Z21" s="240"/>
      <c r="AA21" s="120"/>
    </row>
    <row r="22" spans="1:27" ht="16.5" thickBot="1" x14ac:dyDescent="0.3">
      <c r="A22" s="659" t="s">
        <v>15</v>
      </c>
      <c r="B22" s="17" t="s">
        <v>10</v>
      </c>
      <c r="C22" s="135">
        <f>C$4</f>
        <v>45292</v>
      </c>
      <c r="D22" s="135">
        <f t="shared" ref="D22:AA22" si="2">D$4</f>
        <v>45323</v>
      </c>
      <c r="E22" s="135">
        <f t="shared" si="2"/>
        <v>45352</v>
      </c>
      <c r="F22" s="135">
        <f t="shared" si="2"/>
        <v>45383</v>
      </c>
      <c r="G22" s="135">
        <f t="shared" si="2"/>
        <v>45413</v>
      </c>
      <c r="H22" s="135">
        <f t="shared" si="2"/>
        <v>45444</v>
      </c>
      <c r="I22" s="135">
        <f t="shared" si="2"/>
        <v>45474</v>
      </c>
      <c r="J22" s="135">
        <f t="shared" si="2"/>
        <v>45505</v>
      </c>
      <c r="K22" s="135">
        <f t="shared" si="2"/>
        <v>45536</v>
      </c>
      <c r="L22" s="135">
        <f t="shared" si="2"/>
        <v>45566</v>
      </c>
      <c r="M22" s="135">
        <f t="shared" si="2"/>
        <v>45597</v>
      </c>
      <c r="N22" s="521">
        <f t="shared" si="2"/>
        <v>45627</v>
      </c>
      <c r="O22" s="135">
        <f t="shared" si="2"/>
        <v>45658</v>
      </c>
      <c r="P22" s="135">
        <f t="shared" si="2"/>
        <v>45689</v>
      </c>
      <c r="Q22" s="135">
        <f t="shared" si="2"/>
        <v>45717</v>
      </c>
      <c r="R22" s="135">
        <f t="shared" si="2"/>
        <v>45748</v>
      </c>
      <c r="S22" s="135">
        <f t="shared" si="2"/>
        <v>45778</v>
      </c>
      <c r="T22" s="135">
        <f t="shared" si="2"/>
        <v>45809</v>
      </c>
      <c r="U22" s="135">
        <f t="shared" si="2"/>
        <v>45839</v>
      </c>
      <c r="V22" s="135">
        <f t="shared" si="2"/>
        <v>45870</v>
      </c>
      <c r="W22" s="135">
        <f t="shared" si="2"/>
        <v>45901</v>
      </c>
      <c r="X22" s="135">
        <f t="shared" si="2"/>
        <v>45931</v>
      </c>
      <c r="Y22" s="135">
        <f t="shared" si="2"/>
        <v>45962</v>
      </c>
      <c r="Z22" s="135">
        <f t="shared" si="2"/>
        <v>45992</v>
      </c>
      <c r="AA22" s="135">
        <f t="shared" si="2"/>
        <v>46023</v>
      </c>
    </row>
    <row r="23" spans="1:27" ht="15" customHeight="1" x14ac:dyDescent="0.25">
      <c r="A23" s="660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4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523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3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</row>
    <row r="24" spans="1:27" x14ac:dyDescent="0.25">
      <c r="A24" s="660"/>
      <c r="B24" s="12" t="str">
        <f t="shared" si="3"/>
        <v>Building Shell</v>
      </c>
      <c r="C24" s="3">
        <f t="shared" si="3"/>
        <v>0</v>
      </c>
      <c r="D24" s="3">
        <f t="shared" ref="D24:S35" si="5">IF(SUM($C$19:$N$19)=0,0,C24+D6)</f>
        <v>0</v>
      </c>
      <c r="E24" s="3">
        <f t="shared" si="5"/>
        <v>0</v>
      </c>
      <c r="F24" s="3">
        <f t="shared" si="5"/>
        <v>9979</v>
      </c>
      <c r="G24" s="3">
        <f t="shared" si="5"/>
        <v>9979</v>
      </c>
      <c r="H24" s="3">
        <f t="shared" si="5"/>
        <v>9979</v>
      </c>
      <c r="I24" s="3">
        <f t="shared" si="5"/>
        <v>9979</v>
      </c>
      <c r="J24" s="3">
        <f t="shared" si="5"/>
        <v>9979</v>
      </c>
      <c r="K24" s="3">
        <f t="shared" si="5"/>
        <v>51565</v>
      </c>
      <c r="L24" s="3">
        <f t="shared" si="5"/>
        <v>51565</v>
      </c>
      <c r="M24" s="3">
        <f t="shared" si="5"/>
        <v>51565</v>
      </c>
      <c r="N24" s="523">
        <f t="shared" si="5"/>
        <v>51565</v>
      </c>
      <c r="O24" s="3">
        <f t="shared" si="5"/>
        <v>51565</v>
      </c>
      <c r="P24" s="3">
        <f t="shared" si="5"/>
        <v>51565</v>
      </c>
      <c r="Q24" s="3">
        <f t="shared" si="5"/>
        <v>51565</v>
      </c>
      <c r="R24" s="3">
        <f t="shared" si="5"/>
        <v>51565</v>
      </c>
      <c r="S24" s="3">
        <f t="shared" si="5"/>
        <v>51565</v>
      </c>
      <c r="T24" s="3">
        <f t="shared" si="4"/>
        <v>51565</v>
      </c>
      <c r="U24" s="3">
        <f t="shared" si="4"/>
        <v>51565</v>
      </c>
      <c r="V24" s="3">
        <f t="shared" si="4"/>
        <v>51565</v>
      </c>
      <c r="W24" s="3">
        <f t="shared" si="4"/>
        <v>51565</v>
      </c>
      <c r="X24" s="3">
        <f t="shared" si="4"/>
        <v>51565</v>
      </c>
      <c r="Y24" s="3">
        <f t="shared" si="4"/>
        <v>51565</v>
      </c>
      <c r="Z24" s="3">
        <f t="shared" si="4"/>
        <v>51565</v>
      </c>
      <c r="AA24" s="3">
        <f t="shared" si="4"/>
        <v>51565</v>
      </c>
    </row>
    <row r="25" spans="1:27" x14ac:dyDescent="0.25">
      <c r="A25" s="660"/>
      <c r="B25" s="11" t="str">
        <f t="shared" si="3"/>
        <v>Cooking</v>
      </c>
      <c r="C25" s="3">
        <f t="shared" si="3"/>
        <v>0</v>
      </c>
      <c r="D25" s="3">
        <f t="shared" si="5"/>
        <v>0</v>
      </c>
      <c r="E25" s="3">
        <f t="shared" ref="E25:AA28" si="6">IF(SUM($C$19:$N$19)=0,0,D25+E7)</f>
        <v>0</v>
      </c>
      <c r="F25" s="3">
        <f t="shared" si="6"/>
        <v>20985</v>
      </c>
      <c r="G25" s="3">
        <f t="shared" si="6"/>
        <v>20985</v>
      </c>
      <c r="H25" s="3">
        <f t="shared" si="6"/>
        <v>20985</v>
      </c>
      <c r="I25" s="3">
        <f t="shared" si="6"/>
        <v>20985</v>
      </c>
      <c r="J25" s="3">
        <f t="shared" si="6"/>
        <v>20985</v>
      </c>
      <c r="K25" s="3">
        <f t="shared" si="6"/>
        <v>20985</v>
      </c>
      <c r="L25" s="3">
        <f t="shared" si="6"/>
        <v>20985</v>
      </c>
      <c r="M25" s="3">
        <f t="shared" si="6"/>
        <v>20985</v>
      </c>
      <c r="N25" s="523">
        <f t="shared" si="6"/>
        <v>20985</v>
      </c>
      <c r="O25" s="3">
        <f t="shared" si="6"/>
        <v>20985</v>
      </c>
      <c r="P25" s="3">
        <f t="shared" si="6"/>
        <v>20985</v>
      </c>
      <c r="Q25" s="3">
        <f t="shared" si="6"/>
        <v>20985</v>
      </c>
      <c r="R25" s="3">
        <f t="shared" si="6"/>
        <v>20985</v>
      </c>
      <c r="S25" s="3">
        <f t="shared" si="6"/>
        <v>20985</v>
      </c>
      <c r="T25" s="3">
        <f t="shared" si="6"/>
        <v>20985</v>
      </c>
      <c r="U25" s="3">
        <f t="shared" si="6"/>
        <v>20985</v>
      </c>
      <c r="V25" s="3">
        <f t="shared" si="6"/>
        <v>20985</v>
      </c>
      <c r="W25" s="3">
        <f t="shared" si="6"/>
        <v>20985</v>
      </c>
      <c r="X25" s="3">
        <f t="shared" si="6"/>
        <v>20985</v>
      </c>
      <c r="Y25" s="3">
        <f t="shared" si="6"/>
        <v>20985</v>
      </c>
      <c r="Z25" s="3">
        <f t="shared" si="6"/>
        <v>20985</v>
      </c>
      <c r="AA25" s="3">
        <f t="shared" si="6"/>
        <v>20985</v>
      </c>
    </row>
    <row r="26" spans="1:27" x14ac:dyDescent="0.25">
      <c r="A26" s="660"/>
      <c r="B26" s="11" t="str">
        <f t="shared" si="3"/>
        <v>Cooling</v>
      </c>
      <c r="C26" s="3">
        <f t="shared" si="3"/>
        <v>0</v>
      </c>
      <c r="D26" s="3">
        <f t="shared" si="5"/>
        <v>4344</v>
      </c>
      <c r="E26" s="3">
        <f t="shared" si="6"/>
        <v>25638</v>
      </c>
      <c r="F26" s="3">
        <f t="shared" si="6"/>
        <v>170744</v>
      </c>
      <c r="G26" s="3">
        <f t="shared" si="6"/>
        <v>254445</v>
      </c>
      <c r="H26" s="3">
        <f t="shared" si="6"/>
        <v>276114</v>
      </c>
      <c r="I26" s="3">
        <f t="shared" si="6"/>
        <v>306368</v>
      </c>
      <c r="J26" s="3">
        <f t="shared" si="6"/>
        <v>337342</v>
      </c>
      <c r="K26" s="3">
        <f t="shared" si="6"/>
        <v>395743</v>
      </c>
      <c r="L26" s="3">
        <f t="shared" si="6"/>
        <v>421028</v>
      </c>
      <c r="M26" s="3">
        <f t="shared" si="6"/>
        <v>470267.41480321781</v>
      </c>
      <c r="N26" s="523">
        <f t="shared" si="6"/>
        <v>1855549.5154607305</v>
      </c>
      <c r="O26" s="3">
        <f t="shared" si="6"/>
        <v>1855549.5154607305</v>
      </c>
      <c r="P26" s="3">
        <f t="shared" si="6"/>
        <v>1855549.5154607305</v>
      </c>
      <c r="Q26" s="3">
        <f t="shared" si="6"/>
        <v>1855549.5154607305</v>
      </c>
      <c r="R26" s="3">
        <f t="shared" si="6"/>
        <v>1855549.5154607305</v>
      </c>
      <c r="S26" s="3">
        <f t="shared" si="6"/>
        <v>1855549.5154607305</v>
      </c>
      <c r="T26" s="3">
        <f t="shared" si="6"/>
        <v>1855549.5154607305</v>
      </c>
      <c r="U26" s="3">
        <f t="shared" si="6"/>
        <v>1855549.5154607305</v>
      </c>
      <c r="V26" s="3">
        <f t="shared" si="6"/>
        <v>1855549.5154607305</v>
      </c>
      <c r="W26" s="3">
        <f t="shared" si="6"/>
        <v>1855549.5154607305</v>
      </c>
      <c r="X26" s="3">
        <f t="shared" si="6"/>
        <v>1855549.5154607305</v>
      </c>
      <c r="Y26" s="3">
        <f t="shared" si="6"/>
        <v>1855549.5154607305</v>
      </c>
      <c r="Z26" s="3">
        <f t="shared" si="6"/>
        <v>1855549.5154607305</v>
      </c>
      <c r="AA26" s="3">
        <f t="shared" si="6"/>
        <v>1855549.5154607305</v>
      </c>
    </row>
    <row r="27" spans="1:27" x14ac:dyDescent="0.25">
      <c r="A27" s="660"/>
      <c r="B27" s="12" t="str">
        <f t="shared" si="3"/>
        <v>Ext Lighting</v>
      </c>
      <c r="C27" s="3">
        <f t="shared" si="3"/>
        <v>0</v>
      </c>
      <c r="D27" s="3">
        <f t="shared" si="5"/>
        <v>0</v>
      </c>
      <c r="E27" s="3">
        <f t="shared" si="6"/>
        <v>0</v>
      </c>
      <c r="F27" s="3">
        <f t="shared" si="6"/>
        <v>0</v>
      </c>
      <c r="G27" s="3">
        <f t="shared" si="6"/>
        <v>0</v>
      </c>
      <c r="H27" s="3">
        <f t="shared" si="6"/>
        <v>0</v>
      </c>
      <c r="I27" s="3">
        <f t="shared" si="6"/>
        <v>0</v>
      </c>
      <c r="J27" s="3">
        <f t="shared" si="6"/>
        <v>0</v>
      </c>
      <c r="K27" s="3">
        <f t="shared" si="6"/>
        <v>0</v>
      </c>
      <c r="L27" s="3">
        <f t="shared" si="6"/>
        <v>0</v>
      </c>
      <c r="M27" s="3">
        <f t="shared" si="6"/>
        <v>1764.2513938057309</v>
      </c>
      <c r="N27" s="523">
        <f t="shared" si="6"/>
        <v>3601.536971653939</v>
      </c>
      <c r="O27" s="3">
        <f t="shared" si="6"/>
        <v>3601.536971653939</v>
      </c>
      <c r="P27" s="3">
        <f t="shared" si="6"/>
        <v>3601.536971653939</v>
      </c>
      <c r="Q27" s="3">
        <f t="shared" si="6"/>
        <v>3601.536971653939</v>
      </c>
      <c r="R27" s="3">
        <f t="shared" si="6"/>
        <v>3601.536971653939</v>
      </c>
      <c r="S27" s="3">
        <f t="shared" si="6"/>
        <v>3601.536971653939</v>
      </c>
      <c r="T27" s="3">
        <f t="shared" si="6"/>
        <v>3601.536971653939</v>
      </c>
      <c r="U27" s="3">
        <f t="shared" si="6"/>
        <v>3601.536971653939</v>
      </c>
      <c r="V27" s="3">
        <f t="shared" si="6"/>
        <v>3601.536971653939</v>
      </c>
      <c r="W27" s="3">
        <f t="shared" si="6"/>
        <v>3601.536971653939</v>
      </c>
      <c r="X27" s="3">
        <f t="shared" si="6"/>
        <v>3601.536971653939</v>
      </c>
      <c r="Y27" s="3">
        <f t="shared" si="6"/>
        <v>3601.536971653939</v>
      </c>
      <c r="Z27" s="3">
        <f t="shared" si="6"/>
        <v>3601.536971653939</v>
      </c>
      <c r="AA27" s="3">
        <f t="shared" si="6"/>
        <v>3601.536971653939</v>
      </c>
    </row>
    <row r="28" spans="1:27" x14ac:dyDescent="0.25">
      <c r="A28" s="660"/>
      <c r="B28" s="11" t="str">
        <f t="shared" si="3"/>
        <v>Heating</v>
      </c>
      <c r="C28" s="3">
        <f t="shared" si="3"/>
        <v>0</v>
      </c>
      <c r="D28" s="3">
        <f t="shared" si="5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3">
        <f t="shared" si="6"/>
        <v>0</v>
      </c>
      <c r="I28" s="3">
        <f t="shared" si="6"/>
        <v>0</v>
      </c>
      <c r="J28" s="3">
        <f t="shared" si="6"/>
        <v>0</v>
      </c>
      <c r="K28" s="3">
        <f t="shared" si="6"/>
        <v>0</v>
      </c>
      <c r="L28" s="3">
        <f t="shared" si="6"/>
        <v>0</v>
      </c>
      <c r="M28" s="3">
        <f t="shared" si="6"/>
        <v>479.76782435481215</v>
      </c>
      <c r="N28" s="523">
        <f t="shared" si="6"/>
        <v>979.39645296043068</v>
      </c>
      <c r="O28" s="3">
        <f t="shared" si="6"/>
        <v>979.39645296043068</v>
      </c>
      <c r="P28" s="3">
        <f t="shared" si="6"/>
        <v>979.39645296043068</v>
      </c>
      <c r="Q28" s="3">
        <f t="shared" si="6"/>
        <v>979.39645296043068</v>
      </c>
      <c r="R28" s="3">
        <f t="shared" si="6"/>
        <v>979.39645296043068</v>
      </c>
      <c r="S28" s="3">
        <f t="shared" si="6"/>
        <v>979.39645296043068</v>
      </c>
      <c r="T28" s="3">
        <f t="shared" si="6"/>
        <v>979.39645296043068</v>
      </c>
      <c r="U28" s="3">
        <f t="shared" si="6"/>
        <v>979.39645296043068</v>
      </c>
      <c r="V28" s="3">
        <f t="shared" si="6"/>
        <v>979.39645296043068</v>
      </c>
      <c r="W28" s="3">
        <f t="shared" si="6"/>
        <v>979.39645296043068</v>
      </c>
      <c r="X28" s="3">
        <f t="shared" si="6"/>
        <v>979.39645296043068</v>
      </c>
      <c r="Y28" s="3">
        <f t="shared" si="6"/>
        <v>979.39645296043068</v>
      </c>
      <c r="Z28" s="3">
        <f t="shared" si="6"/>
        <v>979.39645296043068</v>
      </c>
      <c r="AA28" s="3">
        <f t="shared" si="6"/>
        <v>979.39645296043068</v>
      </c>
    </row>
    <row r="29" spans="1:27" x14ac:dyDescent="0.25">
      <c r="A29" s="660"/>
      <c r="B29" s="11" t="str">
        <f t="shared" si="3"/>
        <v>HVAC</v>
      </c>
      <c r="C29" s="3">
        <f t="shared" si="3"/>
        <v>0</v>
      </c>
      <c r="D29" s="3">
        <f t="shared" si="5"/>
        <v>0</v>
      </c>
      <c r="E29" s="3">
        <f t="shared" ref="E29:AA32" si="7">IF(SUM($C$19:$N$19)=0,0,D29+E11)</f>
        <v>0</v>
      </c>
      <c r="F29" s="3">
        <f t="shared" si="7"/>
        <v>3809</v>
      </c>
      <c r="G29" s="3">
        <f t="shared" si="7"/>
        <v>8498</v>
      </c>
      <c r="H29" s="3">
        <f t="shared" si="7"/>
        <v>38327</v>
      </c>
      <c r="I29" s="3">
        <f t="shared" si="7"/>
        <v>90457</v>
      </c>
      <c r="J29" s="3">
        <f t="shared" si="7"/>
        <v>114313</v>
      </c>
      <c r="K29" s="3">
        <f t="shared" si="7"/>
        <v>160642</v>
      </c>
      <c r="L29" s="3">
        <f t="shared" si="7"/>
        <v>117459</v>
      </c>
      <c r="M29" s="3">
        <f t="shared" si="7"/>
        <v>157572.457815334</v>
      </c>
      <c r="N29" s="523">
        <f t="shared" si="7"/>
        <v>1633780.8121307555</v>
      </c>
      <c r="O29" s="3">
        <f t="shared" si="7"/>
        <v>1633780.8121307555</v>
      </c>
      <c r="P29" s="3">
        <f t="shared" si="7"/>
        <v>1633780.8121307555</v>
      </c>
      <c r="Q29" s="3">
        <f t="shared" si="7"/>
        <v>1633780.8121307555</v>
      </c>
      <c r="R29" s="3">
        <f t="shared" si="7"/>
        <v>1633780.8121307555</v>
      </c>
      <c r="S29" s="3">
        <f t="shared" si="7"/>
        <v>1633780.8121307555</v>
      </c>
      <c r="T29" s="3">
        <f t="shared" si="7"/>
        <v>1633780.8121307555</v>
      </c>
      <c r="U29" s="3">
        <f t="shared" si="7"/>
        <v>1633780.8121307555</v>
      </c>
      <c r="V29" s="3">
        <f t="shared" si="7"/>
        <v>1633780.8121307555</v>
      </c>
      <c r="W29" s="3">
        <f t="shared" si="7"/>
        <v>1633780.8121307555</v>
      </c>
      <c r="X29" s="3">
        <f t="shared" si="7"/>
        <v>1633780.8121307555</v>
      </c>
      <c r="Y29" s="3">
        <f t="shared" si="7"/>
        <v>1633780.8121307555</v>
      </c>
      <c r="Z29" s="3">
        <f t="shared" si="7"/>
        <v>1633780.8121307555</v>
      </c>
      <c r="AA29" s="3">
        <f t="shared" si="7"/>
        <v>1633780.8121307555</v>
      </c>
    </row>
    <row r="30" spans="1:27" x14ac:dyDescent="0.25">
      <c r="A30" s="660"/>
      <c r="B30" s="11" t="str">
        <f t="shared" si="3"/>
        <v>Lighting</v>
      </c>
      <c r="C30" s="3">
        <f t="shared" si="3"/>
        <v>0</v>
      </c>
      <c r="D30" s="3">
        <f t="shared" si="5"/>
        <v>389195</v>
      </c>
      <c r="E30" s="3">
        <f t="shared" si="7"/>
        <v>2036462.8599999999</v>
      </c>
      <c r="F30" s="3">
        <f t="shared" si="7"/>
        <v>2760736.86</v>
      </c>
      <c r="G30" s="3">
        <f t="shared" si="7"/>
        <v>3798257.86</v>
      </c>
      <c r="H30" s="3">
        <f t="shared" si="7"/>
        <v>5266598.8599999994</v>
      </c>
      <c r="I30" s="3">
        <f t="shared" si="7"/>
        <v>5771417.8599999994</v>
      </c>
      <c r="J30" s="3">
        <f t="shared" si="7"/>
        <v>6604863.5899999999</v>
      </c>
      <c r="K30" s="3">
        <f t="shared" si="7"/>
        <v>7984945.3300000001</v>
      </c>
      <c r="L30" s="3">
        <f t="shared" si="7"/>
        <v>8495576.3300000001</v>
      </c>
      <c r="M30" s="3">
        <f t="shared" si="7"/>
        <v>9399317.6537384056</v>
      </c>
      <c r="N30" s="523">
        <f t="shared" si="7"/>
        <v>17822254.497620836</v>
      </c>
      <c r="O30" s="3">
        <f t="shared" si="7"/>
        <v>17822254.497620836</v>
      </c>
      <c r="P30" s="3">
        <f t="shared" si="7"/>
        <v>17822254.497620836</v>
      </c>
      <c r="Q30" s="3">
        <f t="shared" si="7"/>
        <v>17822254.497620836</v>
      </c>
      <c r="R30" s="3">
        <f t="shared" si="7"/>
        <v>17822254.497620836</v>
      </c>
      <c r="S30" s="3">
        <f t="shared" si="7"/>
        <v>17822254.497620836</v>
      </c>
      <c r="T30" s="3">
        <f t="shared" si="7"/>
        <v>17822254.497620836</v>
      </c>
      <c r="U30" s="3">
        <f t="shared" si="7"/>
        <v>17822254.497620836</v>
      </c>
      <c r="V30" s="3">
        <f t="shared" si="7"/>
        <v>17822254.497620836</v>
      </c>
      <c r="W30" s="3">
        <f t="shared" si="7"/>
        <v>17822254.497620836</v>
      </c>
      <c r="X30" s="3">
        <f t="shared" si="7"/>
        <v>17822254.497620836</v>
      </c>
      <c r="Y30" s="3">
        <f t="shared" si="7"/>
        <v>17822254.497620836</v>
      </c>
      <c r="Z30" s="3">
        <f t="shared" si="7"/>
        <v>17822254.497620836</v>
      </c>
      <c r="AA30" s="3">
        <f t="shared" si="7"/>
        <v>17822254.497620836</v>
      </c>
    </row>
    <row r="31" spans="1:27" x14ac:dyDescent="0.25">
      <c r="A31" s="660"/>
      <c r="B31" s="11" t="str">
        <f t="shared" si="3"/>
        <v>Miscellaneous</v>
      </c>
      <c r="C31" s="3">
        <f t="shared" si="3"/>
        <v>0</v>
      </c>
      <c r="D31" s="3">
        <f t="shared" si="5"/>
        <v>0</v>
      </c>
      <c r="E31" s="3">
        <f t="shared" si="7"/>
        <v>5636</v>
      </c>
      <c r="F31" s="3">
        <f t="shared" si="7"/>
        <v>5636</v>
      </c>
      <c r="G31" s="3">
        <f t="shared" si="7"/>
        <v>14090</v>
      </c>
      <c r="H31" s="3">
        <f t="shared" si="7"/>
        <v>14090</v>
      </c>
      <c r="I31" s="3">
        <f t="shared" si="7"/>
        <v>14090</v>
      </c>
      <c r="J31" s="3">
        <f t="shared" si="7"/>
        <v>14090</v>
      </c>
      <c r="K31" s="3">
        <f t="shared" si="7"/>
        <v>16908</v>
      </c>
      <c r="L31" s="3">
        <f t="shared" si="7"/>
        <v>16908</v>
      </c>
      <c r="M31" s="3">
        <f t="shared" si="7"/>
        <v>35555.133137092154</v>
      </c>
      <c r="N31" s="523">
        <f t="shared" si="7"/>
        <v>193328.26995588123</v>
      </c>
      <c r="O31" s="3">
        <f t="shared" si="7"/>
        <v>193328.26995588123</v>
      </c>
      <c r="P31" s="3">
        <f t="shared" si="7"/>
        <v>193328.26995588123</v>
      </c>
      <c r="Q31" s="3">
        <f t="shared" si="7"/>
        <v>193328.26995588123</v>
      </c>
      <c r="R31" s="3">
        <f t="shared" si="7"/>
        <v>193328.26995588123</v>
      </c>
      <c r="S31" s="3">
        <f t="shared" si="7"/>
        <v>193328.26995588123</v>
      </c>
      <c r="T31" s="3">
        <f t="shared" si="7"/>
        <v>193328.26995588123</v>
      </c>
      <c r="U31" s="3">
        <f t="shared" si="7"/>
        <v>193328.26995588123</v>
      </c>
      <c r="V31" s="3">
        <f t="shared" si="7"/>
        <v>193328.26995588123</v>
      </c>
      <c r="W31" s="3">
        <f t="shared" si="7"/>
        <v>193328.26995588123</v>
      </c>
      <c r="X31" s="3">
        <f t="shared" si="7"/>
        <v>193328.26995588123</v>
      </c>
      <c r="Y31" s="3">
        <f t="shared" si="7"/>
        <v>193328.26995588123</v>
      </c>
      <c r="Z31" s="3">
        <f t="shared" si="7"/>
        <v>193328.26995588123</v>
      </c>
      <c r="AA31" s="3">
        <f t="shared" si="7"/>
        <v>193328.26995588123</v>
      </c>
    </row>
    <row r="32" spans="1:27" ht="15" customHeight="1" x14ac:dyDescent="0.25">
      <c r="A32" s="660"/>
      <c r="B32" s="11" t="str">
        <f t="shared" si="3"/>
        <v>Motors</v>
      </c>
      <c r="C32" s="3">
        <f t="shared" si="3"/>
        <v>0</v>
      </c>
      <c r="D32" s="3">
        <f t="shared" si="5"/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0</v>
      </c>
      <c r="J32" s="3">
        <f t="shared" si="7"/>
        <v>0</v>
      </c>
      <c r="K32" s="3">
        <f t="shared" si="7"/>
        <v>0</v>
      </c>
      <c r="L32" s="3">
        <f t="shared" si="7"/>
        <v>0</v>
      </c>
      <c r="M32" s="3">
        <f t="shared" si="7"/>
        <v>0</v>
      </c>
      <c r="N32" s="523">
        <f t="shared" si="7"/>
        <v>0</v>
      </c>
      <c r="O32" s="3">
        <f t="shared" si="7"/>
        <v>0</v>
      </c>
      <c r="P32" s="3">
        <f t="shared" si="7"/>
        <v>0</v>
      </c>
      <c r="Q32" s="3">
        <f t="shared" si="7"/>
        <v>0</v>
      </c>
      <c r="R32" s="3">
        <f t="shared" si="7"/>
        <v>0</v>
      </c>
      <c r="S32" s="3">
        <f t="shared" si="7"/>
        <v>0</v>
      </c>
      <c r="T32" s="3">
        <f t="shared" si="7"/>
        <v>0</v>
      </c>
      <c r="U32" s="3">
        <f t="shared" si="7"/>
        <v>0</v>
      </c>
      <c r="V32" s="3">
        <f t="shared" si="7"/>
        <v>0</v>
      </c>
      <c r="W32" s="3">
        <f t="shared" si="7"/>
        <v>0</v>
      </c>
      <c r="X32" s="3">
        <f t="shared" si="7"/>
        <v>0</v>
      </c>
      <c r="Y32" s="3">
        <f t="shared" si="7"/>
        <v>0</v>
      </c>
      <c r="Z32" s="3">
        <f t="shared" si="7"/>
        <v>0</v>
      </c>
      <c r="AA32" s="3">
        <f t="shared" si="7"/>
        <v>0</v>
      </c>
    </row>
    <row r="33" spans="1:27" x14ac:dyDescent="0.25">
      <c r="A33" s="660"/>
      <c r="B33" s="11" t="str">
        <f t="shared" si="3"/>
        <v>Process</v>
      </c>
      <c r="C33" s="3">
        <f t="shared" si="3"/>
        <v>0</v>
      </c>
      <c r="D33" s="3">
        <f t="shared" si="5"/>
        <v>0</v>
      </c>
      <c r="E33" s="3">
        <f t="shared" ref="E33:AA35" si="8">IF(SUM($C$19:$N$19)=0,0,D33+E15)</f>
        <v>0</v>
      </c>
      <c r="F33" s="3">
        <f t="shared" si="8"/>
        <v>0</v>
      </c>
      <c r="G33" s="3">
        <f t="shared" si="8"/>
        <v>0</v>
      </c>
      <c r="H33" s="3">
        <f t="shared" si="8"/>
        <v>0</v>
      </c>
      <c r="I33" s="3">
        <f t="shared" si="8"/>
        <v>0</v>
      </c>
      <c r="J33" s="3">
        <f t="shared" si="8"/>
        <v>0</v>
      </c>
      <c r="K33" s="3">
        <f t="shared" si="8"/>
        <v>0</v>
      </c>
      <c r="L33" s="3">
        <f t="shared" si="8"/>
        <v>0</v>
      </c>
      <c r="M33" s="3">
        <f t="shared" si="8"/>
        <v>0</v>
      </c>
      <c r="N33" s="523">
        <f t="shared" si="8"/>
        <v>0</v>
      </c>
      <c r="O33" s="3">
        <f t="shared" si="8"/>
        <v>0</v>
      </c>
      <c r="P33" s="3">
        <f t="shared" si="8"/>
        <v>0</v>
      </c>
      <c r="Q33" s="3">
        <f t="shared" si="8"/>
        <v>0</v>
      </c>
      <c r="R33" s="3">
        <f t="shared" si="8"/>
        <v>0</v>
      </c>
      <c r="S33" s="3">
        <f t="shared" si="8"/>
        <v>0</v>
      </c>
      <c r="T33" s="3">
        <f t="shared" si="8"/>
        <v>0</v>
      </c>
      <c r="U33" s="3">
        <f t="shared" si="8"/>
        <v>0</v>
      </c>
      <c r="V33" s="3">
        <f t="shared" si="8"/>
        <v>0</v>
      </c>
      <c r="W33" s="3">
        <f t="shared" si="8"/>
        <v>0</v>
      </c>
      <c r="X33" s="3">
        <f t="shared" si="8"/>
        <v>0</v>
      </c>
      <c r="Y33" s="3">
        <f t="shared" si="8"/>
        <v>0</v>
      </c>
      <c r="Z33" s="3">
        <f t="shared" si="8"/>
        <v>0</v>
      </c>
      <c r="AA33" s="3">
        <f t="shared" si="8"/>
        <v>0</v>
      </c>
    </row>
    <row r="34" spans="1:27" x14ac:dyDescent="0.25">
      <c r="A34" s="660"/>
      <c r="B34" s="11" t="str">
        <f t="shared" si="3"/>
        <v>Refrigeration</v>
      </c>
      <c r="C34" s="3">
        <f t="shared" si="3"/>
        <v>0</v>
      </c>
      <c r="D34" s="3">
        <f t="shared" si="5"/>
        <v>0</v>
      </c>
      <c r="E34" s="3">
        <f t="shared" si="8"/>
        <v>95082</v>
      </c>
      <c r="F34" s="3">
        <f t="shared" si="8"/>
        <v>168802</v>
      </c>
      <c r="G34" s="3">
        <f t="shared" si="8"/>
        <v>203373</v>
      </c>
      <c r="H34" s="3">
        <f t="shared" si="8"/>
        <v>203373</v>
      </c>
      <c r="I34" s="3">
        <f t="shared" si="8"/>
        <v>208523</v>
      </c>
      <c r="J34" s="3">
        <f t="shared" si="8"/>
        <v>208523</v>
      </c>
      <c r="K34" s="3">
        <f t="shared" si="8"/>
        <v>415345</v>
      </c>
      <c r="L34" s="3">
        <f t="shared" si="8"/>
        <v>465513</v>
      </c>
      <c r="M34" s="3">
        <f t="shared" si="8"/>
        <v>470540.79150489019</v>
      </c>
      <c r="N34" s="523">
        <f t="shared" si="8"/>
        <v>550819.56461877294</v>
      </c>
      <c r="O34" s="3">
        <f t="shared" si="8"/>
        <v>550819.56461877294</v>
      </c>
      <c r="P34" s="3">
        <f t="shared" si="8"/>
        <v>550819.56461877294</v>
      </c>
      <c r="Q34" s="3">
        <f t="shared" si="8"/>
        <v>550819.56461877294</v>
      </c>
      <c r="R34" s="3">
        <f t="shared" si="8"/>
        <v>550819.56461877294</v>
      </c>
      <c r="S34" s="3">
        <f t="shared" si="8"/>
        <v>550819.56461877294</v>
      </c>
      <c r="T34" s="3">
        <f t="shared" si="8"/>
        <v>550819.56461877294</v>
      </c>
      <c r="U34" s="3">
        <f t="shared" si="8"/>
        <v>550819.56461877294</v>
      </c>
      <c r="V34" s="3">
        <f t="shared" si="8"/>
        <v>550819.56461877294</v>
      </c>
      <c r="W34" s="3">
        <f t="shared" si="8"/>
        <v>550819.56461877294</v>
      </c>
      <c r="X34" s="3">
        <f t="shared" si="8"/>
        <v>550819.56461877294</v>
      </c>
      <c r="Y34" s="3">
        <f t="shared" si="8"/>
        <v>550819.56461877294</v>
      </c>
      <c r="Z34" s="3">
        <f t="shared" si="8"/>
        <v>550819.56461877294</v>
      </c>
      <c r="AA34" s="3">
        <f t="shared" si="8"/>
        <v>550819.56461877294</v>
      </c>
    </row>
    <row r="35" spans="1:27" x14ac:dyDescent="0.25">
      <c r="A35" s="660"/>
      <c r="B35" s="11" t="str">
        <f t="shared" si="3"/>
        <v>Water Heating</v>
      </c>
      <c r="C35" s="3">
        <f t="shared" si="3"/>
        <v>0</v>
      </c>
      <c r="D35" s="3">
        <f t="shared" si="5"/>
        <v>0</v>
      </c>
      <c r="E35" s="3">
        <f t="shared" si="8"/>
        <v>0</v>
      </c>
      <c r="F35" s="3">
        <f t="shared" si="8"/>
        <v>0</v>
      </c>
      <c r="G35" s="3">
        <f t="shared" si="8"/>
        <v>0</v>
      </c>
      <c r="H35" s="3">
        <f t="shared" si="8"/>
        <v>0</v>
      </c>
      <c r="I35" s="3">
        <f t="shared" si="8"/>
        <v>0</v>
      </c>
      <c r="J35" s="3">
        <f t="shared" si="8"/>
        <v>0</v>
      </c>
      <c r="K35" s="3">
        <f t="shared" si="8"/>
        <v>0</v>
      </c>
      <c r="L35" s="3">
        <f t="shared" si="8"/>
        <v>0</v>
      </c>
      <c r="M35" s="3">
        <f t="shared" si="8"/>
        <v>0</v>
      </c>
      <c r="N35" s="523">
        <f t="shared" si="8"/>
        <v>0</v>
      </c>
      <c r="O35" s="3">
        <f t="shared" si="8"/>
        <v>0</v>
      </c>
      <c r="P35" s="3">
        <f t="shared" si="8"/>
        <v>0</v>
      </c>
      <c r="Q35" s="3">
        <f t="shared" si="8"/>
        <v>0</v>
      </c>
      <c r="R35" s="3">
        <f t="shared" si="8"/>
        <v>0</v>
      </c>
      <c r="S35" s="3">
        <f t="shared" si="8"/>
        <v>0</v>
      </c>
      <c r="T35" s="3">
        <f t="shared" si="8"/>
        <v>0</v>
      </c>
      <c r="U35" s="3">
        <f t="shared" si="8"/>
        <v>0</v>
      </c>
      <c r="V35" s="3">
        <f t="shared" si="8"/>
        <v>0</v>
      </c>
      <c r="W35" s="3">
        <f t="shared" si="8"/>
        <v>0</v>
      </c>
      <c r="X35" s="3">
        <f t="shared" si="8"/>
        <v>0</v>
      </c>
      <c r="Y35" s="3">
        <f t="shared" si="8"/>
        <v>0</v>
      </c>
      <c r="Z35" s="3">
        <f t="shared" si="8"/>
        <v>0</v>
      </c>
      <c r="AA35" s="3">
        <f t="shared" si="8"/>
        <v>0</v>
      </c>
    </row>
    <row r="36" spans="1:27" ht="15" customHeight="1" x14ac:dyDescent="0.25">
      <c r="A36" s="660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77" t="str">
        <f t="shared" si="3"/>
        <v>Monthly kWh</v>
      </c>
      <c r="C37" s="221">
        <f>SUM(C23:C36)</f>
        <v>0</v>
      </c>
      <c r="D37" s="221">
        <f t="shared" ref="D37" si="9">SUM(D23:D36)</f>
        <v>393539</v>
      </c>
      <c r="E37" s="221">
        <f t="shared" ref="E37" si="10">SUM(E23:E36)</f>
        <v>2162818.86</v>
      </c>
      <c r="F37" s="221">
        <f t="shared" ref="F37" si="11">SUM(F23:F36)</f>
        <v>3140691.86</v>
      </c>
      <c r="G37" s="221">
        <f t="shared" ref="G37" si="12">SUM(G23:G36)</f>
        <v>4309627.8599999994</v>
      </c>
      <c r="H37" s="221">
        <f t="shared" ref="H37" si="13">SUM(H23:H36)</f>
        <v>5829466.8599999994</v>
      </c>
      <c r="I37" s="221">
        <f t="shared" ref="I37" si="14">SUM(I23:I36)</f>
        <v>6421819.8599999994</v>
      </c>
      <c r="J37" s="221">
        <f t="shared" ref="J37" si="15">SUM(J23:J36)</f>
        <v>7310095.5899999999</v>
      </c>
      <c r="K37" s="221">
        <f t="shared" ref="K37" si="16">SUM(K23:K36)</f>
        <v>9046133.3300000001</v>
      </c>
      <c r="L37" s="221">
        <f t="shared" ref="L37" si="17">SUM(L23:L36)</f>
        <v>9589034.3300000001</v>
      </c>
      <c r="M37" s="221">
        <f t="shared" ref="M37" si="18">SUM(M23:M36)</f>
        <v>10608047.470217099</v>
      </c>
      <c r="N37" s="221">
        <f t="shared" ref="N37" si="19">SUM(N23:N36)</f>
        <v>22132863.593211591</v>
      </c>
      <c r="O37" s="221">
        <f t="shared" ref="O37" si="20">SUM(O23:O36)</f>
        <v>22132863.593211591</v>
      </c>
      <c r="P37" s="221">
        <f t="shared" ref="P37" si="21">SUM(P23:P36)</f>
        <v>22132863.593211591</v>
      </c>
      <c r="Q37" s="221">
        <f t="shared" ref="Q37" si="22">SUM(Q23:Q36)</f>
        <v>22132863.593211591</v>
      </c>
      <c r="R37" s="221">
        <f t="shared" ref="R37" si="23">SUM(R23:R36)</f>
        <v>22132863.593211591</v>
      </c>
      <c r="S37" s="221">
        <f t="shared" ref="S37" si="24">SUM(S23:S36)</f>
        <v>22132863.593211591</v>
      </c>
      <c r="T37" s="221">
        <f t="shared" ref="T37" si="25">SUM(T23:T36)</f>
        <v>22132863.593211591</v>
      </c>
      <c r="U37" s="221">
        <f t="shared" ref="U37" si="26">SUM(U23:U36)</f>
        <v>22132863.593211591</v>
      </c>
      <c r="V37" s="221">
        <f t="shared" ref="V37" si="27">SUM(V23:V36)</f>
        <v>22132863.593211591</v>
      </c>
      <c r="W37" s="221">
        <f t="shared" ref="W37" si="28">SUM(W23:W36)</f>
        <v>22132863.593211591</v>
      </c>
      <c r="X37" s="221">
        <f t="shared" ref="X37" si="29">SUM(X23:X36)</f>
        <v>22132863.593211591</v>
      </c>
      <c r="Y37" s="221">
        <f t="shared" ref="Y37" si="30">SUM(Y23:Y36)</f>
        <v>22132863.593211591</v>
      </c>
      <c r="Z37" s="221">
        <f t="shared" ref="Z37" si="31">SUM(Z23:Z36)</f>
        <v>22132863.593211591</v>
      </c>
      <c r="AA37" s="221">
        <f t="shared" ref="AA37" si="32">SUM(AA23:AA36)</f>
        <v>22132863.593211591</v>
      </c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39"/>
      <c r="N38" s="276" t="s">
        <v>200</v>
      </c>
      <c r="O38" s="275">
        <f>SUM(C5:N18)</f>
        <v>22132863.593211591</v>
      </c>
      <c r="P38" s="239"/>
      <c r="Q38" s="9"/>
      <c r="R38" s="239"/>
      <c r="S38" s="239"/>
      <c r="T38" s="239"/>
      <c r="U38" s="239"/>
      <c r="V38" s="320"/>
      <c r="W38" s="321"/>
      <c r="X38" s="320"/>
      <c r="Y38" s="320"/>
      <c r="Z38" s="321"/>
      <c r="AA38" s="320"/>
    </row>
    <row r="39" spans="1:27" ht="15.75" thickBot="1" x14ac:dyDescent="0.3">
      <c r="C39" s="240"/>
      <c r="D39" s="120"/>
      <c r="E39" s="240"/>
      <c r="F39" s="120"/>
      <c r="G39" s="120"/>
      <c r="H39" s="240"/>
      <c r="I39" s="120"/>
      <c r="J39" s="120"/>
      <c r="K39" s="240"/>
      <c r="L39" s="120"/>
      <c r="M39" s="120"/>
      <c r="N39" s="240"/>
      <c r="O39" s="120"/>
      <c r="P39" s="120"/>
      <c r="Q39" s="24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">
        <v>10</v>
      </c>
      <c r="C40" s="135">
        <f>C$4</f>
        <v>45292</v>
      </c>
      <c r="D40" s="135">
        <f t="shared" ref="D40:AA40" si="33">D$4</f>
        <v>45323</v>
      </c>
      <c r="E40" s="135">
        <f t="shared" si="33"/>
        <v>45352</v>
      </c>
      <c r="F40" s="135">
        <f t="shared" si="33"/>
        <v>45383</v>
      </c>
      <c r="G40" s="135">
        <f t="shared" si="33"/>
        <v>45413</v>
      </c>
      <c r="H40" s="135">
        <f t="shared" si="33"/>
        <v>45444</v>
      </c>
      <c r="I40" s="135">
        <f t="shared" si="33"/>
        <v>45474</v>
      </c>
      <c r="J40" s="135">
        <f t="shared" si="33"/>
        <v>45505</v>
      </c>
      <c r="K40" s="135">
        <f t="shared" si="33"/>
        <v>45536</v>
      </c>
      <c r="L40" s="135">
        <f t="shared" si="33"/>
        <v>45566</v>
      </c>
      <c r="M40" s="135">
        <f t="shared" si="33"/>
        <v>45597</v>
      </c>
      <c r="N40" s="135">
        <f t="shared" si="33"/>
        <v>45627</v>
      </c>
      <c r="O40" s="135">
        <f t="shared" si="33"/>
        <v>45658</v>
      </c>
      <c r="P40" s="135">
        <f t="shared" si="33"/>
        <v>45689</v>
      </c>
      <c r="Q40" s="135">
        <f t="shared" si="33"/>
        <v>45717</v>
      </c>
      <c r="R40" s="135">
        <f t="shared" si="33"/>
        <v>45748</v>
      </c>
      <c r="S40" s="135">
        <f t="shared" si="33"/>
        <v>45778</v>
      </c>
      <c r="T40" s="521">
        <f t="shared" si="33"/>
        <v>45809</v>
      </c>
      <c r="U40" s="135">
        <f t="shared" si="33"/>
        <v>45839</v>
      </c>
      <c r="V40" s="135">
        <f t="shared" si="33"/>
        <v>45870</v>
      </c>
      <c r="W40" s="135">
        <f t="shared" si="33"/>
        <v>45901</v>
      </c>
      <c r="X40" s="135">
        <f t="shared" si="33"/>
        <v>45931</v>
      </c>
      <c r="Y40" s="135">
        <f t="shared" si="33"/>
        <v>45962</v>
      </c>
      <c r="Z40" s="135">
        <f t="shared" si="33"/>
        <v>45992</v>
      </c>
      <c r="AA40" s="135">
        <f t="shared" si="33"/>
        <v>46023</v>
      </c>
    </row>
    <row r="41" spans="1:27" ht="15" customHeight="1" x14ac:dyDescent="0.25">
      <c r="A41" s="663"/>
      <c r="B41" s="11" t="str">
        <f t="shared" ref="B41:B55" si="34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35">G41</f>
        <v>0</v>
      </c>
      <c r="I41" s="3">
        <f t="shared" si="35"/>
        <v>0</v>
      </c>
      <c r="J41" s="3">
        <f t="shared" si="35"/>
        <v>0</v>
      </c>
      <c r="K41" s="3">
        <f t="shared" si="35"/>
        <v>0</v>
      </c>
      <c r="L41" s="3">
        <f t="shared" si="35"/>
        <v>0</v>
      </c>
      <c r="M41" s="3">
        <f t="shared" si="35"/>
        <v>0</v>
      </c>
      <c r="N41" s="3">
        <f t="shared" si="35"/>
        <v>0</v>
      </c>
      <c r="O41" s="3">
        <f t="shared" si="35"/>
        <v>0</v>
      </c>
      <c r="P41" s="3">
        <f t="shared" si="35"/>
        <v>0</v>
      </c>
      <c r="Q41" s="3">
        <f t="shared" si="35"/>
        <v>0</v>
      </c>
      <c r="R41" s="3">
        <f t="shared" si="35"/>
        <v>0</v>
      </c>
      <c r="S41" s="3">
        <f t="shared" si="35"/>
        <v>0</v>
      </c>
      <c r="T41" s="523">
        <f>N23</f>
        <v>0</v>
      </c>
      <c r="U41" s="3">
        <f t="shared" si="35"/>
        <v>0</v>
      </c>
      <c r="V41" s="3">
        <f t="shared" si="35"/>
        <v>0</v>
      </c>
      <c r="W41" s="3">
        <f t="shared" si="35"/>
        <v>0</v>
      </c>
      <c r="X41" s="3">
        <f t="shared" si="35"/>
        <v>0</v>
      </c>
      <c r="Y41" s="3">
        <f t="shared" si="35"/>
        <v>0</v>
      </c>
      <c r="Z41" s="3">
        <f t="shared" si="35"/>
        <v>0</v>
      </c>
      <c r="AA41" s="3">
        <f t="shared" si="35"/>
        <v>0</v>
      </c>
    </row>
    <row r="42" spans="1:27" x14ac:dyDescent="0.25">
      <c r="A42" s="663"/>
      <c r="B42" s="12" t="str">
        <f t="shared" si="34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36">F42</f>
        <v>0</v>
      </c>
      <c r="H42" s="3">
        <f t="shared" si="36"/>
        <v>0</v>
      </c>
      <c r="I42" s="3">
        <f t="shared" si="36"/>
        <v>0</v>
      </c>
      <c r="J42" s="3">
        <f t="shared" si="36"/>
        <v>0</v>
      </c>
      <c r="K42" s="3">
        <f t="shared" si="36"/>
        <v>0</v>
      </c>
      <c r="L42" s="3">
        <f t="shared" si="36"/>
        <v>0</v>
      </c>
      <c r="M42" s="3">
        <f t="shared" si="36"/>
        <v>0</v>
      </c>
      <c r="N42" s="3">
        <f t="shared" si="36"/>
        <v>0</v>
      </c>
      <c r="O42" s="3">
        <f t="shared" si="36"/>
        <v>0</v>
      </c>
      <c r="P42" s="3">
        <f t="shared" si="36"/>
        <v>0</v>
      </c>
      <c r="Q42" s="3">
        <f t="shared" si="36"/>
        <v>0</v>
      </c>
      <c r="R42" s="3">
        <f t="shared" si="36"/>
        <v>0</v>
      </c>
      <c r="S42" s="3">
        <f t="shared" si="36"/>
        <v>0</v>
      </c>
      <c r="T42" s="523">
        <f t="shared" ref="T42:T53" si="37">N24</f>
        <v>51565</v>
      </c>
      <c r="U42" s="3">
        <f t="shared" si="36"/>
        <v>51565</v>
      </c>
      <c r="V42" s="3">
        <f t="shared" si="36"/>
        <v>51565</v>
      </c>
      <c r="W42" s="3">
        <f t="shared" si="36"/>
        <v>51565</v>
      </c>
      <c r="X42" s="3">
        <f t="shared" si="36"/>
        <v>51565</v>
      </c>
      <c r="Y42" s="3">
        <f t="shared" si="36"/>
        <v>51565</v>
      </c>
      <c r="Z42" s="3">
        <f t="shared" si="36"/>
        <v>51565</v>
      </c>
      <c r="AA42" s="3">
        <f t="shared" si="36"/>
        <v>51565</v>
      </c>
    </row>
    <row r="43" spans="1:27" x14ac:dyDescent="0.25">
      <c r="A43" s="663"/>
      <c r="B43" s="11" t="str">
        <f t="shared" si="34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38">F43</f>
        <v>0</v>
      </c>
      <c r="H43" s="3">
        <f t="shared" si="38"/>
        <v>0</v>
      </c>
      <c r="I43" s="3">
        <f t="shared" si="38"/>
        <v>0</v>
      </c>
      <c r="J43" s="3">
        <f t="shared" si="38"/>
        <v>0</v>
      </c>
      <c r="K43" s="3">
        <f t="shared" si="38"/>
        <v>0</v>
      </c>
      <c r="L43" s="3">
        <f t="shared" si="38"/>
        <v>0</v>
      </c>
      <c r="M43" s="3">
        <f t="shared" si="38"/>
        <v>0</v>
      </c>
      <c r="N43" s="3">
        <f t="shared" si="38"/>
        <v>0</v>
      </c>
      <c r="O43" s="3">
        <f t="shared" si="38"/>
        <v>0</v>
      </c>
      <c r="P43" s="3">
        <f t="shared" si="38"/>
        <v>0</v>
      </c>
      <c r="Q43" s="3">
        <f t="shared" si="38"/>
        <v>0</v>
      </c>
      <c r="R43" s="3">
        <f t="shared" si="38"/>
        <v>0</v>
      </c>
      <c r="S43" s="3">
        <f t="shared" si="38"/>
        <v>0</v>
      </c>
      <c r="T43" s="523">
        <f t="shared" si="37"/>
        <v>20985</v>
      </c>
      <c r="U43" s="3">
        <f t="shared" si="38"/>
        <v>20985</v>
      </c>
      <c r="V43" s="3">
        <f t="shared" si="38"/>
        <v>20985</v>
      </c>
      <c r="W43" s="3">
        <f t="shared" si="38"/>
        <v>20985</v>
      </c>
      <c r="X43" s="3">
        <f t="shared" si="38"/>
        <v>20985</v>
      </c>
      <c r="Y43" s="3">
        <f t="shared" si="38"/>
        <v>20985</v>
      </c>
      <c r="Z43" s="3">
        <f t="shared" si="38"/>
        <v>20985</v>
      </c>
      <c r="AA43" s="3">
        <f t="shared" si="38"/>
        <v>20985</v>
      </c>
    </row>
    <row r="44" spans="1:27" x14ac:dyDescent="0.25">
      <c r="A44" s="663"/>
      <c r="B44" s="11" t="str">
        <f t="shared" si="34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39">F44</f>
        <v>0</v>
      </c>
      <c r="H44" s="3">
        <f t="shared" si="39"/>
        <v>0</v>
      </c>
      <c r="I44" s="3">
        <f t="shared" si="39"/>
        <v>0</v>
      </c>
      <c r="J44" s="3">
        <f t="shared" si="39"/>
        <v>0</v>
      </c>
      <c r="K44" s="3">
        <f t="shared" si="39"/>
        <v>0</v>
      </c>
      <c r="L44" s="3">
        <f t="shared" si="39"/>
        <v>0</v>
      </c>
      <c r="M44" s="3">
        <f t="shared" si="39"/>
        <v>0</v>
      </c>
      <c r="N44" s="3">
        <f t="shared" si="39"/>
        <v>0</v>
      </c>
      <c r="O44" s="3">
        <f t="shared" si="39"/>
        <v>0</v>
      </c>
      <c r="P44" s="3">
        <f t="shared" si="39"/>
        <v>0</v>
      </c>
      <c r="Q44" s="3">
        <f t="shared" si="39"/>
        <v>0</v>
      </c>
      <c r="R44" s="3">
        <f t="shared" si="39"/>
        <v>0</v>
      </c>
      <c r="S44" s="3">
        <f t="shared" si="39"/>
        <v>0</v>
      </c>
      <c r="T44" s="523">
        <f t="shared" si="37"/>
        <v>1855549.5154607305</v>
      </c>
      <c r="U44" s="3">
        <f t="shared" si="39"/>
        <v>1855549.5154607305</v>
      </c>
      <c r="V44" s="3">
        <f t="shared" si="39"/>
        <v>1855549.5154607305</v>
      </c>
      <c r="W44" s="3">
        <f t="shared" si="39"/>
        <v>1855549.5154607305</v>
      </c>
      <c r="X44" s="3">
        <f t="shared" si="39"/>
        <v>1855549.5154607305</v>
      </c>
      <c r="Y44" s="3">
        <f t="shared" si="39"/>
        <v>1855549.5154607305</v>
      </c>
      <c r="Z44" s="3">
        <f t="shared" si="39"/>
        <v>1855549.5154607305</v>
      </c>
      <c r="AA44" s="3">
        <f t="shared" si="39"/>
        <v>1855549.5154607305</v>
      </c>
    </row>
    <row r="45" spans="1:27" x14ac:dyDescent="0.25">
      <c r="A45" s="663"/>
      <c r="B45" s="12" t="str">
        <f t="shared" si="34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40">F45</f>
        <v>0</v>
      </c>
      <c r="H45" s="3">
        <f t="shared" si="40"/>
        <v>0</v>
      </c>
      <c r="I45" s="3">
        <f t="shared" si="40"/>
        <v>0</v>
      </c>
      <c r="J45" s="3">
        <f t="shared" si="40"/>
        <v>0</v>
      </c>
      <c r="K45" s="3">
        <f t="shared" si="40"/>
        <v>0</v>
      </c>
      <c r="L45" s="3">
        <f t="shared" si="40"/>
        <v>0</v>
      </c>
      <c r="M45" s="3">
        <f t="shared" si="40"/>
        <v>0</v>
      </c>
      <c r="N45" s="3">
        <f t="shared" si="40"/>
        <v>0</v>
      </c>
      <c r="O45" s="3">
        <f t="shared" si="40"/>
        <v>0</v>
      </c>
      <c r="P45" s="3">
        <f t="shared" si="40"/>
        <v>0</v>
      </c>
      <c r="Q45" s="3">
        <f t="shared" si="40"/>
        <v>0</v>
      </c>
      <c r="R45" s="3">
        <f t="shared" si="40"/>
        <v>0</v>
      </c>
      <c r="S45" s="3">
        <f t="shared" si="40"/>
        <v>0</v>
      </c>
      <c r="T45" s="523">
        <f t="shared" si="37"/>
        <v>3601.536971653939</v>
      </c>
      <c r="U45" s="3">
        <f t="shared" si="40"/>
        <v>3601.536971653939</v>
      </c>
      <c r="V45" s="3">
        <f t="shared" si="40"/>
        <v>3601.536971653939</v>
      </c>
      <c r="W45" s="3">
        <f t="shared" si="40"/>
        <v>3601.536971653939</v>
      </c>
      <c r="X45" s="3">
        <f t="shared" si="40"/>
        <v>3601.536971653939</v>
      </c>
      <c r="Y45" s="3">
        <f t="shared" si="40"/>
        <v>3601.536971653939</v>
      </c>
      <c r="Z45" s="3">
        <f t="shared" si="40"/>
        <v>3601.536971653939</v>
      </c>
      <c r="AA45" s="3">
        <f t="shared" si="40"/>
        <v>3601.536971653939</v>
      </c>
    </row>
    <row r="46" spans="1:27" x14ac:dyDescent="0.25">
      <c r="A46" s="663"/>
      <c r="B46" s="11" t="str">
        <f t="shared" si="34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41">F46</f>
        <v>0</v>
      </c>
      <c r="H46" s="3">
        <f t="shared" si="41"/>
        <v>0</v>
      </c>
      <c r="I46" s="3">
        <f t="shared" si="41"/>
        <v>0</v>
      </c>
      <c r="J46" s="3">
        <f t="shared" si="41"/>
        <v>0</v>
      </c>
      <c r="K46" s="3">
        <f t="shared" si="41"/>
        <v>0</v>
      </c>
      <c r="L46" s="3">
        <f t="shared" si="41"/>
        <v>0</v>
      </c>
      <c r="M46" s="3">
        <f t="shared" si="41"/>
        <v>0</v>
      </c>
      <c r="N46" s="3">
        <f t="shared" si="41"/>
        <v>0</v>
      </c>
      <c r="O46" s="3">
        <f t="shared" si="41"/>
        <v>0</v>
      </c>
      <c r="P46" s="3">
        <f t="shared" si="41"/>
        <v>0</v>
      </c>
      <c r="Q46" s="3">
        <f t="shared" si="41"/>
        <v>0</v>
      </c>
      <c r="R46" s="3">
        <f t="shared" si="41"/>
        <v>0</v>
      </c>
      <c r="S46" s="3">
        <f t="shared" si="41"/>
        <v>0</v>
      </c>
      <c r="T46" s="523">
        <f t="shared" si="37"/>
        <v>979.39645296043068</v>
      </c>
      <c r="U46" s="3">
        <f t="shared" si="41"/>
        <v>979.39645296043068</v>
      </c>
      <c r="V46" s="3">
        <f t="shared" si="41"/>
        <v>979.39645296043068</v>
      </c>
      <c r="W46" s="3">
        <f t="shared" si="41"/>
        <v>979.39645296043068</v>
      </c>
      <c r="X46" s="3">
        <f t="shared" si="41"/>
        <v>979.39645296043068</v>
      </c>
      <c r="Y46" s="3">
        <f t="shared" si="41"/>
        <v>979.39645296043068</v>
      </c>
      <c r="Z46" s="3">
        <f t="shared" si="41"/>
        <v>979.39645296043068</v>
      </c>
      <c r="AA46" s="3">
        <f t="shared" si="41"/>
        <v>979.39645296043068</v>
      </c>
    </row>
    <row r="47" spans="1:27" x14ac:dyDescent="0.25">
      <c r="A47" s="663"/>
      <c r="B47" s="11" t="str">
        <f t="shared" si="34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42">F47</f>
        <v>0</v>
      </c>
      <c r="H47" s="3">
        <f t="shared" si="42"/>
        <v>0</v>
      </c>
      <c r="I47" s="3">
        <f t="shared" si="42"/>
        <v>0</v>
      </c>
      <c r="J47" s="3">
        <f t="shared" si="42"/>
        <v>0</v>
      </c>
      <c r="K47" s="3">
        <f t="shared" si="42"/>
        <v>0</v>
      </c>
      <c r="L47" s="3">
        <f t="shared" si="42"/>
        <v>0</v>
      </c>
      <c r="M47" s="3">
        <f t="shared" si="42"/>
        <v>0</v>
      </c>
      <c r="N47" s="3">
        <f t="shared" si="42"/>
        <v>0</v>
      </c>
      <c r="O47" s="3">
        <f t="shared" si="42"/>
        <v>0</v>
      </c>
      <c r="P47" s="3">
        <f t="shared" si="42"/>
        <v>0</v>
      </c>
      <c r="Q47" s="3">
        <f t="shared" si="42"/>
        <v>0</v>
      </c>
      <c r="R47" s="3">
        <f t="shared" si="42"/>
        <v>0</v>
      </c>
      <c r="S47" s="3">
        <f t="shared" si="42"/>
        <v>0</v>
      </c>
      <c r="T47" s="523">
        <f t="shared" si="37"/>
        <v>1633780.8121307555</v>
      </c>
      <c r="U47" s="3">
        <f t="shared" si="42"/>
        <v>1633780.8121307555</v>
      </c>
      <c r="V47" s="3">
        <f t="shared" si="42"/>
        <v>1633780.8121307555</v>
      </c>
      <c r="W47" s="3">
        <f t="shared" si="42"/>
        <v>1633780.8121307555</v>
      </c>
      <c r="X47" s="3">
        <f t="shared" si="42"/>
        <v>1633780.8121307555</v>
      </c>
      <c r="Y47" s="3">
        <f t="shared" si="42"/>
        <v>1633780.8121307555</v>
      </c>
      <c r="Z47" s="3">
        <f t="shared" si="42"/>
        <v>1633780.8121307555</v>
      </c>
      <c r="AA47" s="3">
        <f t="shared" si="42"/>
        <v>1633780.8121307555</v>
      </c>
    </row>
    <row r="48" spans="1:27" x14ac:dyDescent="0.25">
      <c r="A48" s="663"/>
      <c r="B48" s="11" t="str">
        <f t="shared" si="34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43">F48</f>
        <v>0</v>
      </c>
      <c r="H48" s="3">
        <f t="shared" si="43"/>
        <v>0</v>
      </c>
      <c r="I48" s="3">
        <f t="shared" si="43"/>
        <v>0</v>
      </c>
      <c r="J48" s="3">
        <f t="shared" si="43"/>
        <v>0</v>
      </c>
      <c r="K48" s="3">
        <f t="shared" si="43"/>
        <v>0</v>
      </c>
      <c r="L48" s="3">
        <f t="shared" si="43"/>
        <v>0</v>
      </c>
      <c r="M48" s="3">
        <f t="shared" si="43"/>
        <v>0</v>
      </c>
      <c r="N48" s="3">
        <f t="shared" si="43"/>
        <v>0</v>
      </c>
      <c r="O48" s="3">
        <f t="shared" si="43"/>
        <v>0</v>
      </c>
      <c r="P48" s="3">
        <f t="shared" si="43"/>
        <v>0</v>
      </c>
      <c r="Q48" s="3">
        <f t="shared" si="43"/>
        <v>0</v>
      </c>
      <c r="R48" s="3">
        <f t="shared" si="43"/>
        <v>0</v>
      </c>
      <c r="S48" s="3">
        <f t="shared" si="43"/>
        <v>0</v>
      </c>
      <c r="T48" s="523">
        <f t="shared" si="37"/>
        <v>17822254.497620836</v>
      </c>
      <c r="U48" s="3">
        <f t="shared" si="43"/>
        <v>17822254.497620836</v>
      </c>
      <c r="V48" s="3">
        <f t="shared" si="43"/>
        <v>17822254.497620836</v>
      </c>
      <c r="W48" s="3">
        <f t="shared" si="43"/>
        <v>17822254.497620836</v>
      </c>
      <c r="X48" s="3">
        <f t="shared" si="43"/>
        <v>17822254.497620836</v>
      </c>
      <c r="Y48" s="3">
        <f t="shared" si="43"/>
        <v>17822254.497620836</v>
      </c>
      <c r="Z48" s="3">
        <f t="shared" si="43"/>
        <v>17822254.497620836</v>
      </c>
      <c r="AA48" s="3">
        <f t="shared" si="43"/>
        <v>17822254.497620836</v>
      </c>
    </row>
    <row r="49" spans="1:27" x14ac:dyDescent="0.25">
      <c r="A49" s="663"/>
      <c r="B49" s="11" t="str">
        <f t="shared" si="34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44">F49</f>
        <v>0</v>
      </c>
      <c r="H49" s="3">
        <f t="shared" si="44"/>
        <v>0</v>
      </c>
      <c r="I49" s="3">
        <f t="shared" si="44"/>
        <v>0</v>
      </c>
      <c r="J49" s="3">
        <f t="shared" si="44"/>
        <v>0</v>
      </c>
      <c r="K49" s="3">
        <f t="shared" si="44"/>
        <v>0</v>
      </c>
      <c r="L49" s="3">
        <f t="shared" si="44"/>
        <v>0</v>
      </c>
      <c r="M49" s="3">
        <f t="shared" si="44"/>
        <v>0</v>
      </c>
      <c r="N49" s="3">
        <f t="shared" si="44"/>
        <v>0</v>
      </c>
      <c r="O49" s="3">
        <f t="shared" si="44"/>
        <v>0</v>
      </c>
      <c r="P49" s="3">
        <f t="shared" si="44"/>
        <v>0</v>
      </c>
      <c r="Q49" s="3">
        <f t="shared" si="44"/>
        <v>0</v>
      </c>
      <c r="R49" s="3">
        <f t="shared" si="44"/>
        <v>0</v>
      </c>
      <c r="S49" s="3">
        <f t="shared" si="44"/>
        <v>0</v>
      </c>
      <c r="T49" s="523">
        <f t="shared" si="37"/>
        <v>193328.26995588123</v>
      </c>
      <c r="U49" s="3">
        <f t="shared" si="44"/>
        <v>193328.26995588123</v>
      </c>
      <c r="V49" s="3">
        <f t="shared" si="44"/>
        <v>193328.26995588123</v>
      </c>
      <c r="W49" s="3">
        <f t="shared" si="44"/>
        <v>193328.26995588123</v>
      </c>
      <c r="X49" s="3">
        <f t="shared" si="44"/>
        <v>193328.26995588123</v>
      </c>
      <c r="Y49" s="3">
        <f t="shared" si="44"/>
        <v>193328.26995588123</v>
      </c>
      <c r="Z49" s="3">
        <f t="shared" si="44"/>
        <v>193328.26995588123</v>
      </c>
      <c r="AA49" s="3">
        <f t="shared" si="44"/>
        <v>193328.26995588123</v>
      </c>
    </row>
    <row r="50" spans="1:27" ht="15" customHeight="1" x14ac:dyDescent="0.25">
      <c r="A50" s="663"/>
      <c r="B50" s="11" t="str">
        <f t="shared" si="34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45">F50</f>
        <v>0</v>
      </c>
      <c r="H50" s="3">
        <f t="shared" si="45"/>
        <v>0</v>
      </c>
      <c r="I50" s="3">
        <f t="shared" si="45"/>
        <v>0</v>
      </c>
      <c r="J50" s="3">
        <f t="shared" si="45"/>
        <v>0</v>
      </c>
      <c r="K50" s="3">
        <f t="shared" si="45"/>
        <v>0</v>
      </c>
      <c r="L50" s="3">
        <f t="shared" si="45"/>
        <v>0</v>
      </c>
      <c r="M50" s="3">
        <f t="shared" si="45"/>
        <v>0</v>
      </c>
      <c r="N50" s="3">
        <f t="shared" si="45"/>
        <v>0</v>
      </c>
      <c r="O50" s="3">
        <f t="shared" si="45"/>
        <v>0</v>
      </c>
      <c r="P50" s="3">
        <f t="shared" si="45"/>
        <v>0</v>
      </c>
      <c r="Q50" s="3">
        <f t="shared" si="45"/>
        <v>0</v>
      </c>
      <c r="R50" s="3">
        <f t="shared" si="45"/>
        <v>0</v>
      </c>
      <c r="S50" s="3">
        <f t="shared" si="45"/>
        <v>0</v>
      </c>
      <c r="T50" s="523">
        <f t="shared" si="37"/>
        <v>0</v>
      </c>
      <c r="U50" s="3">
        <f t="shared" si="45"/>
        <v>0</v>
      </c>
      <c r="V50" s="3">
        <f t="shared" si="45"/>
        <v>0</v>
      </c>
      <c r="W50" s="3">
        <f t="shared" si="45"/>
        <v>0</v>
      </c>
      <c r="X50" s="3">
        <f t="shared" si="45"/>
        <v>0</v>
      </c>
      <c r="Y50" s="3">
        <f t="shared" si="45"/>
        <v>0</v>
      </c>
      <c r="Z50" s="3">
        <f t="shared" si="45"/>
        <v>0</v>
      </c>
      <c r="AA50" s="3">
        <f t="shared" si="45"/>
        <v>0</v>
      </c>
    </row>
    <row r="51" spans="1:27" x14ac:dyDescent="0.25">
      <c r="A51" s="663"/>
      <c r="B51" s="11" t="str">
        <f t="shared" si="34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46">F51</f>
        <v>0</v>
      </c>
      <c r="H51" s="3">
        <f t="shared" si="46"/>
        <v>0</v>
      </c>
      <c r="I51" s="3">
        <f t="shared" si="46"/>
        <v>0</v>
      </c>
      <c r="J51" s="3">
        <f t="shared" si="46"/>
        <v>0</v>
      </c>
      <c r="K51" s="3">
        <f t="shared" si="46"/>
        <v>0</v>
      </c>
      <c r="L51" s="3">
        <f t="shared" si="46"/>
        <v>0</v>
      </c>
      <c r="M51" s="3">
        <f t="shared" si="46"/>
        <v>0</v>
      </c>
      <c r="N51" s="3">
        <f t="shared" si="46"/>
        <v>0</v>
      </c>
      <c r="O51" s="3">
        <f t="shared" si="46"/>
        <v>0</v>
      </c>
      <c r="P51" s="3">
        <f t="shared" si="46"/>
        <v>0</v>
      </c>
      <c r="Q51" s="3">
        <f t="shared" si="46"/>
        <v>0</v>
      </c>
      <c r="R51" s="3">
        <f t="shared" si="46"/>
        <v>0</v>
      </c>
      <c r="S51" s="3">
        <f t="shared" si="46"/>
        <v>0</v>
      </c>
      <c r="T51" s="523">
        <f t="shared" si="37"/>
        <v>0</v>
      </c>
      <c r="U51" s="3">
        <f t="shared" si="46"/>
        <v>0</v>
      </c>
      <c r="V51" s="3">
        <f t="shared" si="46"/>
        <v>0</v>
      </c>
      <c r="W51" s="3">
        <f t="shared" si="46"/>
        <v>0</v>
      </c>
      <c r="X51" s="3">
        <f t="shared" si="46"/>
        <v>0</v>
      </c>
      <c r="Y51" s="3">
        <f t="shared" si="46"/>
        <v>0</v>
      </c>
      <c r="Z51" s="3">
        <f t="shared" si="46"/>
        <v>0</v>
      </c>
      <c r="AA51" s="3">
        <f t="shared" si="46"/>
        <v>0</v>
      </c>
    </row>
    <row r="52" spans="1:27" x14ac:dyDescent="0.25">
      <c r="A52" s="663"/>
      <c r="B52" s="11" t="str">
        <f t="shared" si="34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47">F52</f>
        <v>0</v>
      </c>
      <c r="H52" s="3">
        <f t="shared" si="47"/>
        <v>0</v>
      </c>
      <c r="I52" s="3">
        <f t="shared" si="47"/>
        <v>0</v>
      </c>
      <c r="J52" s="3">
        <f t="shared" si="47"/>
        <v>0</v>
      </c>
      <c r="K52" s="3">
        <f t="shared" si="47"/>
        <v>0</v>
      </c>
      <c r="L52" s="3">
        <f t="shared" si="47"/>
        <v>0</v>
      </c>
      <c r="M52" s="3">
        <f t="shared" si="47"/>
        <v>0</v>
      </c>
      <c r="N52" s="3">
        <f t="shared" si="47"/>
        <v>0</v>
      </c>
      <c r="O52" s="3">
        <f t="shared" si="47"/>
        <v>0</v>
      </c>
      <c r="P52" s="3">
        <f t="shared" si="47"/>
        <v>0</v>
      </c>
      <c r="Q52" s="3">
        <f t="shared" si="47"/>
        <v>0</v>
      </c>
      <c r="R52" s="3">
        <f t="shared" si="47"/>
        <v>0</v>
      </c>
      <c r="S52" s="3">
        <f t="shared" si="47"/>
        <v>0</v>
      </c>
      <c r="T52" s="523">
        <f t="shared" si="37"/>
        <v>550819.56461877294</v>
      </c>
      <c r="U52" s="3">
        <f t="shared" si="47"/>
        <v>550819.56461877294</v>
      </c>
      <c r="V52" s="3">
        <f t="shared" si="47"/>
        <v>550819.56461877294</v>
      </c>
      <c r="W52" s="3">
        <f t="shared" si="47"/>
        <v>550819.56461877294</v>
      </c>
      <c r="X52" s="3">
        <f t="shared" si="47"/>
        <v>550819.56461877294</v>
      </c>
      <c r="Y52" s="3">
        <f t="shared" si="47"/>
        <v>550819.56461877294</v>
      </c>
      <c r="Z52" s="3">
        <f t="shared" si="47"/>
        <v>550819.56461877294</v>
      </c>
      <c r="AA52" s="3">
        <f t="shared" si="47"/>
        <v>550819.56461877294</v>
      </c>
    </row>
    <row r="53" spans="1:27" x14ac:dyDescent="0.25">
      <c r="A53" s="663"/>
      <c r="B53" s="11" t="str">
        <f t="shared" si="34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48">F53</f>
        <v>0</v>
      </c>
      <c r="H53" s="3">
        <f t="shared" si="48"/>
        <v>0</v>
      </c>
      <c r="I53" s="3">
        <f t="shared" si="48"/>
        <v>0</v>
      </c>
      <c r="J53" s="3">
        <f t="shared" si="48"/>
        <v>0</v>
      </c>
      <c r="K53" s="3">
        <f t="shared" si="48"/>
        <v>0</v>
      </c>
      <c r="L53" s="3">
        <f t="shared" si="48"/>
        <v>0</v>
      </c>
      <c r="M53" s="3">
        <f t="shared" si="48"/>
        <v>0</v>
      </c>
      <c r="N53" s="3">
        <f t="shared" si="48"/>
        <v>0</v>
      </c>
      <c r="O53" s="3">
        <f t="shared" si="48"/>
        <v>0</v>
      </c>
      <c r="P53" s="3">
        <f t="shared" si="48"/>
        <v>0</v>
      </c>
      <c r="Q53" s="3">
        <f t="shared" si="48"/>
        <v>0</v>
      </c>
      <c r="R53" s="3">
        <f t="shared" si="48"/>
        <v>0</v>
      </c>
      <c r="S53" s="3">
        <f t="shared" si="48"/>
        <v>0</v>
      </c>
      <c r="T53" s="523">
        <f t="shared" si="37"/>
        <v>0</v>
      </c>
      <c r="U53" s="3">
        <f t="shared" si="48"/>
        <v>0</v>
      </c>
      <c r="V53" s="3">
        <f t="shared" si="48"/>
        <v>0</v>
      </c>
      <c r="W53" s="3">
        <f t="shared" si="48"/>
        <v>0</v>
      </c>
      <c r="X53" s="3">
        <f t="shared" si="48"/>
        <v>0</v>
      </c>
      <c r="Y53" s="3">
        <f t="shared" si="48"/>
        <v>0</v>
      </c>
      <c r="Z53" s="3">
        <f t="shared" si="48"/>
        <v>0</v>
      </c>
      <c r="AA53" s="3">
        <f t="shared" si="48"/>
        <v>0</v>
      </c>
    </row>
    <row r="54" spans="1:27" ht="15" customHeight="1" x14ac:dyDescent="0.25">
      <c r="A54" s="663"/>
      <c r="B54" s="11" t="str">
        <f t="shared" si="34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34"/>
        <v>Monthly kWh</v>
      </c>
      <c r="C55" s="221">
        <f>SUM(C41:C54)</f>
        <v>0</v>
      </c>
      <c r="D55" s="221">
        <f t="shared" ref="D55:AA55" si="49">SUM(D41:D54)</f>
        <v>0</v>
      </c>
      <c r="E55" s="221">
        <f t="shared" si="49"/>
        <v>0</v>
      </c>
      <c r="F55" s="221">
        <f t="shared" si="49"/>
        <v>0</v>
      </c>
      <c r="G55" s="221">
        <f t="shared" si="49"/>
        <v>0</v>
      </c>
      <c r="H55" s="221">
        <f t="shared" si="49"/>
        <v>0</v>
      </c>
      <c r="I55" s="221">
        <f t="shared" si="49"/>
        <v>0</v>
      </c>
      <c r="J55" s="221">
        <f t="shared" si="49"/>
        <v>0</v>
      </c>
      <c r="K55" s="221">
        <f t="shared" si="49"/>
        <v>0</v>
      </c>
      <c r="L55" s="221">
        <f t="shared" si="49"/>
        <v>0</v>
      </c>
      <c r="M55" s="221">
        <f t="shared" si="49"/>
        <v>0</v>
      </c>
      <c r="N55" s="221">
        <f t="shared" si="49"/>
        <v>0</v>
      </c>
      <c r="O55" s="221">
        <f t="shared" si="49"/>
        <v>0</v>
      </c>
      <c r="P55" s="221">
        <f t="shared" si="49"/>
        <v>0</v>
      </c>
      <c r="Q55" s="221">
        <f t="shared" si="49"/>
        <v>0</v>
      </c>
      <c r="R55" s="221">
        <f t="shared" si="49"/>
        <v>0</v>
      </c>
      <c r="S55" s="221">
        <f t="shared" si="49"/>
        <v>0</v>
      </c>
      <c r="T55" s="221">
        <f t="shared" si="49"/>
        <v>22132863.593211591</v>
      </c>
      <c r="U55" s="221">
        <f t="shared" si="49"/>
        <v>22132863.593211591</v>
      </c>
      <c r="V55" s="221">
        <f t="shared" si="49"/>
        <v>22132863.593211591</v>
      </c>
      <c r="W55" s="221">
        <f t="shared" si="49"/>
        <v>22132863.593211591</v>
      </c>
      <c r="X55" s="221">
        <f t="shared" si="49"/>
        <v>22132863.593211591</v>
      </c>
      <c r="Y55" s="221">
        <f t="shared" si="49"/>
        <v>22132863.593211591</v>
      </c>
      <c r="Z55" s="221">
        <f t="shared" si="49"/>
        <v>22132863.593211591</v>
      </c>
      <c r="AA55" s="221">
        <f t="shared" si="49"/>
        <v>22132863.593211591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343"/>
      <c r="K57" s="240"/>
      <c r="L57" s="120"/>
      <c r="M57" s="120"/>
      <c r="N57" s="240"/>
      <c r="O57" s="120"/>
      <c r="P57" s="120"/>
      <c r="Q57" s="240"/>
      <c r="R57" s="120"/>
      <c r="S57" s="120"/>
      <c r="T57" s="240"/>
      <c r="U57" s="120"/>
      <c r="V57" s="120"/>
      <c r="W57" s="240"/>
      <c r="X57" s="120"/>
      <c r="Y57" s="120"/>
      <c r="Z57" s="240"/>
      <c r="AA57" s="120"/>
    </row>
    <row r="58" spans="1:27" ht="16.5" thickBot="1" x14ac:dyDescent="0.3">
      <c r="A58" s="665" t="s">
        <v>17</v>
      </c>
      <c r="B58" s="223" t="s">
        <v>161</v>
      </c>
      <c r="C58" s="135">
        <f>C$4</f>
        <v>45292</v>
      </c>
      <c r="D58" s="135">
        <f t="shared" ref="D58:AA58" si="50">D$4</f>
        <v>45323</v>
      </c>
      <c r="E58" s="135">
        <f t="shared" si="50"/>
        <v>45352</v>
      </c>
      <c r="F58" s="135">
        <f t="shared" si="50"/>
        <v>45383</v>
      </c>
      <c r="G58" s="135">
        <f t="shared" si="50"/>
        <v>45413</v>
      </c>
      <c r="H58" s="135">
        <f t="shared" si="50"/>
        <v>45444</v>
      </c>
      <c r="I58" s="135">
        <f t="shared" si="50"/>
        <v>45474</v>
      </c>
      <c r="J58" s="135">
        <f t="shared" si="50"/>
        <v>45505</v>
      </c>
      <c r="K58" s="135">
        <f t="shared" si="50"/>
        <v>45536</v>
      </c>
      <c r="L58" s="135">
        <f t="shared" si="50"/>
        <v>45566</v>
      </c>
      <c r="M58" s="135">
        <f t="shared" si="50"/>
        <v>45597</v>
      </c>
      <c r="N58" s="135">
        <f t="shared" si="50"/>
        <v>45627</v>
      </c>
      <c r="O58" s="135">
        <f t="shared" si="50"/>
        <v>45658</v>
      </c>
      <c r="P58" s="135">
        <f t="shared" si="50"/>
        <v>45689</v>
      </c>
      <c r="Q58" s="135">
        <f t="shared" si="50"/>
        <v>45717</v>
      </c>
      <c r="R58" s="135">
        <f t="shared" si="50"/>
        <v>45748</v>
      </c>
      <c r="S58" s="135">
        <f t="shared" si="50"/>
        <v>45778</v>
      </c>
      <c r="T58" s="135">
        <f t="shared" si="50"/>
        <v>45809</v>
      </c>
      <c r="U58" s="135">
        <f t="shared" si="50"/>
        <v>45839</v>
      </c>
      <c r="V58" s="135">
        <f t="shared" si="50"/>
        <v>45870</v>
      </c>
      <c r="W58" s="135">
        <f t="shared" si="50"/>
        <v>45901</v>
      </c>
      <c r="X58" s="135">
        <f t="shared" si="50"/>
        <v>45931</v>
      </c>
      <c r="Y58" s="135">
        <f t="shared" si="50"/>
        <v>45962</v>
      </c>
      <c r="Z58" s="135">
        <f t="shared" si="50"/>
        <v>45992</v>
      </c>
      <c r="AA58" s="135">
        <f t="shared" si="50"/>
        <v>46023</v>
      </c>
    </row>
    <row r="59" spans="1:27" ht="15" customHeight="1" x14ac:dyDescent="0.25">
      <c r="A59" s="666"/>
      <c r="B59" s="13" t="str">
        <f t="shared" ref="B59:B71" si="51">B41</f>
        <v>Air Comp</v>
      </c>
      <c r="C59" s="23">
        <f>((C5*0.5)-C41)*C78*C$93*C$2</f>
        <v>0</v>
      </c>
      <c r="D59" s="23">
        <f>((D5*0.5)+C23-D41)*D78*D$93*D$2</f>
        <v>0</v>
      </c>
      <c r="E59" s="23">
        <f t="shared" ref="E59:I59" si="52">((E5*0.5)+D23-E41)*E78*E$93*E$2</f>
        <v>0</v>
      </c>
      <c r="F59" s="23">
        <f t="shared" si="52"/>
        <v>0</v>
      </c>
      <c r="G59" s="23">
        <f t="shared" si="52"/>
        <v>0</v>
      </c>
      <c r="H59" s="23">
        <f t="shared" si="52"/>
        <v>0</v>
      </c>
      <c r="I59" s="23">
        <f t="shared" si="52"/>
        <v>0</v>
      </c>
      <c r="J59" s="98">
        <f>((J5*0.5)+I23-J41)*J78*J$93*J$2</f>
        <v>0</v>
      </c>
      <c r="K59" s="23">
        <f t="shared" ref="K59:AA59" si="53">((K5*0.5)+J23-K41)*K78*K$93*K$2</f>
        <v>0</v>
      </c>
      <c r="L59" s="23">
        <f t="shared" si="53"/>
        <v>0</v>
      </c>
      <c r="M59" s="23">
        <f t="shared" si="53"/>
        <v>0</v>
      </c>
      <c r="N59" s="23">
        <f t="shared" si="53"/>
        <v>0</v>
      </c>
      <c r="O59" s="23">
        <f t="shared" si="53"/>
        <v>0</v>
      </c>
      <c r="P59" s="23">
        <f t="shared" si="53"/>
        <v>0</v>
      </c>
      <c r="Q59" s="23">
        <f t="shared" si="53"/>
        <v>0</v>
      </c>
      <c r="R59" s="23">
        <f t="shared" si="53"/>
        <v>0</v>
      </c>
      <c r="S59" s="23">
        <f t="shared" si="53"/>
        <v>0</v>
      </c>
      <c r="T59" s="23">
        <f t="shared" si="53"/>
        <v>0</v>
      </c>
      <c r="U59" s="23">
        <f t="shared" si="53"/>
        <v>0</v>
      </c>
      <c r="V59" s="23">
        <f t="shared" si="53"/>
        <v>0</v>
      </c>
      <c r="W59" s="23">
        <f t="shared" si="53"/>
        <v>0</v>
      </c>
      <c r="X59" s="23">
        <f t="shared" si="53"/>
        <v>0</v>
      </c>
      <c r="Y59" s="23">
        <f t="shared" si="53"/>
        <v>0</v>
      </c>
      <c r="Z59" s="23">
        <f t="shared" si="53"/>
        <v>0</v>
      </c>
      <c r="AA59" s="23">
        <f t="shared" si="53"/>
        <v>0</v>
      </c>
    </row>
    <row r="60" spans="1:27" ht="15.75" x14ac:dyDescent="0.25">
      <c r="A60" s="666"/>
      <c r="B60" s="13" t="str">
        <f t="shared" si="51"/>
        <v>Building Shell</v>
      </c>
      <c r="C60" s="23">
        <f t="shared" ref="C60:C71" si="54">((C6*0.5)-C42)*C79*C$93*C$2</f>
        <v>0</v>
      </c>
      <c r="D60" s="23">
        <f t="shared" ref="D60:AA60" si="55">((D6*0.5)+C24-D42)*D79*D$93*D$2</f>
        <v>0</v>
      </c>
      <c r="E60" s="23">
        <f t="shared" si="55"/>
        <v>0</v>
      </c>
      <c r="F60" s="23">
        <f t="shared" si="55"/>
        <v>9.2409073658700507</v>
      </c>
      <c r="G60" s="23">
        <f t="shared" si="55"/>
        <v>20.863472685822</v>
      </c>
      <c r="H60" s="23">
        <f t="shared" si="55"/>
        <v>71.95946540159521</v>
      </c>
      <c r="I60" s="23">
        <f t="shared" si="55"/>
        <v>96.879620609502908</v>
      </c>
      <c r="J60" s="23">
        <f t="shared" si="55"/>
        <v>90.514820540484607</v>
      </c>
      <c r="K60" s="23">
        <f t="shared" si="55"/>
        <v>120.873088398972</v>
      </c>
      <c r="L60" s="23">
        <f t="shared" si="55"/>
        <v>83.895925824509504</v>
      </c>
      <c r="M60" s="23">
        <f t="shared" si="55"/>
        <v>142.19728679902201</v>
      </c>
      <c r="N60" s="23">
        <f t="shared" si="55"/>
        <v>224.10760273682956</v>
      </c>
      <c r="O60" s="23">
        <f t="shared" si="55"/>
        <v>217.11972702919201</v>
      </c>
      <c r="P60" s="23">
        <f t="shared" si="55"/>
        <v>178.338775652739</v>
      </c>
      <c r="Q60" s="23">
        <f t="shared" si="55"/>
        <v>145.69910750783376</v>
      </c>
      <c r="R60" s="23">
        <f t="shared" si="55"/>
        <v>95.502031931273521</v>
      </c>
      <c r="S60" s="23">
        <f t="shared" si="55"/>
        <v>107.80889558517001</v>
      </c>
      <c r="T60" s="23">
        <f t="shared" si="55"/>
        <v>0</v>
      </c>
      <c r="U60" s="23">
        <f t="shared" si="55"/>
        <v>0</v>
      </c>
      <c r="V60" s="23">
        <f t="shared" si="55"/>
        <v>0</v>
      </c>
      <c r="W60" s="23">
        <f t="shared" si="55"/>
        <v>0</v>
      </c>
      <c r="X60" s="23">
        <f t="shared" si="55"/>
        <v>0</v>
      </c>
      <c r="Y60" s="23">
        <f t="shared" si="55"/>
        <v>0</v>
      </c>
      <c r="Z60" s="23">
        <f t="shared" si="55"/>
        <v>0</v>
      </c>
      <c r="AA60" s="23">
        <f t="shared" si="55"/>
        <v>0</v>
      </c>
    </row>
    <row r="61" spans="1:27" ht="15.75" x14ac:dyDescent="0.25">
      <c r="A61" s="666"/>
      <c r="B61" s="13" t="str">
        <f t="shared" si="51"/>
        <v>Cooking</v>
      </c>
      <c r="C61" s="23">
        <f t="shared" si="54"/>
        <v>0</v>
      </c>
      <c r="D61" s="23">
        <f t="shared" ref="D61:AA61" si="56">((D7*0.5)+C25-D43)*D80*D$93*D$2</f>
        <v>0</v>
      </c>
      <c r="E61" s="23">
        <f t="shared" si="56"/>
        <v>0</v>
      </c>
      <c r="F61" s="23">
        <f t="shared" si="56"/>
        <v>34.425016825329003</v>
      </c>
      <c r="G61" s="23">
        <f t="shared" si="56"/>
        <v>85.209089284946245</v>
      </c>
      <c r="H61" s="23">
        <f t="shared" si="56"/>
        <v>118.76640690918902</v>
      </c>
      <c r="I61" s="23">
        <f t="shared" si="56"/>
        <v>122.42376318601652</v>
      </c>
      <c r="J61" s="23">
        <f t="shared" si="56"/>
        <v>122.46083580324752</v>
      </c>
      <c r="K61" s="23">
        <f t="shared" si="56"/>
        <v>119.02448935991251</v>
      </c>
      <c r="L61" s="23">
        <f t="shared" si="56"/>
        <v>77.468487928474502</v>
      </c>
      <c r="M61" s="23">
        <f t="shared" si="56"/>
        <v>77.802107028281995</v>
      </c>
      <c r="N61" s="23">
        <f t="shared" si="56"/>
        <v>75.673881211285504</v>
      </c>
      <c r="O61" s="23">
        <f t="shared" si="56"/>
        <v>70.553858775192012</v>
      </c>
      <c r="P61" s="23">
        <f t="shared" si="56"/>
        <v>62.658863592653248</v>
      </c>
      <c r="Q61" s="23">
        <f t="shared" si="56"/>
        <v>67.973686053663002</v>
      </c>
      <c r="R61" s="23">
        <f t="shared" si="56"/>
        <v>68.850033650658006</v>
      </c>
      <c r="S61" s="23">
        <f t="shared" si="56"/>
        <v>85.209089284946245</v>
      </c>
      <c r="T61" s="23">
        <f t="shared" si="56"/>
        <v>0</v>
      </c>
      <c r="U61" s="23">
        <f t="shared" si="56"/>
        <v>0</v>
      </c>
      <c r="V61" s="23">
        <f t="shared" si="56"/>
        <v>0</v>
      </c>
      <c r="W61" s="23">
        <f t="shared" si="56"/>
        <v>0</v>
      </c>
      <c r="X61" s="23">
        <f t="shared" si="56"/>
        <v>0</v>
      </c>
      <c r="Y61" s="23">
        <f t="shared" si="56"/>
        <v>0</v>
      </c>
      <c r="Z61" s="23">
        <f t="shared" si="56"/>
        <v>0</v>
      </c>
      <c r="AA61" s="23">
        <f t="shared" si="56"/>
        <v>0</v>
      </c>
    </row>
    <row r="62" spans="1:27" ht="15.75" x14ac:dyDescent="0.25">
      <c r="A62" s="666"/>
      <c r="B62" s="13" t="str">
        <f t="shared" si="51"/>
        <v>Cooling</v>
      </c>
      <c r="C62" s="23">
        <f t="shared" si="54"/>
        <v>0</v>
      </c>
      <c r="D62" s="23">
        <f t="shared" ref="D62:AA62" si="57">((D8*0.5)+C26-D44)*D81*D$93*D$2</f>
        <v>2.03778350802E-2</v>
      </c>
      <c r="E62" s="23">
        <f t="shared" si="57"/>
        <v>4.3087142783646</v>
      </c>
      <c r="F62" s="23">
        <f t="shared" si="57"/>
        <v>95.7928404675541</v>
      </c>
      <c r="G62" s="23">
        <f t="shared" si="57"/>
        <v>630.13934267183242</v>
      </c>
      <c r="H62" s="23">
        <f t="shared" si="57"/>
        <v>3842.3834335393067</v>
      </c>
      <c r="I62" s="23">
        <f t="shared" si="57"/>
        <v>5739.378472278182</v>
      </c>
      <c r="J62" s="23">
        <f t="shared" si="57"/>
        <v>5909.1657824923232</v>
      </c>
      <c r="K62" s="23">
        <f t="shared" si="57"/>
        <v>2707.103311820717</v>
      </c>
      <c r="L62" s="23">
        <f t="shared" si="57"/>
        <v>343.30071900304927</v>
      </c>
      <c r="M62" s="23">
        <f t="shared" si="57"/>
        <v>119.32342303012848</v>
      </c>
      <c r="N62" s="23">
        <f t="shared" si="57"/>
        <v>3.2575660557132302</v>
      </c>
      <c r="O62" s="23">
        <f t="shared" si="57"/>
        <v>0.43476304478041417</v>
      </c>
      <c r="P62" s="23">
        <f t="shared" si="57"/>
        <v>17.40887753646583</v>
      </c>
      <c r="Q62" s="23">
        <f t="shared" si="57"/>
        <v>533.32217273551896</v>
      </c>
      <c r="R62" s="23">
        <f t="shared" si="57"/>
        <v>1810.2306597771392</v>
      </c>
      <c r="S62" s="23">
        <f t="shared" si="57"/>
        <v>5499.9294523962844</v>
      </c>
      <c r="T62" s="23">
        <f t="shared" si="57"/>
        <v>0</v>
      </c>
      <c r="U62" s="23">
        <f t="shared" si="57"/>
        <v>0</v>
      </c>
      <c r="V62" s="23">
        <f t="shared" si="57"/>
        <v>0</v>
      </c>
      <c r="W62" s="23">
        <f t="shared" si="57"/>
        <v>0</v>
      </c>
      <c r="X62" s="23">
        <f t="shared" si="57"/>
        <v>0</v>
      </c>
      <c r="Y62" s="23">
        <f t="shared" si="57"/>
        <v>0</v>
      </c>
      <c r="Z62" s="23">
        <f t="shared" si="57"/>
        <v>0</v>
      </c>
      <c r="AA62" s="23">
        <f t="shared" si="57"/>
        <v>0</v>
      </c>
    </row>
    <row r="63" spans="1:27" ht="15.75" x14ac:dyDescent="0.25">
      <c r="A63" s="666"/>
      <c r="B63" s="13" t="str">
        <f t="shared" si="51"/>
        <v>Ext Lighting</v>
      </c>
      <c r="C63" s="23">
        <f t="shared" si="54"/>
        <v>0</v>
      </c>
      <c r="D63" s="23">
        <f t="shared" ref="D63:AA63" si="58">((D9*0.5)+C27-D45)*D82*D$93*D$2</f>
        <v>0</v>
      </c>
      <c r="E63" s="23">
        <f t="shared" si="58"/>
        <v>0</v>
      </c>
      <c r="F63" s="23">
        <f t="shared" si="58"/>
        <v>0</v>
      </c>
      <c r="G63" s="23">
        <f t="shared" si="58"/>
        <v>0</v>
      </c>
      <c r="H63" s="23">
        <f t="shared" si="58"/>
        <v>0</v>
      </c>
      <c r="I63" s="23">
        <f t="shared" si="58"/>
        <v>0</v>
      </c>
      <c r="J63" s="23">
        <f t="shared" si="58"/>
        <v>0</v>
      </c>
      <c r="K63" s="23">
        <f t="shared" si="58"/>
        <v>0</v>
      </c>
      <c r="L63" s="23">
        <f t="shared" si="58"/>
        <v>0</v>
      </c>
      <c r="M63" s="23">
        <f t="shared" si="58"/>
        <v>3.4176106069419014</v>
      </c>
      <c r="N63" s="23">
        <f t="shared" si="58"/>
        <v>10.847280693523443</v>
      </c>
      <c r="O63" s="23">
        <f t="shared" si="58"/>
        <v>14.945379493862472</v>
      </c>
      <c r="P63" s="23">
        <f t="shared" si="58"/>
        <v>11.23984050905457</v>
      </c>
      <c r="Q63" s="23">
        <f t="shared" si="58"/>
        <v>10.140818456847228</v>
      </c>
      <c r="R63" s="23">
        <f t="shared" si="58"/>
        <v>11.038499446075379</v>
      </c>
      <c r="S63" s="23">
        <f t="shared" si="58"/>
        <v>13.874086355130229</v>
      </c>
      <c r="T63" s="23">
        <f t="shared" si="58"/>
        <v>0</v>
      </c>
      <c r="U63" s="23">
        <f t="shared" si="58"/>
        <v>0</v>
      </c>
      <c r="V63" s="23">
        <f t="shared" si="58"/>
        <v>0</v>
      </c>
      <c r="W63" s="23">
        <f t="shared" si="58"/>
        <v>0</v>
      </c>
      <c r="X63" s="23">
        <f t="shared" si="58"/>
        <v>0</v>
      </c>
      <c r="Y63" s="23">
        <f t="shared" si="58"/>
        <v>0</v>
      </c>
      <c r="Z63" s="23">
        <f t="shared" si="58"/>
        <v>0</v>
      </c>
      <c r="AA63" s="23">
        <f t="shared" si="58"/>
        <v>0</v>
      </c>
    </row>
    <row r="64" spans="1:27" ht="15.75" x14ac:dyDescent="0.25">
      <c r="A64" s="666"/>
      <c r="B64" s="13" t="str">
        <f t="shared" si="51"/>
        <v>Heating</v>
      </c>
      <c r="C64" s="23">
        <f t="shared" si="54"/>
        <v>0</v>
      </c>
      <c r="D64" s="23">
        <f t="shared" ref="D64:AA64" si="59">((D10*0.5)+C28-D46)*D83*D$93*D$2</f>
        <v>0</v>
      </c>
      <c r="E64" s="23">
        <f t="shared" si="59"/>
        <v>0</v>
      </c>
      <c r="F64" s="23">
        <f t="shared" si="59"/>
        <v>0</v>
      </c>
      <c r="G64" s="23">
        <f t="shared" si="59"/>
        <v>0</v>
      </c>
      <c r="H64" s="23">
        <f t="shared" si="59"/>
        <v>0</v>
      </c>
      <c r="I64" s="23">
        <f t="shared" si="59"/>
        <v>0</v>
      </c>
      <c r="J64" s="23">
        <f t="shared" si="59"/>
        <v>0</v>
      </c>
      <c r="K64" s="23">
        <f t="shared" si="59"/>
        <v>0</v>
      </c>
      <c r="L64" s="23">
        <f t="shared" si="59"/>
        <v>0</v>
      </c>
      <c r="M64" s="23">
        <f t="shared" si="59"/>
        <v>1.2297569858516704</v>
      </c>
      <c r="N64" s="23">
        <f t="shared" si="59"/>
        <v>6.1855544373683307</v>
      </c>
      <c r="O64" s="23">
        <f t="shared" si="59"/>
        <v>8.0468682922556489</v>
      </c>
      <c r="P64" s="23">
        <f t="shared" si="59"/>
        <v>6.6008753890295173</v>
      </c>
      <c r="Q64" s="23">
        <f t="shared" si="59"/>
        <v>5.1321680800821872</v>
      </c>
      <c r="R64" s="23">
        <f t="shared" si="59"/>
        <v>2.6305440284277637</v>
      </c>
      <c r="S64" s="23">
        <f t="shared" si="59"/>
        <v>1.2338790460928133</v>
      </c>
      <c r="T64" s="23">
        <f t="shared" si="59"/>
        <v>0</v>
      </c>
      <c r="U64" s="23">
        <f t="shared" si="59"/>
        <v>0</v>
      </c>
      <c r="V64" s="23">
        <f t="shared" si="59"/>
        <v>0</v>
      </c>
      <c r="W64" s="23">
        <f t="shared" si="59"/>
        <v>0</v>
      </c>
      <c r="X64" s="23">
        <f t="shared" si="59"/>
        <v>0</v>
      </c>
      <c r="Y64" s="23">
        <f t="shared" si="59"/>
        <v>0</v>
      </c>
      <c r="Z64" s="23">
        <f t="shared" si="59"/>
        <v>0</v>
      </c>
      <c r="AA64" s="23">
        <f t="shared" si="59"/>
        <v>0</v>
      </c>
    </row>
    <row r="65" spans="1:29" ht="15.75" x14ac:dyDescent="0.25">
      <c r="A65" s="666"/>
      <c r="B65" s="13" t="str">
        <f t="shared" si="51"/>
        <v>HVAC</v>
      </c>
      <c r="C65" s="23">
        <f t="shared" si="54"/>
        <v>0</v>
      </c>
      <c r="D65" s="23">
        <f t="shared" ref="D65:AA65" si="60">((D11*0.5)+C29-D47)*D84*D$93*D$2</f>
        <v>0</v>
      </c>
      <c r="E65" s="23">
        <f t="shared" si="60"/>
        <v>0</v>
      </c>
      <c r="F65" s="23">
        <f t="shared" si="60"/>
        <v>3.5272688803085503</v>
      </c>
      <c r="G65" s="23">
        <f t="shared" si="60"/>
        <v>12.865355163063001</v>
      </c>
      <c r="H65" s="23">
        <f t="shared" si="60"/>
        <v>168.82964061677998</v>
      </c>
      <c r="I65" s="23">
        <f t="shared" si="60"/>
        <v>625.14004712767928</v>
      </c>
      <c r="J65" s="23">
        <f t="shared" si="60"/>
        <v>928.68623118924904</v>
      </c>
      <c r="K65" s="23">
        <f t="shared" si="60"/>
        <v>540.01462402085258</v>
      </c>
      <c r="L65" s="23">
        <f t="shared" si="60"/>
        <v>226.23427584332316</v>
      </c>
      <c r="M65" s="23">
        <f t="shared" si="60"/>
        <v>379.21775512188663</v>
      </c>
      <c r="N65" s="23">
        <f t="shared" si="60"/>
        <v>3892.7168329525721</v>
      </c>
      <c r="O65" s="23">
        <f t="shared" si="60"/>
        <v>6879.2018608622384</v>
      </c>
      <c r="P65" s="23">
        <f t="shared" si="60"/>
        <v>5650.4696930153505</v>
      </c>
      <c r="Q65" s="23">
        <f t="shared" si="60"/>
        <v>4616.317389525354</v>
      </c>
      <c r="R65" s="23">
        <f t="shared" si="60"/>
        <v>3025.8777715274582</v>
      </c>
      <c r="S65" s="23">
        <f t="shared" si="60"/>
        <v>3415.8073302445237</v>
      </c>
      <c r="T65" s="23">
        <f t="shared" si="60"/>
        <v>0</v>
      </c>
      <c r="U65" s="23">
        <f t="shared" si="60"/>
        <v>0</v>
      </c>
      <c r="V65" s="23">
        <f t="shared" si="60"/>
        <v>0</v>
      </c>
      <c r="W65" s="23">
        <f t="shared" si="60"/>
        <v>0</v>
      </c>
      <c r="X65" s="23">
        <f t="shared" si="60"/>
        <v>0</v>
      </c>
      <c r="Y65" s="23">
        <f t="shared" si="60"/>
        <v>0</v>
      </c>
      <c r="Z65" s="23">
        <f t="shared" si="60"/>
        <v>0</v>
      </c>
      <c r="AA65" s="23">
        <f t="shared" si="60"/>
        <v>0</v>
      </c>
    </row>
    <row r="66" spans="1:29" ht="15.75" x14ac:dyDescent="0.25">
      <c r="A66" s="666"/>
      <c r="B66" s="13" t="str">
        <f t="shared" si="51"/>
        <v>Lighting</v>
      </c>
      <c r="C66" s="23">
        <f t="shared" si="54"/>
        <v>0</v>
      </c>
      <c r="D66" s="23">
        <f t="shared" ref="D66:AA66" si="61">((D12*0.5)+C30-D48)*D85*D$93*D$2</f>
        <v>533.39272362051986</v>
      </c>
      <c r="E66" s="23">
        <f t="shared" si="61"/>
        <v>3775.5876126364219</v>
      </c>
      <c r="F66" s="23">
        <f t="shared" si="61"/>
        <v>8256.4624466795231</v>
      </c>
      <c r="G66" s="23">
        <f t="shared" si="61"/>
        <v>14546.4405076535</v>
      </c>
      <c r="H66" s="23">
        <f t="shared" si="61"/>
        <v>23281.873478930534</v>
      </c>
      <c r="I66" s="23">
        <f t="shared" si="61"/>
        <v>36075.058964612123</v>
      </c>
      <c r="J66" s="23">
        <f t="shared" si="61"/>
        <v>32408.695047383993</v>
      </c>
      <c r="K66" s="23">
        <f t="shared" si="61"/>
        <v>40334.455513019289</v>
      </c>
      <c r="L66" s="23">
        <f t="shared" si="61"/>
        <v>33174.005982181603</v>
      </c>
      <c r="M66" s="23">
        <f t="shared" si="61"/>
        <v>30475.500493162403</v>
      </c>
      <c r="N66" s="23">
        <f t="shared" si="61"/>
        <v>47852.039984453251</v>
      </c>
      <c r="O66" s="23">
        <f t="shared" si="61"/>
        <v>65117.87870878508</v>
      </c>
      <c r="P66" s="23">
        <f t="shared" si="61"/>
        <v>48850.888976189497</v>
      </c>
      <c r="Q66" s="23">
        <f t="shared" si="61"/>
        <v>55481.429941212722</v>
      </c>
      <c r="R66" s="23">
        <f t="shared" si="61"/>
        <v>61347.779356066363</v>
      </c>
      <c r="S66" s="23">
        <f t="shared" si="61"/>
        <v>79051.859569693785</v>
      </c>
      <c r="T66" s="23">
        <f t="shared" si="61"/>
        <v>0</v>
      </c>
      <c r="U66" s="23">
        <f t="shared" si="61"/>
        <v>0</v>
      </c>
      <c r="V66" s="23">
        <f t="shared" si="61"/>
        <v>0</v>
      </c>
      <c r="W66" s="23">
        <f t="shared" si="61"/>
        <v>0</v>
      </c>
      <c r="X66" s="23">
        <f t="shared" si="61"/>
        <v>0</v>
      </c>
      <c r="Y66" s="23">
        <f t="shared" si="61"/>
        <v>0</v>
      </c>
      <c r="Z66" s="23">
        <f t="shared" si="61"/>
        <v>0</v>
      </c>
      <c r="AA66" s="23">
        <f t="shared" si="61"/>
        <v>0</v>
      </c>
    </row>
    <row r="67" spans="1:29" ht="15.75" x14ac:dyDescent="0.25">
      <c r="A67" s="666"/>
      <c r="B67" s="13" t="str">
        <f t="shared" si="51"/>
        <v>Miscellaneous</v>
      </c>
      <c r="C67" s="23">
        <f t="shared" si="54"/>
        <v>0</v>
      </c>
      <c r="D67" s="23">
        <f t="shared" ref="D67:AA67" si="62">((D13*0.5)+C31-D49)*D86*D$93*D$2</f>
        <v>0</v>
      </c>
      <c r="E67" s="23">
        <f t="shared" si="62"/>
        <v>9.6414914921207995</v>
      </c>
      <c r="F67" s="23">
        <f t="shared" si="62"/>
        <v>20.227112966881606</v>
      </c>
      <c r="G67" s="23">
        <f t="shared" si="62"/>
        <v>39.611212873391253</v>
      </c>
      <c r="H67" s="23">
        <f t="shared" si="62"/>
        <v>78.499933524805002</v>
      </c>
      <c r="I67" s="23">
        <f t="shared" si="62"/>
        <v>80.514249765260999</v>
      </c>
      <c r="J67" s="23">
        <f t="shared" si="62"/>
        <v>80.609987229161007</v>
      </c>
      <c r="K67" s="23">
        <f t="shared" si="62"/>
        <v>86.894385834484794</v>
      </c>
      <c r="L67" s="23">
        <f t="shared" si="62"/>
        <v>61.705053819450598</v>
      </c>
      <c r="M67" s="23">
        <f t="shared" si="62"/>
        <v>96.197359213073625</v>
      </c>
      <c r="N67" s="23">
        <f t="shared" si="62"/>
        <v>407.84059688866699</v>
      </c>
      <c r="O67" s="23">
        <f t="shared" si="62"/>
        <v>642.53926994872188</v>
      </c>
      <c r="P67" s="23">
        <f t="shared" si="62"/>
        <v>570.69160610694098</v>
      </c>
      <c r="Q67" s="23">
        <f t="shared" si="62"/>
        <v>661.45240240101577</v>
      </c>
      <c r="R67" s="23">
        <f t="shared" si="62"/>
        <v>693.83831726213486</v>
      </c>
      <c r="S67" s="23">
        <f t="shared" si="62"/>
        <v>776.4338695799313</v>
      </c>
      <c r="T67" s="23">
        <f t="shared" si="62"/>
        <v>0</v>
      </c>
      <c r="U67" s="23">
        <f t="shared" si="62"/>
        <v>0</v>
      </c>
      <c r="V67" s="23">
        <f t="shared" si="62"/>
        <v>0</v>
      </c>
      <c r="W67" s="23">
        <f t="shared" si="62"/>
        <v>0</v>
      </c>
      <c r="X67" s="23">
        <f t="shared" si="62"/>
        <v>0</v>
      </c>
      <c r="Y67" s="23">
        <f t="shared" si="62"/>
        <v>0</v>
      </c>
      <c r="Z67" s="23">
        <f t="shared" si="62"/>
        <v>0</v>
      </c>
      <c r="AA67" s="23">
        <f t="shared" si="62"/>
        <v>0</v>
      </c>
    </row>
    <row r="68" spans="1:29" ht="15.75" customHeight="1" x14ac:dyDescent="0.25">
      <c r="A68" s="666"/>
      <c r="B68" s="13" t="str">
        <f t="shared" si="51"/>
        <v>Motors</v>
      </c>
      <c r="C68" s="23">
        <f t="shared" si="54"/>
        <v>0</v>
      </c>
      <c r="D68" s="23">
        <f t="shared" ref="D68:AA68" si="63">((D14*0.5)+C32-D50)*D87*D$93*D$2</f>
        <v>0</v>
      </c>
      <c r="E68" s="23">
        <f t="shared" si="63"/>
        <v>0</v>
      </c>
      <c r="F68" s="23">
        <f t="shared" si="63"/>
        <v>0</v>
      </c>
      <c r="G68" s="23">
        <f t="shared" si="63"/>
        <v>0</v>
      </c>
      <c r="H68" s="23">
        <f t="shared" si="63"/>
        <v>0</v>
      </c>
      <c r="I68" s="23">
        <f t="shared" si="63"/>
        <v>0</v>
      </c>
      <c r="J68" s="23">
        <f t="shared" si="63"/>
        <v>0</v>
      </c>
      <c r="K68" s="23">
        <f t="shared" si="63"/>
        <v>0</v>
      </c>
      <c r="L68" s="23">
        <f t="shared" si="63"/>
        <v>0</v>
      </c>
      <c r="M68" s="23">
        <f t="shared" si="63"/>
        <v>0</v>
      </c>
      <c r="N68" s="23">
        <f t="shared" si="63"/>
        <v>0</v>
      </c>
      <c r="O68" s="23">
        <f t="shared" si="63"/>
        <v>0</v>
      </c>
      <c r="P68" s="23">
        <f t="shared" si="63"/>
        <v>0</v>
      </c>
      <c r="Q68" s="23">
        <f t="shared" si="63"/>
        <v>0</v>
      </c>
      <c r="R68" s="23">
        <f t="shared" si="63"/>
        <v>0</v>
      </c>
      <c r="S68" s="23">
        <f t="shared" si="63"/>
        <v>0</v>
      </c>
      <c r="T68" s="23">
        <f t="shared" si="63"/>
        <v>0</v>
      </c>
      <c r="U68" s="23">
        <f t="shared" si="63"/>
        <v>0</v>
      </c>
      <c r="V68" s="23">
        <f t="shared" si="63"/>
        <v>0</v>
      </c>
      <c r="W68" s="23">
        <f t="shared" si="63"/>
        <v>0</v>
      </c>
      <c r="X68" s="23">
        <f t="shared" si="63"/>
        <v>0</v>
      </c>
      <c r="Y68" s="23">
        <f t="shared" si="63"/>
        <v>0</v>
      </c>
      <c r="Z68" s="23">
        <f t="shared" si="63"/>
        <v>0</v>
      </c>
      <c r="AA68" s="23">
        <f t="shared" si="63"/>
        <v>0</v>
      </c>
    </row>
    <row r="69" spans="1:29" ht="15.75" x14ac:dyDescent="0.25">
      <c r="A69" s="666"/>
      <c r="B69" s="13" t="str">
        <f t="shared" si="51"/>
        <v>Process</v>
      </c>
      <c r="C69" s="23">
        <f t="shared" si="54"/>
        <v>0</v>
      </c>
      <c r="D69" s="23">
        <f t="shared" ref="D69:AA69" si="64">((D15*0.5)+C33-D51)*D88*D$93*D$2</f>
        <v>0</v>
      </c>
      <c r="E69" s="23">
        <f t="shared" si="64"/>
        <v>0</v>
      </c>
      <c r="F69" s="23">
        <f t="shared" si="64"/>
        <v>0</v>
      </c>
      <c r="G69" s="23">
        <f t="shared" si="64"/>
        <v>0</v>
      </c>
      <c r="H69" s="23">
        <f t="shared" si="64"/>
        <v>0</v>
      </c>
      <c r="I69" s="23">
        <f t="shared" si="64"/>
        <v>0</v>
      </c>
      <c r="J69" s="23">
        <f t="shared" si="64"/>
        <v>0</v>
      </c>
      <c r="K69" s="23">
        <f t="shared" si="64"/>
        <v>0</v>
      </c>
      <c r="L69" s="23">
        <f t="shared" si="64"/>
        <v>0</v>
      </c>
      <c r="M69" s="23">
        <f t="shared" si="64"/>
        <v>0</v>
      </c>
      <c r="N69" s="23">
        <f t="shared" si="64"/>
        <v>0</v>
      </c>
      <c r="O69" s="23">
        <f t="shared" si="64"/>
        <v>0</v>
      </c>
      <c r="P69" s="23">
        <f t="shared" si="64"/>
        <v>0</v>
      </c>
      <c r="Q69" s="23">
        <f t="shared" si="64"/>
        <v>0</v>
      </c>
      <c r="R69" s="23">
        <f t="shared" si="64"/>
        <v>0</v>
      </c>
      <c r="S69" s="23">
        <f t="shared" si="64"/>
        <v>0</v>
      </c>
      <c r="T69" s="23">
        <f t="shared" si="64"/>
        <v>0</v>
      </c>
      <c r="U69" s="23">
        <f t="shared" si="64"/>
        <v>0</v>
      </c>
      <c r="V69" s="23">
        <f t="shared" si="64"/>
        <v>0</v>
      </c>
      <c r="W69" s="23">
        <f t="shared" si="64"/>
        <v>0</v>
      </c>
      <c r="X69" s="23">
        <f t="shared" si="64"/>
        <v>0</v>
      </c>
      <c r="Y69" s="23">
        <f t="shared" si="64"/>
        <v>0</v>
      </c>
      <c r="Z69" s="23">
        <f t="shared" si="64"/>
        <v>0</v>
      </c>
      <c r="AA69" s="23">
        <f t="shared" si="64"/>
        <v>0</v>
      </c>
    </row>
    <row r="70" spans="1:29" ht="15.75" x14ac:dyDescent="0.25">
      <c r="A70" s="666"/>
      <c r="B70" s="13" t="str">
        <f t="shared" si="51"/>
        <v>Refrigeration</v>
      </c>
      <c r="C70" s="23">
        <f t="shared" si="54"/>
        <v>0</v>
      </c>
      <c r="D70" s="23">
        <f t="shared" ref="D70:AA70" si="65">((D16*0.5)+C34-D52)*D89*D$93*D$2</f>
        <v>0</v>
      </c>
      <c r="E70" s="23">
        <f t="shared" si="65"/>
        <v>157.3879968272781</v>
      </c>
      <c r="F70" s="23">
        <f t="shared" si="65"/>
        <v>479.3854341429946</v>
      </c>
      <c r="G70" s="23">
        <f t="shared" si="65"/>
        <v>745.58481379894693</v>
      </c>
      <c r="H70" s="23">
        <f t="shared" si="65"/>
        <v>1164.8393563798484</v>
      </c>
      <c r="I70" s="23">
        <f t="shared" si="65"/>
        <v>1223.8355947129155</v>
      </c>
      <c r="J70" s="23">
        <f t="shared" si="65"/>
        <v>1235.921145217759</v>
      </c>
      <c r="K70" s="23">
        <f t="shared" si="65"/>
        <v>1765.9470957967569</v>
      </c>
      <c r="L70" s="23">
        <f t="shared" si="65"/>
        <v>1593.8699095670995</v>
      </c>
      <c r="M70" s="23">
        <f t="shared" si="65"/>
        <v>1685.6703029929022</v>
      </c>
      <c r="N70" s="23">
        <f t="shared" si="65"/>
        <v>1774.6674431278641</v>
      </c>
      <c r="O70" s="23">
        <f t="shared" si="65"/>
        <v>1795.7746408128605</v>
      </c>
      <c r="P70" s="23">
        <f t="shared" si="65"/>
        <v>1593.4049316883718</v>
      </c>
      <c r="Q70" s="23">
        <f t="shared" si="65"/>
        <v>1823.5289095438072</v>
      </c>
      <c r="R70" s="23">
        <f t="shared" si="65"/>
        <v>2001.2950851072876</v>
      </c>
      <c r="S70" s="23">
        <f t="shared" si="65"/>
        <v>2206.9333110665939</v>
      </c>
      <c r="T70" s="23">
        <f t="shared" si="65"/>
        <v>0</v>
      </c>
      <c r="U70" s="23">
        <f t="shared" si="65"/>
        <v>0</v>
      </c>
      <c r="V70" s="23">
        <f t="shared" si="65"/>
        <v>0</v>
      </c>
      <c r="W70" s="23">
        <f t="shared" si="65"/>
        <v>0</v>
      </c>
      <c r="X70" s="23">
        <f t="shared" si="65"/>
        <v>0</v>
      </c>
      <c r="Y70" s="23">
        <f t="shared" si="65"/>
        <v>0</v>
      </c>
      <c r="Z70" s="23">
        <f t="shared" si="65"/>
        <v>0</v>
      </c>
      <c r="AA70" s="23">
        <f t="shared" si="65"/>
        <v>0</v>
      </c>
    </row>
    <row r="71" spans="1:29" ht="15.75" x14ac:dyDescent="0.25">
      <c r="A71" s="666"/>
      <c r="B71" s="13" t="str">
        <f t="shared" si="51"/>
        <v>Water Heating</v>
      </c>
      <c r="C71" s="23">
        <f t="shared" si="54"/>
        <v>0</v>
      </c>
      <c r="D71" s="23">
        <f t="shared" ref="D71:AA71" si="66">((D17*0.5)+C35-D53)*D90*D$93*D$2</f>
        <v>0</v>
      </c>
      <c r="E71" s="23">
        <f t="shared" si="66"/>
        <v>0</v>
      </c>
      <c r="F71" s="23">
        <f t="shared" si="66"/>
        <v>0</v>
      </c>
      <c r="G71" s="23">
        <f t="shared" si="66"/>
        <v>0</v>
      </c>
      <c r="H71" s="23">
        <f t="shared" si="66"/>
        <v>0</v>
      </c>
      <c r="I71" s="23">
        <f t="shared" si="66"/>
        <v>0</v>
      </c>
      <c r="J71" s="23">
        <f t="shared" si="66"/>
        <v>0</v>
      </c>
      <c r="K71" s="23">
        <f t="shared" si="66"/>
        <v>0</v>
      </c>
      <c r="L71" s="23">
        <f t="shared" si="66"/>
        <v>0</v>
      </c>
      <c r="M71" s="23">
        <f t="shared" si="66"/>
        <v>0</v>
      </c>
      <c r="N71" s="23">
        <f t="shared" si="66"/>
        <v>0</v>
      </c>
      <c r="O71" s="23">
        <f t="shared" si="66"/>
        <v>0</v>
      </c>
      <c r="P71" s="23">
        <f t="shared" si="66"/>
        <v>0</v>
      </c>
      <c r="Q71" s="23">
        <f t="shared" si="66"/>
        <v>0</v>
      </c>
      <c r="R71" s="23">
        <f t="shared" si="66"/>
        <v>0</v>
      </c>
      <c r="S71" s="23">
        <f t="shared" si="66"/>
        <v>0</v>
      </c>
      <c r="T71" s="23">
        <f t="shared" si="66"/>
        <v>0</v>
      </c>
      <c r="U71" s="23">
        <f t="shared" si="66"/>
        <v>0</v>
      </c>
      <c r="V71" s="23">
        <f t="shared" si="66"/>
        <v>0</v>
      </c>
      <c r="W71" s="23">
        <f t="shared" si="66"/>
        <v>0</v>
      </c>
      <c r="X71" s="23">
        <f t="shared" si="66"/>
        <v>0</v>
      </c>
      <c r="Y71" s="23">
        <f t="shared" si="66"/>
        <v>0</v>
      </c>
      <c r="Z71" s="23">
        <f t="shared" si="66"/>
        <v>0</v>
      </c>
      <c r="AA71" s="23">
        <f t="shared" si="66"/>
        <v>0</v>
      </c>
    </row>
    <row r="72" spans="1:29" ht="15.75" customHeight="1" x14ac:dyDescent="0.25">
      <c r="A72" s="666"/>
      <c r="B72" s="13" t="str">
        <f t="shared" ref="B72" si="67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533.4131014556001</v>
      </c>
      <c r="E73" s="23">
        <f t="shared" ref="E73:AA73" si="68">SUM(E59:E72)</f>
        <v>3946.9258152341854</v>
      </c>
      <c r="F73" s="23">
        <f t="shared" si="68"/>
        <v>8899.0610273284619</v>
      </c>
      <c r="G73" s="23">
        <f t="shared" si="68"/>
        <v>16080.713794131501</v>
      </c>
      <c r="H73" s="23">
        <f t="shared" si="68"/>
        <v>28727.151715302061</v>
      </c>
      <c r="I73" s="23">
        <f t="shared" si="68"/>
        <v>43963.230712291683</v>
      </c>
      <c r="J73" s="23">
        <f t="shared" si="68"/>
        <v>40776.053849856224</v>
      </c>
      <c r="K73" s="23">
        <f t="shared" si="68"/>
        <v>45674.312508250987</v>
      </c>
      <c r="L73" s="23">
        <f t="shared" si="68"/>
        <v>35560.480354167506</v>
      </c>
      <c r="M73" s="23">
        <f t="shared" si="68"/>
        <v>32980.55609494049</v>
      </c>
      <c r="N73" s="23">
        <f t="shared" si="68"/>
        <v>54247.336742557076</v>
      </c>
      <c r="O73" s="23">
        <f t="shared" si="68"/>
        <v>74746.495077044179</v>
      </c>
      <c r="P73" s="23">
        <f t="shared" si="68"/>
        <v>56941.702439680099</v>
      </c>
      <c r="Q73" s="23">
        <f t="shared" si="68"/>
        <v>63344.996595516845</v>
      </c>
      <c r="R73" s="23">
        <f t="shared" si="68"/>
        <v>69057.04229879682</v>
      </c>
      <c r="S73" s="23">
        <f t="shared" si="68"/>
        <v>91159.089483252465</v>
      </c>
      <c r="T73" s="23">
        <f t="shared" si="68"/>
        <v>0</v>
      </c>
      <c r="U73" s="23">
        <f t="shared" si="68"/>
        <v>0</v>
      </c>
      <c r="V73" s="23">
        <f t="shared" si="68"/>
        <v>0</v>
      </c>
      <c r="W73" s="23">
        <f t="shared" si="68"/>
        <v>0</v>
      </c>
      <c r="X73" s="23">
        <f t="shared" si="68"/>
        <v>0</v>
      </c>
      <c r="Y73" s="23">
        <f t="shared" si="68"/>
        <v>0</v>
      </c>
      <c r="Z73" s="23">
        <f t="shared" si="68"/>
        <v>0</v>
      </c>
      <c r="AA73" s="23">
        <f t="shared" si="68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533.4131014556001</v>
      </c>
      <c r="E74" s="24">
        <f t="shared" ref="E74:AA74" si="69">D74+E73</f>
        <v>4480.338916689785</v>
      </c>
      <c r="F74" s="24">
        <f t="shared" si="69"/>
        <v>13379.399944018247</v>
      </c>
      <c r="G74" s="24">
        <f t="shared" si="69"/>
        <v>29460.113738149746</v>
      </c>
      <c r="H74" s="24">
        <f t="shared" si="69"/>
        <v>58187.265453451808</v>
      </c>
      <c r="I74" s="24">
        <f t="shared" si="69"/>
        <v>102150.49616574349</v>
      </c>
      <c r="J74" s="24">
        <f t="shared" si="69"/>
        <v>142926.5500155997</v>
      </c>
      <c r="K74" s="24">
        <f t="shared" si="69"/>
        <v>188600.86252385069</v>
      </c>
      <c r="L74" s="24">
        <f t="shared" si="69"/>
        <v>224161.34287801821</v>
      </c>
      <c r="M74" s="24">
        <f t="shared" si="69"/>
        <v>257141.8989729587</v>
      </c>
      <c r="N74" s="24">
        <f t="shared" si="69"/>
        <v>311389.2357155158</v>
      </c>
      <c r="O74" s="24">
        <f t="shared" si="69"/>
        <v>386135.73079255997</v>
      </c>
      <c r="P74" s="24">
        <f t="shared" si="69"/>
        <v>443077.43323224009</v>
      </c>
      <c r="Q74" s="24">
        <f t="shared" si="69"/>
        <v>506422.42982775695</v>
      </c>
      <c r="R74" s="24">
        <f t="shared" si="69"/>
        <v>575479.47212655377</v>
      </c>
      <c r="S74" s="24">
        <f t="shared" si="69"/>
        <v>666638.56160980626</v>
      </c>
      <c r="T74" s="24">
        <f t="shared" si="69"/>
        <v>666638.56160980626</v>
      </c>
      <c r="U74" s="24">
        <f t="shared" si="69"/>
        <v>666638.56160980626</v>
      </c>
      <c r="V74" s="24">
        <f t="shared" si="69"/>
        <v>666638.56160980626</v>
      </c>
      <c r="W74" s="24">
        <f t="shared" si="69"/>
        <v>666638.56160980626</v>
      </c>
      <c r="X74" s="24">
        <f t="shared" si="69"/>
        <v>666638.56160980626</v>
      </c>
      <c r="Y74" s="24">
        <f t="shared" si="69"/>
        <v>666638.56160980626</v>
      </c>
      <c r="Z74" s="24">
        <f t="shared" si="69"/>
        <v>666638.56160980626</v>
      </c>
      <c r="AA74" s="24">
        <f t="shared" si="69"/>
        <v>666638.56160980626</v>
      </c>
    </row>
    <row r="75" spans="1:29" x14ac:dyDescent="0.25">
      <c r="A75" s="8"/>
      <c r="B75" s="30"/>
      <c r="C75" s="193"/>
      <c r="D75" s="194"/>
      <c r="E75" s="193"/>
      <c r="F75" s="194"/>
      <c r="G75" s="193"/>
      <c r="H75" s="194"/>
      <c r="I75" s="193"/>
      <c r="J75" s="194"/>
      <c r="K75" s="193"/>
      <c r="L75" s="194"/>
      <c r="M75" s="193"/>
      <c r="N75" s="194"/>
      <c r="O75" s="193"/>
      <c r="P75" s="194"/>
      <c r="Q75" s="193"/>
      <c r="R75" s="194"/>
      <c r="S75" s="193"/>
      <c r="T75" s="194"/>
      <c r="U75" s="193"/>
      <c r="V75" s="194"/>
      <c r="W75" s="193"/>
      <c r="X75" s="194"/>
      <c r="Y75" s="193"/>
      <c r="Z75" s="194"/>
      <c r="AA75" s="193"/>
    </row>
    <row r="76" spans="1:29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182"/>
    </row>
    <row r="77" spans="1:29" s="95" customFormat="1" ht="16.5" thickBot="1" x14ac:dyDescent="0.3">
      <c r="A77" s="668" t="s">
        <v>12</v>
      </c>
      <c r="B77" s="223" t="s">
        <v>162</v>
      </c>
      <c r="C77" s="135">
        <f>C$4</f>
        <v>45292</v>
      </c>
      <c r="D77" s="135">
        <f t="shared" ref="D77:AA77" si="70">D$4</f>
        <v>45323</v>
      </c>
      <c r="E77" s="135">
        <f t="shared" si="70"/>
        <v>45352</v>
      </c>
      <c r="F77" s="135">
        <f t="shared" si="70"/>
        <v>45383</v>
      </c>
      <c r="G77" s="135">
        <f t="shared" si="70"/>
        <v>45413</v>
      </c>
      <c r="H77" s="135">
        <f t="shared" si="70"/>
        <v>45444</v>
      </c>
      <c r="I77" s="135">
        <f t="shared" si="70"/>
        <v>45474</v>
      </c>
      <c r="J77" s="135">
        <f t="shared" si="70"/>
        <v>45505</v>
      </c>
      <c r="K77" s="135">
        <f t="shared" si="70"/>
        <v>45536</v>
      </c>
      <c r="L77" s="135">
        <f t="shared" si="70"/>
        <v>45566</v>
      </c>
      <c r="M77" s="135">
        <f t="shared" si="70"/>
        <v>45597</v>
      </c>
      <c r="N77" s="135">
        <f t="shared" si="70"/>
        <v>45627</v>
      </c>
      <c r="O77" s="135">
        <f t="shared" si="70"/>
        <v>45658</v>
      </c>
      <c r="P77" s="135">
        <f t="shared" si="70"/>
        <v>45689</v>
      </c>
      <c r="Q77" s="135">
        <f t="shared" si="70"/>
        <v>45717</v>
      </c>
      <c r="R77" s="135">
        <f t="shared" si="70"/>
        <v>45748</v>
      </c>
      <c r="S77" s="135">
        <f t="shared" si="70"/>
        <v>45778</v>
      </c>
      <c r="T77" s="135">
        <f t="shared" si="70"/>
        <v>45809</v>
      </c>
      <c r="U77" s="135">
        <f t="shared" si="70"/>
        <v>45839</v>
      </c>
      <c r="V77" s="135">
        <f t="shared" si="70"/>
        <v>45870</v>
      </c>
      <c r="W77" s="135">
        <f t="shared" si="70"/>
        <v>45901</v>
      </c>
      <c r="X77" s="135">
        <f t="shared" si="70"/>
        <v>45931</v>
      </c>
      <c r="Y77" s="135">
        <f t="shared" si="70"/>
        <v>45962</v>
      </c>
      <c r="Z77" s="135">
        <f t="shared" si="70"/>
        <v>45992</v>
      </c>
      <c r="AA77" s="135">
        <f t="shared" si="70"/>
        <v>46023</v>
      </c>
      <c r="AC77" s="95" t="s">
        <v>247</v>
      </c>
    </row>
    <row r="78" spans="1:29" s="95" customFormat="1" ht="15.75" customHeight="1" x14ac:dyDescent="0.25">
      <c r="A78" s="669"/>
      <c r="B78" s="13" t="str">
        <f>B59</f>
        <v>Air Comp</v>
      </c>
      <c r="C78" s="383">
        <v>8.5109000000000004E-2</v>
      </c>
      <c r="D78" s="383">
        <v>7.7715000000000006E-2</v>
      </c>
      <c r="E78" s="383">
        <v>8.6136000000000004E-2</v>
      </c>
      <c r="F78" s="383">
        <v>7.9796000000000006E-2</v>
      </c>
      <c r="G78" s="383">
        <v>8.5334999999999994E-2</v>
      </c>
      <c r="H78" s="383">
        <v>8.1994999999999998E-2</v>
      </c>
      <c r="I78" s="383">
        <v>8.4098999999999993E-2</v>
      </c>
      <c r="J78" s="383">
        <v>8.4198999999999996E-2</v>
      </c>
      <c r="K78" s="383">
        <v>8.2512000000000002E-2</v>
      </c>
      <c r="L78" s="383">
        <v>8.5277000000000006E-2</v>
      </c>
      <c r="M78" s="383">
        <v>8.2588999999999996E-2</v>
      </c>
      <c r="N78" s="383">
        <v>8.5237999999999994E-2</v>
      </c>
      <c r="O78" s="383">
        <f>C78</f>
        <v>8.5109000000000004E-2</v>
      </c>
      <c r="P78" s="383">
        <f t="shared" ref="P78:P90" si="71">D78</f>
        <v>7.7715000000000006E-2</v>
      </c>
      <c r="Q78" s="383">
        <f t="shared" ref="Q78:Q90" si="72">E78</f>
        <v>8.6136000000000004E-2</v>
      </c>
      <c r="R78" s="383">
        <f t="shared" ref="R78:R90" si="73">F78</f>
        <v>7.9796000000000006E-2</v>
      </c>
      <c r="S78" s="383">
        <f t="shared" ref="S78:S90" si="74">G78</f>
        <v>8.5334999999999994E-2</v>
      </c>
      <c r="T78" s="383">
        <f t="shared" ref="T78:T90" si="75">H78</f>
        <v>8.1994999999999998E-2</v>
      </c>
      <c r="U78" s="383">
        <f t="shared" ref="U78:U90" si="76">I78</f>
        <v>8.4098999999999993E-2</v>
      </c>
      <c r="V78" s="383">
        <f t="shared" ref="V78:V90" si="77">J78</f>
        <v>8.4198999999999996E-2</v>
      </c>
      <c r="W78" s="383">
        <f t="shared" ref="W78:W90" si="78">K78</f>
        <v>8.2512000000000002E-2</v>
      </c>
      <c r="X78" s="383">
        <f t="shared" ref="X78:X90" si="79">L78</f>
        <v>8.5277000000000006E-2</v>
      </c>
      <c r="Y78" s="383">
        <f t="shared" ref="Y78:Y90" si="80">M78</f>
        <v>8.2588999999999996E-2</v>
      </c>
      <c r="Z78" s="383">
        <f t="shared" ref="Z78:Z90" si="81">N78</f>
        <v>8.5237999999999994E-2</v>
      </c>
      <c r="AA78" s="383">
        <f t="shared" ref="AA78:AA90" si="82">O78</f>
        <v>8.5109000000000004E-2</v>
      </c>
      <c r="AC78" s="381">
        <f t="shared" ref="AC78:AC90" si="83">SUM(C78:N78)</f>
        <v>1.0000000000000002</v>
      </c>
    </row>
    <row r="79" spans="1:29" s="95" customFormat="1" ht="15.75" x14ac:dyDescent="0.25">
      <c r="A79" s="669"/>
      <c r="B79" s="13" t="str">
        <f t="shared" ref="B79:B90" si="84">B60</f>
        <v>Building Shell</v>
      </c>
      <c r="C79" s="383">
        <v>0.107824</v>
      </c>
      <c r="D79" s="383">
        <v>9.1051999999999994E-2</v>
      </c>
      <c r="E79" s="383">
        <v>7.1135000000000004E-2</v>
      </c>
      <c r="F79" s="383">
        <v>4.1179E-2</v>
      </c>
      <c r="G79" s="383">
        <v>4.4423999999999998E-2</v>
      </c>
      <c r="H79" s="383">
        <v>0.106128</v>
      </c>
      <c r="I79" s="383">
        <v>0.14288100000000001</v>
      </c>
      <c r="J79" s="383">
        <v>0.133494</v>
      </c>
      <c r="K79" s="383">
        <v>5.781E-2</v>
      </c>
      <c r="L79" s="383">
        <v>3.8018000000000003E-2</v>
      </c>
      <c r="M79" s="383">
        <v>6.2103999999999999E-2</v>
      </c>
      <c r="N79" s="383">
        <v>0.103951</v>
      </c>
      <c r="O79" s="383">
        <f t="shared" ref="O79:O90" si="85">C79</f>
        <v>0.107824</v>
      </c>
      <c r="P79" s="383">
        <f t="shared" si="71"/>
        <v>9.1051999999999994E-2</v>
      </c>
      <c r="Q79" s="383">
        <f t="shared" si="72"/>
        <v>7.1135000000000004E-2</v>
      </c>
      <c r="R79" s="383">
        <f t="shared" si="73"/>
        <v>4.1179E-2</v>
      </c>
      <c r="S79" s="383">
        <f t="shared" si="74"/>
        <v>4.4423999999999998E-2</v>
      </c>
      <c r="T79" s="383">
        <f t="shared" si="75"/>
        <v>0.106128</v>
      </c>
      <c r="U79" s="383">
        <f t="shared" si="76"/>
        <v>0.14288100000000001</v>
      </c>
      <c r="V79" s="383">
        <f t="shared" si="77"/>
        <v>0.133494</v>
      </c>
      <c r="W79" s="383">
        <f t="shared" si="78"/>
        <v>5.781E-2</v>
      </c>
      <c r="X79" s="383">
        <f t="shared" si="79"/>
        <v>3.8018000000000003E-2</v>
      </c>
      <c r="Y79" s="383">
        <f t="shared" si="80"/>
        <v>6.2103999999999999E-2</v>
      </c>
      <c r="Z79" s="383">
        <f t="shared" si="81"/>
        <v>0.103951</v>
      </c>
      <c r="AA79" s="383">
        <f t="shared" si="82"/>
        <v>0.107824</v>
      </c>
      <c r="AC79" s="381">
        <f t="shared" si="83"/>
        <v>1</v>
      </c>
    </row>
    <row r="80" spans="1:29" s="95" customFormat="1" ht="15.75" x14ac:dyDescent="0.25">
      <c r="A80" s="669"/>
      <c r="B80" s="13" t="str">
        <f t="shared" si="84"/>
        <v>Cooking</v>
      </c>
      <c r="C80" s="383">
        <v>8.6096000000000006E-2</v>
      </c>
      <c r="D80" s="383">
        <v>7.8608999999999998E-2</v>
      </c>
      <c r="E80" s="383">
        <v>8.1547999999999995E-2</v>
      </c>
      <c r="F80" s="383">
        <v>7.2947999999999999E-2</v>
      </c>
      <c r="G80" s="383">
        <v>8.6277000000000006E-2</v>
      </c>
      <c r="H80" s="383">
        <v>8.3294000000000007E-2</v>
      </c>
      <c r="I80" s="383">
        <v>8.5859000000000005E-2</v>
      </c>
      <c r="J80" s="383">
        <v>8.5885000000000003E-2</v>
      </c>
      <c r="K80" s="383">
        <v>8.3474999999999994E-2</v>
      </c>
      <c r="L80" s="383">
        <v>8.6262000000000005E-2</v>
      </c>
      <c r="M80" s="383">
        <v>8.3496000000000001E-2</v>
      </c>
      <c r="N80" s="383">
        <v>8.6250999999999994E-2</v>
      </c>
      <c r="O80" s="383">
        <f t="shared" si="85"/>
        <v>8.6096000000000006E-2</v>
      </c>
      <c r="P80" s="383">
        <f t="shared" si="71"/>
        <v>7.8608999999999998E-2</v>
      </c>
      <c r="Q80" s="383">
        <f t="shared" si="72"/>
        <v>8.1547999999999995E-2</v>
      </c>
      <c r="R80" s="383">
        <f t="shared" si="73"/>
        <v>7.2947999999999999E-2</v>
      </c>
      <c r="S80" s="383">
        <f t="shared" si="74"/>
        <v>8.6277000000000006E-2</v>
      </c>
      <c r="T80" s="383">
        <f t="shared" si="75"/>
        <v>8.3294000000000007E-2</v>
      </c>
      <c r="U80" s="383">
        <f t="shared" si="76"/>
        <v>8.5859000000000005E-2</v>
      </c>
      <c r="V80" s="383">
        <f t="shared" si="77"/>
        <v>8.5885000000000003E-2</v>
      </c>
      <c r="W80" s="383">
        <f t="shared" si="78"/>
        <v>8.3474999999999994E-2</v>
      </c>
      <c r="X80" s="383">
        <f t="shared" si="79"/>
        <v>8.6262000000000005E-2</v>
      </c>
      <c r="Y80" s="383">
        <f t="shared" si="80"/>
        <v>8.3496000000000001E-2</v>
      </c>
      <c r="Z80" s="383">
        <f t="shared" si="81"/>
        <v>8.6250999999999994E-2</v>
      </c>
      <c r="AA80" s="383">
        <f t="shared" si="82"/>
        <v>8.6096000000000006E-2</v>
      </c>
      <c r="AC80" s="381">
        <f t="shared" si="83"/>
        <v>0.99999999999999989</v>
      </c>
    </row>
    <row r="81" spans="1:29" s="95" customFormat="1" ht="15.75" x14ac:dyDescent="0.25">
      <c r="A81" s="669"/>
      <c r="B81" s="13" t="str">
        <f t="shared" si="84"/>
        <v>Cooling</v>
      </c>
      <c r="C81" s="383">
        <v>6.0000000000000002E-6</v>
      </c>
      <c r="D81" s="383">
        <v>2.4699999999999999E-4</v>
      </c>
      <c r="E81" s="383">
        <v>7.2360000000000002E-3</v>
      </c>
      <c r="F81" s="383">
        <v>2.1690999999999998E-2</v>
      </c>
      <c r="G81" s="383">
        <v>6.2979999999999994E-2</v>
      </c>
      <c r="H81" s="383">
        <v>0.21317</v>
      </c>
      <c r="I81" s="383">
        <v>0.29002899999999998</v>
      </c>
      <c r="J81" s="383">
        <v>0.270206</v>
      </c>
      <c r="K81" s="383">
        <v>0.108695</v>
      </c>
      <c r="L81" s="383">
        <v>1.9643000000000001E-2</v>
      </c>
      <c r="M81" s="383">
        <v>6.0299999999999998E-3</v>
      </c>
      <c r="N81" s="383">
        <v>6.7000000000000002E-5</v>
      </c>
      <c r="O81" s="383">
        <f t="shared" si="85"/>
        <v>6.0000000000000002E-6</v>
      </c>
      <c r="P81" s="383">
        <f t="shared" si="71"/>
        <v>2.4699999999999999E-4</v>
      </c>
      <c r="Q81" s="383">
        <f t="shared" si="72"/>
        <v>7.2360000000000002E-3</v>
      </c>
      <c r="R81" s="383">
        <f t="shared" si="73"/>
        <v>2.1690999999999998E-2</v>
      </c>
      <c r="S81" s="383">
        <f t="shared" si="74"/>
        <v>6.2979999999999994E-2</v>
      </c>
      <c r="T81" s="383">
        <f t="shared" si="75"/>
        <v>0.21317</v>
      </c>
      <c r="U81" s="383">
        <f t="shared" si="76"/>
        <v>0.29002899999999998</v>
      </c>
      <c r="V81" s="383">
        <f t="shared" si="77"/>
        <v>0.270206</v>
      </c>
      <c r="W81" s="383">
        <f t="shared" si="78"/>
        <v>0.108695</v>
      </c>
      <c r="X81" s="383">
        <f t="shared" si="79"/>
        <v>1.9643000000000001E-2</v>
      </c>
      <c r="Y81" s="383">
        <f t="shared" si="80"/>
        <v>6.0299999999999998E-3</v>
      </c>
      <c r="Z81" s="383">
        <f t="shared" si="81"/>
        <v>6.7000000000000002E-5</v>
      </c>
      <c r="AA81" s="383">
        <f t="shared" si="82"/>
        <v>6.0000000000000002E-6</v>
      </c>
      <c r="AC81" s="381">
        <f t="shared" si="83"/>
        <v>0.99999999999999989</v>
      </c>
    </row>
    <row r="82" spans="1:29" s="95" customFormat="1" ht="15.75" x14ac:dyDescent="0.25">
      <c r="A82" s="669"/>
      <c r="B82" s="13" t="str">
        <f t="shared" si="84"/>
        <v>Ext Lighting</v>
      </c>
      <c r="C82" s="383">
        <v>0.106265</v>
      </c>
      <c r="D82" s="383">
        <v>8.2161999999999999E-2</v>
      </c>
      <c r="E82" s="383">
        <v>7.0887000000000006E-2</v>
      </c>
      <c r="F82" s="383">
        <v>6.8145999999999998E-2</v>
      </c>
      <c r="G82" s="383">
        <v>8.1852999999999995E-2</v>
      </c>
      <c r="H82" s="383">
        <v>6.7163E-2</v>
      </c>
      <c r="I82" s="383">
        <v>8.6751999999999996E-2</v>
      </c>
      <c r="J82" s="383">
        <v>6.9401000000000004E-2</v>
      </c>
      <c r="K82" s="383">
        <v>8.2907999999999996E-2</v>
      </c>
      <c r="L82" s="383">
        <v>0.100507</v>
      </c>
      <c r="M82" s="383">
        <v>8.7251999999999996E-2</v>
      </c>
      <c r="N82" s="383">
        <v>9.6703999999999998E-2</v>
      </c>
      <c r="O82" s="383">
        <f t="shared" si="85"/>
        <v>0.106265</v>
      </c>
      <c r="P82" s="383">
        <f t="shared" si="71"/>
        <v>8.2161999999999999E-2</v>
      </c>
      <c r="Q82" s="383">
        <f t="shared" si="72"/>
        <v>7.0887000000000006E-2</v>
      </c>
      <c r="R82" s="383">
        <f t="shared" si="73"/>
        <v>6.8145999999999998E-2</v>
      </c>
      <c r="S82" s="383">
        <f t="shared" si="74"/>
        <v>8.1852999999999995E-2</v>
      </c>
      <c r="T82" s="383">
        <f t="shared" si="75"/>
        <v>6.7163E-2</v>
      </c>
      <c r="U82" s="383">
        <f t="shared" si="76"/>
        <v>8.6751999999999996E-2</v>
      </c>
      <c r="V82" s="383">
        <f t="shared" si="77"/>
        <v>6.9401000000000004E-2</v>
      </c>
      <c r="W82" s="383">
        <f t="shared" si="78"/>
        <v>8.2907999999999996E-2</v>
      </c>
      <c r="X82" s="383">
        <f t="shared" si="79"/>
        <v>0.100507</v>
      </c>
      <c r="Y82" s="383">
        <f t="shared" si="80"/>
        <v>8.7251999999999996E-2</v>
      </c>
      <c r="Z82" s="383">
        <f t="shared" si="81"/>
        <v>9.6703999999999998E-2</v>
      </c>
      <c r="AA82" s="383">
        <f t="shared" si="82"/>
        <v>0.106265</v>
      </c>
      <c r="AC82" s="381">
        <f t="shared" si="83"/>
        <v>1</v>
      </c>
    </row>
    <row r="83" spans="1:29" s="95" customFormat="1" ht="15.75" x14ac:dyDescent="0.25">
      <c r="A83" s="669"/>
      <c r="B83" s="13" t="str">
        <f t="shared" si="84"/>
        <v>Heating</v>
      </c>
      <c r="C83" s="383">
        <v>0.210397</v>
      </c>
      <c r="D83" s="383">
        <v>0.17743600000000001</v>
      </c>
      <c r="E83" s="383">
        <v>0.13192400000000001</v>
      </c>
      <c r="F83" s="383">
        <v>5.9718E-2</v>
      </c>
      <c r="G83" s="383">
        <v>2.6769000000000001E-2</v>
      </c>
      <c r="H83" s="383">
        <v>4.2950000000000002E-3</v>
      </c>
      <c r="I83" s="383">
        <v>2.895E-3</v>
      </c>
      <c r="J83" s="383">
        <v>3.4320000000000002E-3</v>
      </c>
      <c r="K83" s="383">
        <v>9.4020000000000006E-3</v>
      </c>
      <c r="L83" s="383">
        <v>5.5496999999999998E-2</v>
      </c>
      <c r="M83" s="383">
        <v>0.115452</v>
      </c>
      <c r="N83" s="383">
        <v>0.20278299999999999</v>
      </c>
      <c r="O83" s="383">
        <f t="shared" si="85"/>
        <v>0.210397</v>
      </c>
      <c r="P83" s="383">
        <f t="shared" si="71"/>
        <v>0.17743600000000001</v>
      </c>
      <c r="Q83" s="383">
        <f t="shared" si="72"/>
        <v>0.13192400000000001</v>
      </c>
      <c r="R83" s="383">
        <f t="shared" si="73"/>
        <v>5.9718E-2</v>
      </c>
      <c r="S83" s="383">
        <f t="shared" si="74"/>
        <v>2.6769000000000001E-2</v>
      </c>
      <c r="T83" s="383">
        <f t="shared" si="75"/>
        <v>4.2950000000000002E-3</v>
      </c>
      <c r="U83" s="383">
        <f t="shared" si="76"/>
        <v>2.895E-3</v>
      </c>
      <c r="V83" s="383">
        <f t="shared" si="77"/>
        <v>3.4320000000000002E-3</v>
      </c>
      <c r="W83" s="383">
        <f t="shared" si="78"/>
        <v>9.4020000000000006E-3</v>
      </c>
      <c r="X83" s="383">
        <f t="shared" si="79"/>
        <v>5.5496999999999998E-2</v>
      </c>
      <c r="Y83" s="383">
        <f t="shared" si="80"/>
        <v>0.115452</v>
      </c>
      <c r="Z83" s="383">
        <f t="shared" si="81"/>
        <v>0.20278299999999999</v>
      </c>
      <c r="AA83" s="383">
        <f t="shared" si="82"/>
        <v>0.210397</v>
      </c>
      <c r="AC83" s="381">
        <f t="shared" si="83"/>
        <v>1.0000000000000002</v>
      </c>
    </row>
    <row r="84" spans="1:29" s="95" customFormat="1" ht="15.75" x14ac:dyDescent="0.25">
      <c r="A84" s="669"/>
      <c r="B84" s="13" t="str">
        <f t="shared" si="84"/>
        <v>HVAC</v>
      </c>
      <c r="C84" s="383">
        <v>0.107824</v>
      </c>
      <c r="D84" s="383">
        <v>9.1051999999999994E-2</v>
      </c>
      <c r="E84" s="383">
        <v>7.1135000000000004E-2</v>
      </c>
      <c r="F84" s="383">
        <v>4.1179E-2</v>
      </c>
      <c r="G84" s="383">
        <v>4.4423999999999998E-2</v>
      </c>
      <c r="H84" s="383">
        <v>0.106128</v>
      </c>
      <c r="I84" s="383">
        <v>0.14288100000000001</v>
      </c>
      <c r="J84" s="383">
        <v>0.133494</v>
      </c>
      <c r="K84" s="383">
        <v>5.781E-2</v>
      </c>
      <c r="L84" s="383">
        <v>3.8018000000000003E-2</v>
      </c>
      <c r="M84" s="383">
        <v>6.2103999999999999E-2</v>
      </c>
      <c r="N84" s="383">
        <v>0.103951</v>
      </c>
      <c r="O84" s="383">
        <f t="shared" si="85"/>
        <v>0.107824</v>
      </c>
      <c r="P84" s="383">
        <f t="shared" si="71"/>
        <v>9.1051999999999994E-2</v>
      </c>
      <c r="Q84" s="383">
        <f t="shared" si="72"/>
        <v>7.1135000000000004E-2</v>
      </c>
      <c r="R84" s="383">
        <f t="shared" si="73"/>
        <v>4.1179E-2</v>
      </c>
      <c r="S84" s="383">
        <f t="shared" si="74"/>
        <v>4.4423999999999998E-2</v>
      </c>
      <c r="T84" s="383">
        <f t="shared" si="75"/>
        <v>0.106128</v>
      </c>
      <c r="U84" s="383">
        <f t="shared" si="76"/>
        <v>0.14288100000000001</v>
      </c>
      <c r="V84" s="383">
        <f t="shared" si="77"/>
        <v>0.133494</v>
      </c>
      <c r="W84" s="383">
        <f t="shared" si="78"/>
        <v>5.781E-2</v>
      </c>
      <c r="X84" s="383">
        <f t="shared" si="79"/>
        <v>3.8018000000000003E-2</v>
      </c>
      <c r="Y84" s="383">
        <f t="shared" si="80"/>
        <v>6.2103999999999999E-2</v>
      </c>
      <c r="Z84" s="383">
        <f t="shared" si="81"/>
        <v>0.103951</v>
      </c>
      <c r="AA84" s="383">
        <f t="shared" si="82"/>
        <v>0.107824</v>
      </c>
      <c r="AC84" s="381">
        <f t="shared" si="83"/>
        <v>1</v>
      </c>
    </row>
    <row r="85" spans="1:29" s="95" customFormat="1" ht="15.75" x14ac:dyDescent="0.25">
      <c r="A85" s="669"/>
      <c r="B85" s="13" t="str">
        <f t="shared" si="84"/>
        <v>Lighting</v>
      </c>
      <c r="C85" s="383">
        <v>9.3563999999999994E-2</v>
      </c>
      <c r="D85" s="383">
        <v>7.2162000000000004E-2</v>
      </c>
      <c r="E85" s="383">
        <v>7.8372999999999998E-2</v>
      </c>
      <c r="F85" s="383">
        <v>7.6534000000000005E-2</v>
      </c>
      <c r="G85" s="383">
        <v>9.4246999999999997E-2</v>
      </c>
      <c r="H85" s="383">
        <v>7.5599E-2</v>
      </c>
      <c r="I85" s="383">
        <v>9.6199999999999994E-2</v>
      </c>
      <c r="J85" s="383">
        <v>7.7077999999999994E-2</v>
      </c>
      <c r="K85" s="383">
        <v>8.1374000000000002E-2</v>
      </c>
      <c r="L85" s="383">
        <v>9.4072000000000003E-2</v>
      </c>
      <c r="M85" s="383">
        <v>7.6706999999999997E-2</v>
      </c>
      <c r="N85" s="383">
        <v>8.4089999999999998E-2</v>
      </c>
      <c r="O85" s="383">
        <f t="shared" si="85"/>
        <v>9.3563999999999994E-2</v>
      </c>
      <c r="P85" s="383">
        <f t="shared" si="71"/>
        <v>7.2162000000000004E-2</v>
      </c>
      <c r="Q85" s="383">
        <f t="shared" si="72"/>
        <v>7.8372999999999998E-2</v>
      </c>
      <c r="R85" s="383">
        <f t="shared" si="73"/>
        <v>7.6534000000000005E-2</v>
      </c>
      <c r="S85" s="383">
        <f t="shared" si="74"/>
        <v>9.4246999999999997E-2</v>
      </c>
      <c r="T85" s="383">
        <f t="shared" si="75"/>
        <v>7.5599E-2</v>
      </c>
      <c r="U85" s="383">
        <f t="shared" si="76"/>
        <v>9.6199999999999994E-2</v>
      </c>
      <c r="V85" s="383">
        <f t="shared" si="77"/>
        <v>7.7077999999999994E-2</v>
      </c>
      <c r="W85" s="383">
        <f t="shared" si="78"/>
        <v>8.1374000000000002E-2</v>
      </c>
      <c r="X85" s="383">
        <f t="shared" si="79"/>
        <v>9.4072000000000003E-2</v>
      </c>
      <c r="Y85" s="383">
        <f t="shared" si="80"/>
        <v>7.6706999999999997E-2</v>
      </c>
      <c r="Z85" s="383">
        <f t="shared" si="81"/>
        <v>8.4089999999999998E-2</v>
      </c>
      <c r="AA85" s="383">
        <f t="shared" si="82"/>
        <v>9.3563999999999994E-2</v>
      </c>
      <c r="AC85" s="381">
        <f t="shared" si="83"/>
        <v>1</v>
      </c>
    </row>
    <row r="86" spans="1:29" s="95" customFormat="1" ht="15.75" x14ac:dyDescent="0.25">
      <c r="A86" s="669"/>
      <c r="B86" s="13" t="str">
        <f t="shared" si="84"/>
        <v>Miscellaneous</v>
      </c>
      <c r="C86" s="383">
        <v>8.5109000000000004E-2</v>
      </c>
      <c r="D86" s="383">
        <v>7.7715000000000006E-2</v>
      </c>
      <c r="E86" s="383">
        <v>8.6136000000000004E-2</v>
      </c>
      <c r="F86" s="383">
        <v>7.9796000000000006E-2</v>
      </c>
      <c r="G86" s="383">
        <v>8.5334999999999994E-2</v>
      </c>
      <c r="H86" s="383">
        <v>8.1994999999999998E-2</v>
      </c>
      <c r="I86" s="383">
        <v>8.4098999999999993E-2</v>
      </c>
      <c r="J86" s="383">
        <v>8.4198999999999996E-2</v>
      </c>
      <c r="K86" s="383">
        <v>8.2512000000000002E-2</v>
      </c>
      <c r="L86" s="383">
        <v>8.5277000000000006E-2</v>
      </c>
      <c r="M86" s="383">
        <v>8.2588999999999996E-2</v>
      </c>
      <c r="N86" s="383">
        <v>8.5237999999999994E-2</v>
      </c>
      <c r="O86" s="383">
        <f t="shared" si="85"/>
        <v>8.5109000000000004E-2</v>
      </c>
      <c r="P86" s="383">
        <f t="shared" si="71"/>
        <v>7.7715000000000006E-2</v>
      </c>
      <c r="Q86" s="383">
        <f t="shared" si="72"/>
        <v>8.6136000000000004E-2</v>
      </c>
      <c r="R86" s="383">
        <f t="shared" si="73"/>
        <v>7.9796000000000006E-2</v>
      </c>
      <c r="S86" s="383">
        <f t="shared" si="74"/>
        <v>8.5334999999999994E-2</v>
      </c>
      <c r="T86" s="383">
        <f t="shared" si="75"/>
        <v>8.1994999999999998E-2</v>
      </c>
      <c r="U86" s="383">
        <f t="shared" si="76"/>
        <v>8.4098999999999993E-2</v>
      </c>
      <c r="V86" s="383">
        <f t="shared" si="77"/>
        <v>8.4198999999999996E-2</v>
      </c>
      <c r="W86" s="383">
        <f t="shared" si="78"/>
        <v>8.2512000000000002E-2</v>
      </c>
      <c r="X86" s="383">
        <f t="shared" si="79"/>
        <v>8.5277000000000006E-2</v>
      </c>
      <c r="Y86" s="383">
        <f t="shared" si="80"/>
        <v>8.2588999999999996E-2</v>
      </c>
      <c r="Z86" s="383">
        <f t="shared" si="81"/>
        <v>8.5237999999999994E-2</v>
      </c>
      <c r="AA86" s="383">
        <f t="shared" si="82"/>
        <v>8.5109000000000004E-2</v>
      </c>
      <c r="AC86" s="381">
        <f t="shared" si="83"/>
        <v>1.0000000000000002</v>
      </c>
    </row>
    <row r="87" spans="1:29" s="95" customFormat="1" ht="15.75" x14ac:dyDescent="0.25">
      <c r="A87" s="669"/>
      <c r="B87" s="13" t="str">
        <f t="shared" si="84"/>
        <v>Motors</v>
      </c>
      <c r="C87" s="383">
        <v>8.5109000000000004E-2</v>
      </c>
      <c r="D87" s="383">
        <v>7.7715000000000006E-2</v>
      </c>
      <c r="E87" s="383">
        <v>8.6136000000000004E-2</v>
      </c>
      <c r="F87" s="383">
        <v>7.9796000000000006E-2</v>
      </c>
      <c r="G87" s="383">
        <v>8.5334999999999994E-2</v>
      </c>
      <c r="H87" s="383">
        <v>8.1994999999999998E-2</v>
      </c>
      <c r="I87" s="383">
        <v>8.4098999999999993E-2</v>
      </c>
      <c r="J87" s="383">
        <v>8.4198999999999996E-2</v>
      </c>
      <c r="K87" s="383">
        <v>8.2512000000000002E-2</v>
      </c>
      <c r="L87" s="383">
        <v>8.5277000000000006E-2</v>
      </c>
      <c r="M87" s="383">
        <v>8.2588999999999996E-2</v>
      </c>
      <c r="N87" s="383">
        <v>8.5237999999999994E-2</v>
      </c>
      <c r="O87" s="383">
        <f t="shared" si="85"/>
        <v>8.5109000000000004E-2</v>
      </c>
      <c r="P87" s="383">
        <f t="shared" si="71"/>
        <v>7.7715000000000006E-2</v>
      </c>
      <c r="Q87" s="383">
        <f t="shared" si="72"/>
        <v>8.6136000000000004E-2</v>
      </c>
      <c r="R87" s="383">
        <f t="shared" si="73"/>
        <v>7.9796000000000006E-2</v>
      </c>
      <c r="S87" s="383">
        <f t="shared" si="74"/>
        <v>8.5334999999999994E-2</v>
      </c>
      <c r="T87" s="383">
        <f t="shared" si="75"/>
        <v>8.1994999999999998E-2</v>
      </c>
      <c r="U87" s="383">
        <f t="shared" si="76"/>
        <v>8.4098999999999993E-2</v>
      </c>
      <c r="V87" s="383">
        <f t="shared" si="77"/>
        <v>8.4198999999999996E-2</v>
      </c>
      <c r="W87" s="383">
        <f t="shared" si="78"/>
        <v>8.2512000000000002E-2</v>
      </c>
      <c r="X87" s="383">
        <f t="shared" si="79"/>
        <v>8.5277000000000006E-2</v>
      </c>
      <c r="Y87" s="383">
        <f t="shared" si="80"/>
        <v>8.2588999999999996E-2</v>
      </c>
      <c r="Z87" s="383">
        <f t="shared" si="81"/>
        <v>8.5237999999999994E-2</v>
      </c>
      <c r="AA87" s="383">
        <f t="shared" si="82"/>
        <v>8.5109000000000004E-2</v>
      </c>
      <c r="AC87" s="381">
        <f t="shared" si="83"/>
        <v>1.0000000000000002</v>
      </c>
    </row>
    <row r="88" spans="1:29" s="95" customFormat="1" ht="15.75" x14ac:dyDescent="0.25">
      <c r="A88" s="669"/>
      <c r="B88" s="13" t="str">
        <f t="shared" si="84"/>
        <v>Process</v>
      </c>
      <c r="C88" s="383">
        <v>8.5109000000000004E-2</v>
      </c>
      <c r="D88" s="383">
        <v>7.7715000000000006E-2</v>
      </c>
      <c r="E88" s="383">
        <v>8.6136000000000004E-2</v>
      </c>
      <c r="F88" s="383">
        <v>7.9796000000000006E-2</v>
      </c>
      <c r="G88" s="383">
        <v>8.5334999999999994E-2</v>
      </c>
      <c r="H88" s="383">
        <v>8.1994999999999998E-2</v>
      </c>
      <c r="I88" s="383">
        <v>8.4098999999999993E-2</v>
      </c>
      <c r="J88" s="383">
        <v>8.4198999999999996E-2</v>
      </c>
      <c r="K88" s="383">
        <v>8.2512000000000002E-2</v>
      </c>
      <c r="L88" s="383">
        <v>8.5277000000000006E-2</v>
      </c>
      <c r="M88" s="383">
        <v>8.2588999999999996E-2</v>
      </c>
      <c r="N88" s="383">
        <v>8.5237999999999994E-2</v>
      </c>
      <c r="O88" s="383">
        <f t="shared" si="85"/>
        <v>8.5109000000000004E-2</v>
      </c>
      <c r="P88" s="383">
        <f t="shared" si="71"/>
        <v>7.7715000000000006E-2</v>
      </c>
      <c r="Q88" s="383">
        <f t="shared" si="72"/>
        <v>8.6136000000000004E-2</v>
      </c>
      <c r="R88" s="383">
        <f t="shared" si="73"/>
        <v>7.9796000000000006E-2</v>
      </c>
      <c r="S88" s="383">
        <f t="shared" si="74"/>
        <v>8.5334999999999994E-2</v>
      </c>
      <c r="T88" s="383">
        <f t="shared" si="75"/>
        <v>8.1994999999999998E-2</v>
      </c>
      <c r="U88" s="383">
        <f t="shared" si="76"/>
        <v>8.4098999999999993E-2</v>
      </c>
      <c r="V88" s="383">
        <f t="shared" si="77"/>
        <v>8.4198999999999996E-2</v>
      </c>
      <c r="W88" s="383">
        <f t="shared" si="78"/>
        <v>8.2512000000000002E-2</v>
      </c>
      <c r="X88" s="383">
        <f t="shared" si="79"/>
        <v>8.5277000000000006E-2</v>
      </c>
      <c r="Y88" s="383">
        <f t="shared" si="80"/>
        <v>8.2588999999999996E-2</v>
      </c>
      <c r="Z88" s="383">
        <f t="shared" si="81"/>
        <v>8.5237999999999994E-2</v>
      </c>
      <c r="AA88" s="383">
        <f t="shared" si="82"/>
        <v>8.5109000000000004E-2</v>
      </c>
      <c r="AC88" s="381">
        <f t="shared" si="83"/>
        <v>1.0000000000000002</v>
      </c>
    </row>
    <row r="89" spans="1:29" s="95" customFormat="1" ht="15.75" x14ac:dyDescent="0.25">
      <c r="A89" s="669"/>
      <c r="B89" s="13" t="str">
        <f t="shared" si="84"/>
        <v>Refrigeration</v>
      </c>
      <c r="C89" s="383">
        <v>8.3486000000000005E-2</v>
      </c>
      <c r="D89" s="383">
        <v>7.6158000000000003E-2</v>
      </c>
      <c r="E89" s="383">
        <v>8.3346000000000003E-2</v>
      </c>
      <c r="F89" s="383">
        <v>8.0782999999999994E-2</v>
      </c>
      <c r="G89" s="383">
        <v>8.5133E-2</v>
      </c>
      <c r="H89" s="383">
        <v>8.4294999999999995E-2</v>
      </c>
      <c r="I89" s="383">
        <v>8.7456999999999993E-2</v>
      </c>
      <c r="J89" s="383">
        <v>8.7230000000000002E-2</v>
      </c>
      <c r="K89" s="383">
        <v>8.3319000000000004E-2</v>
      </c>
      <c r="L89" s="383">
        <v>8.4562999999999999E-2</v>
      </c>
      <c r="M89" s="383">
        <v>8.1112000000000004E-2</v>
      </c>
      <c r="N89" s="383">
        <v>8.3117999999999997E-2</v>
      </c>
      <c r="O89" s="383">
        <f t="shared" si="85"/>
        <v>8.3486000000000005E-2</v>
      </c>
      <c r="P89" s="383">
        <f t="shared" si="71"/>
        <v>7.6158000000000003E-2</v>
      </c>
      <c r="Q89" s="383">
        <f t="shared" si="72"/>
        <v>8.3346000000000003E-2</v>
      </c>
      <c r="R89" s="383">
        <f t="shared" si="73"/>
        <v>8.0782999999999994E-2</v>
      </c>
      <c r="S89" s="383">
        <f t="shared" si="74"/>
        <v>8.5133E-2</v>
      </c>
      <c r="T89" s="383">
        <f t="shared" si="75"/>
        <v>8.4294999999999995E-2</v>
      </c>
      <c r="U89" s="383">
        <f t="shared" si="76"/>
        <v>8.7456999999999993E-2</v>
      </c>
      <c r="V89" s="383">
        <f t="shared" si="77"/>
        <v>8.7230000000000002E-2</v>
      </c>
      <c r="W89" s="383">
        <f t="shared" si="78"/>
        <v>8.3319000000000004E-2</v>
      </c>
      <c r="X89" s="383">
        <f t="shared" si="79"/>
        <v>8.4562999999999999E-2</v>
      </c>
      <c r="Y89" s="383">
        <f t="shared" si="80"/>
        <v>8.1112000000000004E-2</v>
      </c>
      <c r="Z89" s="383">
        <f t="shared" si="81"/>
        <v>8.3117999999999997E-2</v>
      </c>
      <c r="AA89" s="383">
        <f t="shared" si="82"/>
        <v>8.3486000000000005E-2</v>
      </c>
      <c r="AC89" s="381">
        <f t="shared" si="83"/>
        <v>1</v>
      </c>
    </row>
    <row r="90" spans="1:29" s="95" customFormat="1" ht="16.5" thickBot="1" x14ac:dyDescent="0.3">
      <c r="A90" s="670"/>
      <c r="B90" s="14" t="str">
        <f t="shared" si="84"/>
        <v>Water Heating</v>
      </c>
      <c r="C90" s="389">
        <v>0.108255</v>
      </c>
      <c r="D90" s="389">
        <v>9.1078000000000006E-2</v>
      </c>
      <c r="E90" s="389">
        <v>8.5239999999999996E-2</v>
      </c>
      <c r="F90" s="389">
        <v>7.2980000000000003E-2</v>
      </c>
      <c r="G90" s="389">
        <v>7.9849000000000003E-2</v>
      </c>
      <c r="H90" s="389">
        <v>7.2720999999999994E-2</v>
      </c>
      <c r="I90" s="389">
        <v>7.4929999999999997E-2</v>
      </c>
      <c r="J90" s="389">
        <v>7.5861999999999999E-2</v>
      </c>
      <c r="K90" s="389">
        <v>7.5733999999999996E-2</v>
      </c>
      <c r="L90" s="389">
        <v>8.2808000000000007E-2</v>
      </c>
      <c r="M90" s="389">
        <v>8.6345000000000005E-2</v>
      </c>
      <c r="N90" s="389">
        <v>9.4198000000000004E-2</v>
      </c>
      <c r="O90" s="389">
        <f t="shared" si="85"/>
        <v>0.108255</v>
      </c>
      <c r="P90" s="389">
        <f t="shared" si="71"/>
        <v>9.1078000000000006E-2</v>
      </c>
      <c r="Q90" s="389">
        <f t="shared" si="72"/>
        <v>8.5239999999999996E-2</v>
      </c>
      <c r="R90" s="389">
        <f t="shared" si="73"/>
        <v>7.2980000000000003E-2</v>
      </c>
      <c r="S90" s="389">
        <f t="shared" si="74"/>
        <v>7.9849000000000003E-2</v>
      </c>
      <c r="T90" s="389">
        <f t="shared" si="75"/>
        <v>7.2720999999999994E-2</v>
      </c>
      <c r="U90" s="389">
        <f t="shared" si="76"/>
        <v>7.4929999999999997E-2</v>
      </c>
      <c r="V90" s="389">
        <f t="shared" si="77"/>
        <v>7.5861999999999999E-2</v>
      </c>
      <c r="W90" s="389">
        <f t="shared" si="78"/>
        <v>7.5733999999999996E-2</v>
      </c>
      <c r="X90" s="389">
        <f t="shared" si="79"/>
        <v>8.2808000000000007E-2</v>
      </c>
      <c r="Y90" s="389">
        <f t="shared" si="80"/>
        <v>8.6345000000000005E-2</v>
      </c>
      <c r="Z90" s="389">
        <f t="shared" si="81"/>
        <v>9.4198000000000004E-2</v>
      </c>
      <c r="AA90" s="389">
        <f t="shared" si="82"/>
        <v>0.108255</v>
      </c>
      <c r="AC90" s="381">
        <f t="shared" si="83"/>
        <v>1</v>
      </c>
    </row>
    <row r="91" spans="1:29" s="95" customFormat="1" ht="15.75" thickBot="1" x14ac:dyDescent="0.3">
      <c r="AC91" s="95" t="s">
        <v>248</v>
      </c>
    </row>
    <row r="92" spans="1:29" s="95" customFormat="1" ht="15.75" thickBot="1" x14ac:dyDescent="0.3">
      <c r="A92" s="385"/>
      <c r="B92" s="654" t="s">
        <v>166</v>
      </c>
      <c r="C92" s="135">
        <f>C$4</f>
        <v>45292</v>
      </c>
      <c r="D92" s="135">
        <f t="shared" ref="D92:AA92" si="86">D$4</f>
        <v>45323</v>
      </c>
      <c r="E92" s="135">
        <f t="shared" si="86"/>
        <v>45352</v>
      </c>
      <c r="F92" s="135">
        <f t="shared" si="86"/>
        <v>45383</v>
      </c>
      <c r="G92" s="135">
        <f t="shared" si="86"/>
        <v>45413</v>
      </c>
      <c r="H92" s="135">
        <f t="shared" si="86"/>
        <v>45444</v>
      </c>
      <c r="I92" s="135">
        <f t="shared" si="86"/>
        <v>45474</v>
      </c>
      <c r="J92" s="135">
        <f t="shared" si="86"/>
        <v>45505</v>
      </c>
      <c r="K92" s="135">
        <f t="shared" si="86"/>
        <v>45536</v>
      </c>
      <c r="L92" s="135">
        <f t="shared" si="86"/>
        <v>45566</v>
      </c>
      <c r="M92" s="135">
        <f t="shared" si="86"/>
        <v>45597</v>
      </c>
      <c r="N92" s="135">
        <f t="shared" si="86"/>
        <v>45627</v>
      </c>
      <c r="O92" s="135">
        <f t="shared" si="86"/>
        <v>45658</v>
      </c>
      <c r="P92" s="135">
        <f t="shared" si="86"/>
        <v>45689</v>
      </c>
      <c r="Q92" s="135">
        <f t="shared" si="86"/>
        <v>45717</v>
      </c>
      <c r="R92" s="135">
        <f t="shared" si="86"/>
        <v>45748</v>
      </c>
      <c r="S92" s="135">
        <f t="shared" si="86"/>
        <v>45778</v>
      </c>
      <c r="T92" s="135">
        <f t="shared" si="86"/>
        <v>45809</v>
      </c>
      <c r="U92" s="135">
        <f t="shared" si="86"/>
        <v>45839</v>
      </c>
      <c r="V92" s="135">
        <f t="shared" si="86"/>
        <v>45870</v>
      </c>
      <c r="W92" s="135">
        <f t="shared" si="86"/>
        <v>45901</v>
      </c>
      <c r="X92" s="135">
        <f t="shared" si="86"/>
        <v>45931</v>
      </c>
      <c r="Y92" s="135">
        <f t="shared" si="86"/>
        <v>45962</v>
      </c>
      <c r="Z92" s="135">
        <f t="shared" si="86"/>
        <v>45992</v>
      </c>
      <c r="AA92" s="135">
        <f t="shared" si="86"/>
        <v>46023</v>
      </c>
    </row>
    <row r="93" spans="1:29" s="95" customFormat="1" ht="15.75" thickBot="1" x14ac:dyDescent="0.3">
      <c r="A93" s="385"/>
      <c r="B93" s="655"/>
      <c r="C93" s="390">
        <v>6.0077999999999999E-2</v>
      </c>
      <c r="D93" s="390">
        <v>5.8437000000000003E-2</v>
      </c>
      <c r="E93" s="390">
        <v>6.1108999999999997E-2</v>
      </c>
      <c r="F93" s="390">
        <v>6.9194000000000006E-2</v>
      </c>
      <c r="G93" s="390">
        <v>7.2404999999999997E-2</v>
      </c>
      <c r="H93" s="390">
        <v>0.104534</v>
      </c>
      <c r="I93" s="390">
        <v>0.104534</v>
      </c>
      <c r="J93" s="390">
        <v>0.104534</v>
      </c>
      <c r="K93" s="390">
        <v>0.104534</v>
      </c>
      <c r="L93" s="390">
        <v>6.5838999999999995E-2</v>
      </c>
      <c r="M93" s="390">
        <v>6.8312999999999999E-2</v>
      </c>
      <c r="N93" s="390">
        <v>6.4322000000000004E-2</v>
      </c>
      <c r="O93" s="390">
        <f>C93</f>
        <v>6.0077999999999999E-2</v>
      </c>
      <c r="P93" s="390">
        <f t="shared" ref="P93:AA93" si="87">D93</f>
        <v>5.8437000000000003E-2</v>
      </c>
      <c r="Q93" s="390">
        <f t="shared" si="87"/>
        <v>6.1108999999999997E-2</v>
      </c>
      <c r="R93" s="390">
        <f t="shared" si="87"/>
        <v>6.9194000000000006E-2</v>
      </c>
      <c r="S93" s="390">
        <f t="shared" si="87"/>
        <v>7.2404999999999997E-2</v>
      </c>
      <c r="T93" s="390">
        <f t="shared" si="87"/>
        <v>0.104534</v>
      </c>
      <c r="U93" s="390">
        <f t="shared" si="87"/>
        <v>0.104534</v>
      </c>
      <c r="V93" s="390">
        <f t="shared" si="87"/>
        <v>0.104534</v>
      </c>
      <c r="W93" s="390">
        <f t="shared" si="87"/>
        <v>0.104534</v>
      </c>
      <c r="X93" s="390">
        <f t="shared" si="87"/>
        <v>6.5838999999999995E-2</v>
      </c>
      <c r="Y93" s="390">
        <f t="shared" si="87"/>
        <v>6.8312999999999999E-2</v>
      </c>
      <c r="Z93" s="390">
        <f t="shared" si="87"/>
        <v>6.4322000000000004E-2</v>
      </c>
      <c r="AA93" s="390">
        <f t="shared" si="87"/>
        <v>6.0077999999999999E-2</v>
      </c>
      <c r="AC93" s="95" t="s">
        <v>249</v>
      </c>
    </row>
    <row r="94" spans="1:29" s="95" customFormat="1" x14ac:dyDescent="0.25">
      <c r="C94" s="387" t="s">
        <v>242</v>
      </c>
    </row>
    <row r="95" spans="1:29" s="95" customFormat="1" x14ac:dyDescent="0.25"/>
    <row r="98" spans="3:27" x14ac:dyDescent="0.25"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352"/>
      <c r="AA98" s="352"/>
    </row>
    <row r="99" spans="3:27" x14ac:dyDescent="0.25"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</row>
    <row r="100" spans="3:27" x14ac:dyDescent="0.25"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2"/>
      <c r="P100" s="352"/>
      <c r="Q100" s="352"/>
      <c r="R100" s="352"/>
      <c r="S100" s="352"/>
      <c r="T100" s="352"/>
      <c r="U100" s="352"/>
      <c r="V100" s="352"/>
      <c r="W100" s="352"/>
      <c r="X100" s="352"/>
      <c r="Y100" s="352"/>
      <c r="Z100" s="352"/>
      <c r="AA100" s="352"/>
    </row>
    <row r="101" spans="3:27" x14ac:dyDescent="0.25">
      <c r="C101" s="352"/>
      <c r="D101" s="352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</row>
    <row r="102" spans="3:27" x14ac:dyDescent="0.25">
      <c r="C102" s="352"/>
      <c r="D102" s="352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  <c r="O102" s="352"/>
      <c r="P102" s="352"/>
      <c r="Q102" s="352"/>
      <c r="R102" s="352"/>
      <c r="S102" s="352"/>
      <c r="T102" s="352"/>
      <c r="U102" s="352"/>
      <c r="V102" s="352"/>
      <c r="W102" s="352"/>
      <c r="X102" s="352"/>
      <c r="Y102" s="352"/>
      <c r="Z102" s="352"/>
      <c r="AA102" s="352"/>
    </row>
    <row r="103" spans="3:27" x14ac:dyDescent="0.25"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</row>
    <row r="104" spans="3:27" x14ac:dyDescent="0.25">
      <c r="C104" s="352"/>
      <c r="D104" s="352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  <c r="O104" s="352"/>
      <c r="P104" s="352"/>
      <c r="Q104" s="352"/>
      <c r="R104" s="352"/>
      <c r="S104" s="352"/>
      <c r="T104" s="352"/>
      <c r="U104" s="352"/>
      <c r="V104" s="352"/>
      <c r="W104" s="352"/>
      <c r="X104" s="352"/>
      <c r="Y104" s="352"/>
      <c r="Z104" s="352"/>
      <c r="AA104" s="352"/>
    </row>
    <row r="105" spans="3:27" x14ac:dyDescent="0.25">
      <c r="C105" s="352"/>
      <c r="D105" s="352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</row>
    <row r="106" spans="3:27" x14ac:dyDescent="0.25">
      <c r="C106" s="352"/>
      <c r="D106" s="352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352"/>
      <c r="Z106" s="352"/>
      <c r="AA106" s="352"/>
    </row>
    <row r="107" spans="3:27" x14ac:dyDescent="0.25">
      <c r="C107" s="352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352"/>
      <c r="AA107" s="352"/>
    </row>
    <row r="108" spans="3:27" x14ac:dyDescent="0.25">
      <c r="C108" s="352"/>
      <c r="D108" s="352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352"/>
      <c r="P108" s="352"/>
      <c r="Q108" s="352"/>
      <c r="R108" s="352"/>
      <c r="S108" s="352"/>
      <c r="T108" s="352"/>
      <c r="U108" s="352"/>
      <c r="V108" s="352"/>
      <c r="W108" s="352"/>
      <c r="X108" s="352"/>
      <c r="Y108" s="352"/>
      <c r="Z108" s="352"/>
      <c r="AA108" s="352"/>
    </row>
    <row r="109" spans="3:27" x14ac:dyDescent="0.25"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  <c r="Y109" s="352"/>
      <c r="Z109" s="352"/>
      <c r="AA109" s="352"/>
    </row>
    <row r="110" spans="3:27" x14ac:dyDescent="0.25">
      <c r="C110" s="352"/>
      <c r="D110" s="352"/>
      <c r="E110" s="352"/>
      <c r="F110" s="352"/>
      <c r="G110" s="352"/>
      <c r="H110" s="352"/>
      <c r="I110" s="352"/>
      <c r="J110" s="352"/>
      <c r="K110" s="352"/>
      <c r="L110" s="352"/>
      <c r="M110" s="352"/>
      <c r="N110" s="352"/>
      <c r="O110" s="352"/>
      <c r="P110" s="352"/>
      <c r="Q110" s="352"/>
      <c r="R110" s="352"/>
      <c r="S110" s="352"/>
      <c r="T110" s="352"/>
      <c r="U110" s="352"/>
      <c r="V110" s="352"/>
      <c r="W110" s="352"/>
      <c r="X110" s="352"/>
      <c r="Y110" s="352"/>
      <c r="Z110" s="352"/>
      <c r="AA110" s="352"/>
    </row>
    <row r="111" spans="3:27" x14ac:dyDescent="0.25">
      <c r="J111" s="5"/>
    </row>
    <row r="112" spans="3:27" x14ac:dyDescent="0.2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AC202"/>
  <sheetViews>
    <sheetView zoomScale="80" zoomScaleNormal="80" workbookViewId="0">
      <pane xSplit="2" topLeftCell="C1" activePane="topRight" state="frozen"/>
      <selection activeCell="J80" sqref="J80"/>
      <selection pane="topRight" activeCell="H24" sqref="H24"/>
    </sheetView>
  </sheetViews>
  <sheetFormatPr defaultRowHeight="15" x14ac:dyDescent="0.25"/>
  <cols>
    <col min="1" max="1" width="9.42578125" customWidth="1"/>
    <col min="2" max="2" width="24.7109375" customWidth="1"/>
    <col min="3" max="15" width="14" customWidth="1"/>
    <col min="16" max="16" width="12.5703125" bestFit="1" customWidth="1"/>
    <col min="17" max="17" width="12.5703125" customWidth="1"/>
    <col min="18" max="18" width="12.28515625" customWidth="1"/>
    <col min="19" max="19" width="13.42578125" customWidth="1"/>
    <col min="20" max="24" width="14.28515625" customWidth="1"/>
    <col min="25" max="26" width="13.42578125" customWidth="1"/>
    <col min="27" max="27" width="15" customWidth="1"/>
    <col min="28" max="28" width="10.5703125" bestFit="1" customWidth="1"/>
    <col min="29" max="29" width="16.570312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1M - RES'!C2</f>
        <v>0.65</v>
      </c>
      <c r="D2" s="323">
        <f>C2</f>
        <v>0.65</v>
      </c>
      <c r="E2" s="317">
        <f t="shared" ref="E2:AA2" si="0">D2</f>
        <v>0.65</v>
      </c>
      <c r="F2" s="325">
        <f t="shared" si="0"/>
        <v>0.65</v>
      </c>
      <c r="G2" s="325">
        <f t="shared" si="0"/>
        <v>0.65</v>
      </c>
      <c r="H2" s="325">
        <f t="shared" si="0"/>
        <v>0.65</v>
      </c>
      <c r="I2" s="325">
        <f t="shared" si="0"/>
        <v>0.65</v>
      </c>
      <c r="J2" s="325">
        <f t="shared" si="0"/>
        <v>0.65</v>
      </c>
      <c r="K2" s="325">
        <f t="shared" si="0"/>
        <v>0.65</v>
      </c>
      <c r="L2" s="325">
        <f t="shared" si="0"/>
        <v>0.65</v>
      </c>
      <c r="M2" s="325">
        <f t="shared" si="0"/>
        <v>0.65</v>
      </c>
      <c r="N2" s="325">
        <f t="shared" si="0"/>
        <v>0.65</v>
      </c>
      <c r="O2" s="325">
        <f t="shared" si="0"/>
        <v>0.65</v>
      </c>
      <c r="P2" s="325">
        <f t="shared" si="0"/>
        <v>0.65</v>
      </c>
      <c r="Q2" s="325">
        <f t="shared" si="0"/>
        <v>0.65</v>
      </c>
      <c r="R2" s="325">
        <f t="shared" si="0"/>
        <v>0.65</v>
      </c>
      <c r="S2" s="325">
        <f t="shared" si="0"/>
        <v>0.65</v>
      </c>
      <c r="T2" s="325">
        <f t="shared" si="0"/>
        <v>0.65</v>
      </c>
      <c r="U2" s="325">
        <f t="shared" si="0"/>
        <v>0.65</v>
      </c>
      <c r="V2" s="325">
        <f t="shared" si="0"/>
        <v>0.65</v>
      </c>
      <c r="W2" s="325">
        <f t="shared" si="0"/>
        <v>0.65</v>
      </c>
      <c r="X2" s="325">
        <f t="shared" si="0"/>
        <v>0.65</v>
      </c>
      <c r="Y2" s="325">
        <f t="shared" si="0"/>
        <v>0.65</v>
      </c>
      <c r="Z2" s="325">
        <f t="shared" si="0"/>
        <v>0.65</v>
      </c>
      <c r="AA2" s="325">
        <f t="shared" si="0"/>
        <v>0.65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ENTRY'!S164</f>
        <v>0</v>
      </c>
      <c r="D5" s="3">
        <f>'BIZ kWh ENTRY'!T164</f>
        <v>0</v>
      </c>
      <c r="E5" s="3">
        <f>'BIZ kWh ENTRY'!U164</f>
        <v>52600</v>
      </c>
      <c r="F5" s="3">
        <f>'BIZ kWh ENTRY'!V164</f>
        <v>0</v>
      </c>
      <c r="G5" s="3">
        <f>'BIZ kWh ENTRY'!W164</f>
        <v>0</v>
      </c>
      <c r="H5" s="3">
        <f>'BIZ kWh ENTRY'!X164</f>
        <v>107520</v>
      </c>
      <c r="I5" s="3">
        <f>'BIZ kWh ENTRY'!Y164</f>
        <v>0</v>
      </c>
      <c r="J5" s="3">
        <f>'BIZ kWh ENTRY'!Z164</f>
        <v>71852</v>
      </c>
      <c r="K5" s="3">
        <f>'BIZ kWh ENTRY'!AA164</f>
        <v>352396</v>
      </c>
      <c r="L5" s="92">
        <f>'BIZ kWh ENTRY'!AB164</f>
        <v>0</v>
      </c>
      <c r="M5" s="92">
        <f>'BIZ kWh ENTRY'!AC164</f>
        <v>38374.528246164693</v>
      </c>
      <c r="N5" s="3">
        <f>'BIZ kWh ENTRY'!AD164</f>
        <v>2378900.4636782785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0</v>
      </c>
      <c r="I6" s="3">
        <f>'BIZ kWh ENTRY'!Y165</f>
        <v>0</v>
      </c>
      <c r="J6" s="3">
        <f>'BIZ kWh ENTRY'!Z165</f>
        <v>0</v>
      </c>
      <c r="K6" s="3">
        <f>'BIZ kWh ENTRY'!AA165</f>
        <v>0</v>
      </c>
      <c r="L6" s="92">
        <f>'BIZ kWh ENTRY'!AB165</f>
        <v>0</v>
      </c>
      <c r="M6" s="92">
        <f>'BIZ kWh ENTRY'!AC165</f>
        <v>0</v>
      </c>
      <c r="N6" s="3">
        <f>'BIZ kWh ENTRY'!AD165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ENTRY'!S166</f>
        <v>0</v>
      </c>
      <c r="D7" s="3">
        <f>'BIZ kWh ENTRY'!T166</f>
        <v>0</v>
      </c>
      <c r="E7" s="3">
        <f>'BIZ kWh ENTRY'!U166</f>
        <v>0</v>
      </c>
      <c r="F7" s="3">
        <f>'BIZ kWh ENTRY'!V166</f>
        <v>0</v>
      </c>
      <c r="G7" s="3">
        <f>'BIZ kWh ENTRY'!W166</f>
        <v>20985</v>
      </c>
      <c r="H7" s="3">
        <f>'BIZ kWh ENTRY'!X166</f>
        <v>0</v>
      </c>
      <c r="I7" s="3">
        <f>'BIZ kWh ENTRY'!Y166</f>
        <v>0</v>
      </c>
      <c r="J7" s="3">
        <f>'BIZ kWh ENTRY'!Z166</f>
        <v>23637</v>
      </c>
      <c r="K7" s="3">
        <f>'BIZ kWh ENTRY'!AA166</f>
        <v>12591</v>
      </c>
      <c r="L7" s="92">
        <f>'BIZ kWh ENTRY'!AB166</f>
        <v>11819</v>
      </c>
      <c r="M7" s="92">
        <f>'BIZ kWh ENTRY'!AC166</f>
        <v>3437.7310022410838</v>
      </c>
      <c r="N7" s="3">
        <f>'BIZ kWh ENTRY'!AD166</f>
        <v>35537.494318582634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ENTRY'!S167</f>
        <v>0</v>
      </c>
      <c r="D8" s="3">
        <f>'BIZ kWh ENTRY'!T167</f>
        <v>93210</v>
      </c>
      <c r="E8" s="3">
        <f>'BIZ kWh ENTRY'!U167</f>
        <v>740413</v>
      </c>
      <c r="F8" s="3">
        <f>'BIZ kWh ENTRY'!V167</f>
        <v>116548</v>
      </c>
      <c r="G8" s="3">
        <f>'BIZ kWh ENTRY'!W167</f>
        <v>388940</v>
      </c>
      <c r="H8" s="3">
        <f>'BIZ kWh ENTRY'!X167</f>
        <v>449203.5</v>
      </c>
      <c r="I8" s="3">
        <f>'BIZ kWh ENTRY'!Y167</f>
        <v>150615</v>
      </c>
      <c r="J8" s="3">
        <f>'BIZ kWh ENTRY'!Z167</f>
        <v>332946</v>
      </c>
      <c r="K8" s="3">
        <f>'BIZ kWh ENTRY'!AA167</f>
        <v>843949</v>
      </c>
      <c r="L8" s="92">
        <f>'BIZ kWh ENTRY'!AB167</f>
        <v>1215158.56</v>
      </c>
      <c r="M8" s="92">
        <f>'BIZ kWh ENTRY'!AC167</f>
        <v>185790.43617236151</v>
      </c>
      <c r="N8" s="3">
        <f>'BIZ kWh ENTRY'!AD167</f>
        <v>3091300.5140516642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92">
        <f>'BIZ kWh ENTRY'!AB168</f>
        <v>0</v>
      </c>
      <c r="M9" s="92">
        <f>'BIZ kWh ENTRY'!AC168</f>
        <v>5763.2817391728686</v>
      </c>
      <c r="N9" s="3">
        <f>'BIZ kWh ENTRY'!AD168</f>
        <v>59577.841293785903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92">
        <f>'BIZ kWh ENTRY'!AB169</f>
        <v>62792.22</v>
      </c>
      <c r="M10" s="92">
        <f>'BIZ kWh ENTRY'!AC169</f>
        <v>9370.4075673354855</v>
      </c>
      <c r="N10" s="3">
        <f>'BIZ kWh ENTRY'!AD169</f>
        <v>9758.311509612975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ENTRY'!S170</f>
        <v>0</v>
      </c>
      <c r="D11" s="3">
        <f>'BIZ kWh ENTRY'!T170</f>
        <v>8483</v>
      </c>
      <c r="E11" s="3">
        <f>'BIZ kWh ENTRY'!U170</f>
        <v>115506</v>
      </c>
      <c r="F11" s="3">
        <f>'BIZ kWh ENTRY'!V170</f>
        <v>232171</v>
      </c>
      <c r="G11" s="3">
        <f>'BIZ kWh ENTRY'!W170</f>
        <v>163284.98000000001</v>
      </c>
      <c r="H11" s="3">
        <f>'BIZ kWh ENTRY'!X170</f>
        <v>1340868.51</v>
      </c>
      <c r="I11" s="3">
        <f>'BIZ kWh ENTRY'!Y170</f>
        <v>65646</v>
      </c>
      <c r="J11" s="3">
        <f>'BIZ kWh ENTRY'!Z170</f>
        <v>433065</v>
      </c>
      <c r="K11" s="3">
        <f>'BIZ kWh ENTRY'!AA170</f>
        <v>1198435</v>
      </c>
      <c r="L11" s="92">
        <f>'BIZ kWh ENTRY'!AB170</f>
        <v>1423406.14</v>
      </c>
      <c r="M11" s="92">
        <f>'BIZ kWh ENTRY'!AC170</f>
        <v>293531.73691899003</v>
      </c>
      <c r="N11" s="3">
        <f>'BIZ kWh ENTRY'!AD170</f>
        <v>10336140.662128398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ENTRY'!S171</f>
        <v>0</v>
      </c>
      <c r="D12" s="3">
        <f>'BIZ kWh ENTRY'!T171</f>
        <v>293092</v>
      </c>
      <c r="E12" s="3">
        <f>'BIZ kWh ENTRY'!U171</f>
        <v>861840</v>
      </c>
      <c r="F12" s="3">
        <f>'BIZ kWh ENTRY'!V171</f>
        <v>1403792</v>
      </c>
      <c r="G12" s="3">
        <f>'BIZ kWh ENTRY'!W171</f>
        <v>1321663</v>
      </c>
      <c r="H12" s="3">
        <f>'BIZ kWh ENTRY'!X171</f>
        <v>849106</v>
      </c>
      <c r="I12" s="3">
        <f>'BIZ kWh ENTRY'!Y171</f>
        <v>503020</v>
      </c>
      <c r="J12" s="3">
        <f>'BIZ kWh ENTRY'!Z171</f>
        <v>4457958</v>
      </c>
      <c r="K12" s="3">
        <f>'BIZ kWh ENTRY'!AA171</f>
        <v>3502377</v>
      </c>
      <c r="L12" s="92">
        <f>'BIZ kWh ENTRY'!AB171</f>
        <v>1715416.65</v>
      </c>
      <c r="M12" s="92">
        <f>'BIZ kWh ENTRY'!AC171</f>
        <v>1067360.9236896227</v>
      </c>
      <c r="N12" s="3">
        <f>'BIZ kWh ENTRY'!AD171</f>
        <v>14075762.698752232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ENTRY'!S172</f>
        <v>0</v>
      </c>
      <c r="D13" s="3">
        <f>'BIZ kWh ENTRY'!T172</f>
        <v>0</v>
      </c>
      <c r="E13" s="3">
        <f>'BIZ kWh ENTRY'!U172</f>
        <v>12681</v>
      </c>
      <c r="F13" s="3">
        <f>'BIZ kWh ENTRY'!V172</f>
        <v>0</v>
      </c>
      <c r="G13" s="3">
        <f>'BIZ kWh ENTRY'!W172</f>
        <v>21135</v>
      </c>
      <c r="H13" s="3">
        <f>'BIZ kWh ENTRY'!X172</f>
        <v>5636</v>
      </c>
      <c r="I13" s="3">
        <f>'BIZ kWh ENTRY'!Y172</f>
        <v>5636</v>
      </c>
      <c r="J13" s="3">
        <f>'BIZ kWh ENTRY'!Z172</f>
        <v>0</v>
      </c>
      <c r="K13" s="3">
        <f>'BIZ kWh ENTRY'!AA172</f>
        <v>149354</v>
      </c>
      <c r="L13" s="92">
        <f>'BIZ kWh ENTRY'!AB172</f>
        <v>30998</v>
      </c>
      <c r="M13" s="92">
        <f>'BIZ kWh ENTRY'!AC172</f>
        <v>109617.58281271359</v>
      </c>
      <c r="N13" s="3">
        <f>'BIZ kWh ENTRY'!AD172</f>
        <v>2449032.6446008533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ENTRY'!S173</f>
        <v>0</v>
      </c>
      <c r="D14" s="3">
        <f>'BIZ kWh ENTRY'!T173</f>
        <v>0</v>
      </c>
      <c r="E14" s="3">
        <f>'BIZ kWh ENTRY'!U173</f>
        <v>104820</v>
      </c>
      <c r="F14" s="3">
        <f>'BIZ kWh ENTRY'!V173</f>
        <v>0</v>
      </c>
      <c r="G14" s="3">
        <f>'BIZ kWh ENTRY'!W173</f>
        <v>0</v>
      </c>
      <c r="H14" s="3">
        <f>'BIZ kWh ENTRY'!X173</f>
        <v>0</v>
      </c>
      <c r="I14" s="3">
        <f>'BIZ kWh ENTRY'!Y173</f>
        <v>289988</v>
      </c>
      <c r="J14" s="3">
        <f>'BIZ kWh ENTRY'!Z173</f>
        <v>58020</v>
      </c>
      <c r="K14" s="3">
        <f>'BIZ kWh ENTRY'!AA173</f>
        <v>0</v>
      </c>
      <c r="L14" s="92">
        <f>'BIZ kWh ENTRY'!AB173</f>
        <v>35240</v>
      </c>
      <c r="M14" s="92">
        <f>'BIZ kWh ENTRY'!AC173</f>
        <v>8096.4228315693672</v>
      </c>
      <c r="N14" s="3">
        <f>'BIZ kWh ENTRY'!AD173</f>
        <v>45406.865979775321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4518724</v>
      </c>
      <c r="K15" s="3">
        <f>'BIZ kWh ENTRY'!AA174</f>
        <v>64045</v>
      </c>
      <c r="L15" s="92">
        <f>'BIZ kWh ENTRY'!AB174</f>
        <v>0</v>
      </c>
      <c r="M15" s="92">
        <f>'BIZ kWh ENTRY'!AC174</f>
        <v>1047.2892687436099</v>
      </c>
      <c r="N15" s="3">
        <f>'BIZ kWh ENTRY'!AD174</f>
        <v>39653.3534515758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ENTRY'!S175</f>
        <v>0</v>
      </c>
      <c r="D16" s="3">
        <f>'BIZ kWh ENTRY'!T175</f>
        <v>0</v>
      </c>
      <c r="E16" s="3">
        <f>'BIZ kWh ENTRY'!U175</f>
        <v>0</v>
      </c>
      <c r="F16" s="3">
        <f>'BIZ kWh ENTRY'!V175</f>
        <v>0</v>
      </c>
      <c r="G16" s="3">
        <f>'BIZ kWh ENTRY'!W175</f>
        <v>0</v>
      </c>
      <c r="H16" s="3">
        <f>'BIZ kWh ENTRY'!X175</f>
        <v>0</v>
      </c>
      <c r="I16" s="3">
        <f>'BIZ kWh ENTRY'!Y175</f>
        <v>0</v>
      </c>
      <c r="J16" s="3">
        <f>'BIZ kWh ENTRY'!Z175</f>
        <v>4880</v>
      </c>
      <c r="K16" s="3">
        <f>'BIZ kWh ENTRY'!AA175</f>
        <v>15891</v>
      </c>
      <c r="L16" s="92">
        <f>'BIZ kWh ENTRY'!AB175</f>
        <v>-181792.65</v>
      </c>
      <c r="M16" s="92">
        <f>'BIZ kWh ENTRY'!AC175</f>
        <v>13970.718767956323</v>
      </c>
      <c r="N16" s="3">
        <f>'BIZ kWh ENTRY'!AD175</f>
        <v>495419.08579138253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ENTRY'!S176</f>
        <v>0</v>
      </c>
      <c r="D17" s="3">
        <f>'BIZ kWh ENTRY'!T176</f>
        <v>0</v>
      </c>
      <c r="E17" s="3">
        <f>'BIZ kWh ENTRY'!U176</f>
        <v>0</v>
      </c>
      <c r="F17" s="3">
        <f>'BIZ kWh ENTRY'!V176</f>
        <v>0</v>
      </c>
      <c r="G17" s="3">
        <f>'BIZ kWh ENTRY'!W176</f>
        <v>0</v>
      </c>
      <c r="H17" s="3">
        <f>'BIZ kWh ENTRY'!X176</f>
        <v>0</v>
      </c>
      <c r="I17" s="3">
        <f>'BIZ kWh ENTRY'!Y176</f>
        <v>0</v>
      </c>
      <c r="J17" s="3">
        <f>'BIZ kWh ENTRY'!Z176</f>
        <v>0</v>
      </c>
      <c r="K17" s="3">
        <f>'BIZ kWh ENTRY'!AA176</f>
        <v>42312</v>
      </c>
      <c r="L17" s="92">
        <f>'BIZ kWh ENTRY'!AB176</f>
        <v>0</v>
      </c>
      <c r="M17" s="92">
        <f>'BIZ kWh ENTRY'!AC176</f>
        <v>0</v>
      </c>
      <c r="N17" s="3">
        <f>'BIZ kWh ENTRY'!AD176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1M - RES'!B16</f>
        <v>Monthly kWh</v>
      </c>
      <c r="C19" s="221">
        <f>SUM(C5:C18)</f>
        <v>0</v>
      </c>
      <c r="D19" s="221">
        <f t="shared" ref="D19:AA19" si="1">SUM(D5:D18)</f>
        <v>394785</v>
      </c>
      <c r="E19" s="221">
        <f t="shared" si="1"/>
        <v>1887860</v>
      </c>
      <c r="F19" s="221">
        <f t="shared" si="1"/>
        <v>1752511</v>
      </c>
      <c r="G19" s="221">
        <f t="shared" si="1"/>
        <v>1916007.98</v>
      </c>
      <c r="H19" s="221">
        <f t="shared" si="1"/>
        <v>2752334.01</v>
      </c>
      <c r="I19" s="221">
        <f t="shared" si="1"/>
        <v>1014905</v>
      </c>
      <c r="J19" s="221">
        <f t="shared" si="1"/>
        <v>9901082</v>
      </c>
      <c r="K19" s="221">
        <f t="shared" si="1"/>
        <v>6181350</v>
      </c>
      <c r="L19" s="221">
        <f t="shared" si="1"/>
        <v>4313037.92</v>
      </c>
      <c r="M19" s="221">
        <f t="shared" si="1"/>
        <v>1736361.0590168715</v>
      </c>
      <c r="N19" s="221">
        <f t="shared" si="1"/>
        <v>33016489.935556144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35"/>
      <c r="B20" s="119"/>
      <c r="C20" s="9"/>
      <c r="D20" s="27"/>
      <c r="E20" s="9"/>
      <c r="F20" s="27"/>
      <c r="G20" s="27"/>
      <c r="H20" s="9"/>
      <c r="I20" s="27"/>
      <c r="J20" s="27"/>
      <c r="K20" s="9"/>
      <c r="L20" s="27"/>
      <c r="M20" s="27"/>
      <c r="N20" s="27"/>
      <c r="O20" s="27"/>
      <c r="P20" s="27"/>
      <c r="Q20" s="9"/>
      <c r="R20" s="27"/>
      <c r="S20" s="27"/>
      <c r="T20" s="9"/>
      <c r="U20" s="27"/>
      <c r="V20" s="27"/>
      <c r="W20" s="9"/>
      <c r="X20" s="27"/>
      <c r="Y20" s="27"/>
      <c r="Z20" s="9"/>
      <c r="AA20" s="27"/>
    </row>
    <row r="21" spans="1:27" ht="15.75" thickBot="1" x14ac:dyDescent="0.3">
      <c r="A21" s="22"/>
      <c r="B21" s="120"/>
      <c r="C21" s="19"/>
      <c r="D21" s="20"/>
      <c r="E21" s="19"/>
      <c r="F21" s="20"/>
      <c r="G21" s="20"/>
      <c r="H21" s="19"/>
      <c r="I21" s="20"/>
      <c r="J21" s="20"/>
      <c r="K21" s="19"/>
      <c r="L21" s="20"/>
      <c r="M21" s="20"/>
      <c r="N21" s="19"/>
      <c r="O21" s="20"/>
      <c r="P21" s="20"/>
      <c r="Q21" s="19"/>
      <c r="R21" s="20"/>
      <c r="S21" s="20"/>
      <c r="T21" s="19"/>
      <c r="U21" s="20"/>
      <c r="V21" s="20"/>
      <c r="W21" s="19"/>
      <c r="X21" s="20"/>
      <c r="Y21" s="20"/>
      <c r="Z21" s="19"/>
      <c r="AA21" s="20"/>
    </row>
    <row r="22" spans="1:27" ht="16.5" thickBot="1" x14ac:dyDescent="0.3">
      <c r="A22" s="659" t="s">
        <v>15</v>
      </c>
      <c r="B22" s="17" t="s">
        <v>10</v>
      </c>
      <c r="C22" s="135">
        <f>C$4</f>
        <v>45292</v>
      </c>
      <c r="D22" s="135">
        <f t="shared" ref="D22:AA22" si="2">D$4</f>
        <v>45323</v>
      </c>
      <c r="E22" s="135">
        <f t="shared" si="2"/>
        <v>45352</v>
      </c>
      <c r="F22" s="135">
        <f t="shared" si="2"/>
        <v>45383</v>
      </c>
      <c r="G22" s="135">
        <f t="shared" si="2"/>
        <v>45413</v>
      </c>
      <c r="H22" s="135">
        <f t="shared" si="2"/>
        <v>45444</v>
      </c>
      <c r="I22" s="135">
        <f t="shared" si="2"/>
        <v>45474</v>
      </c>
      <c r="J22" s="135">
        <f t="shared" si="2"/>
        <v>45505</v>
      </c>
      <c r="K22" s="135">
        <f t="shared" si="2"/>
        <v>45536</v>
      </c>
      <c r="L22" s="135">
        <f t="shared" si="2"/>
        <v>45566</v>
      </c>
      <c r="M22" s="135">
        <f t="shared" si="2"/>
        <v>45597</v>
      </c>
      <c r="N22" s="521">
        <f t="shared" si="2"/>
        <v>45627</v>
      </c>
      <c r="O22" s="135">
        <f t="shared" si="2"/>
        <v>45658</v>
      </c>
      <c r="P22" s="135">
        <f t="shared" si="2"/>
        <v>45689</v>
      </c>
      <c r="Q22" s="135">
        <f t="shared" si="2"/>
        <v>45717</v>
      </c>
      <c r="R22" s="135">
        <f t="shared" si="2"/>
        <v>45748</v>
      </c>
      <c r="S22" s="135">
        <f t="shared" si="2"/>
        <v>45778</v>
      </c>
      <c r="T22" s="135">
        <f t="shared" si="2"/>
        <v>45809</v>
      </c>
      <c r="U22" s="135">
        <f t="shared" si="2"/>
        <v>45839</v>
      </c>
      <c r="V22" s="135">
        <f t="shared" si="2"/>
        <v>45870</v>
      </c>
      <c r="W22" s="135">
        <f t="shared" si="2"/>
        <v>45901</v>
      </c>
      <c r="X22" s="135">
        <f t="shared" si="2"/>
        <v>45931</v>
      </c>
      <c r="Y22" s="135">
        <f t="shared" si="2"/>
        <v>45962</v>
      </c>
      <c r="Z22" s="135">
        <f t="shared" si="2"/>
        <v>45992</v>
      </c>
      <c r="AA22" s="135">
        <f t="shared" si="2"/>
        <v>46023</v>
      </c>
    </row>
    <row r="23" spans="1:27" ht="15" customHeight="1" x14ac:dyDescent="0.25">
      <c r="A23" s="660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52600</v>
      </c>
      <c r="F23" s="3">
        <f t="shared" si="4"/>
        <v>52600</v>
      </c>
      <c r="G23" s="3">
        <f t="shared" si="4"/>
        <v>52600</v>
      </c>
      <c r="H23" s="3">
        <f t="shared" si="4"/>
        <v>160120</v>
      </c>
      <c r="I23" s="3">
        <f t="shared" si="4"/>
        <v>160120</v>
      </c>
      <c r="J23" s="3">
        <f t="shared" si="4"/>
        <v>231972</v>
      </c>
      <c r="K23" s="3">
        <f t="shared" si="4"/>
        <v>584368</v>
      </c>
      <c r="L23" s="3">
        <f t="shared" si="4"/>
        <v>584368</v>
      </c>
      <c r="M23" s="3">
        <f t="shared" si="4"/>
        <v>622742.52824616467</v>
      </c>
      <c r="N23" s="523">
        <f t="shared" si="4"/>
        <v>3001642.9919244433</v>
      </c>
      <c r="O23" s="3">
        <f t="shared" si="4"/>
        <v>3001642.9919244433</v>
      </c>
      <c r="P23" s="3">
        <f t="shared" si="4"/>
        <v>3001642.9919244433</v>
      </c>
      <c r="Q23" s="3">
        <f t="shared" si="4"/>
        <v>3001642.9919244433</v>
      </c>
      <c r="R23" s="3">
        <f t="shared" si="4"/>
        <v>3001642.9919244433</v>
      </c>
      <c r="S23" s="3">
        <f t="shared" si="4"/>
        <v>3001642.9919244433</v>
      </c>
      <c r="T23" s="3">
        <f t="shared" si="4"/>
        <v>3001642.9919244433</v>
      </c>
      <c r="U23" s="3">
        <f t="shared" si="4"/>
        <v>3001642.9919244433</v>
      </c>
      <c r="V23" s="3">
        <f t="shared" si="4"/>
        <v>3001642.9919244433</v>
      </c>
      <c r="W23" s="3">
        <f t="shared" si="4"/>
        <v>3001642.9919244433</v>
      </c>
      <c r="X23" s="3">
        <f t="shared" si="4"/>
        <v>3001642.9919244433</v>
      </c>
      <c r="Y23" s="3">
        <f t="shared" si="4"/>
        <v>3001642.9919244433</v>
      </c>
      <c r="Z23" s="3">
        <f t="shared" si="4"/>
        <v>3001642.9919244433</v>
      </c>
      <c r="AA23" s="3">
        <f t="shared" si="4"/>
        <v>3001642.9919244433</v>
      </c>
    </row>
    <row r="24" spans="1:27" x14ac:dyDescent="0.25">
      <c r="A24" s="660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52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</row>
    <row r="25" spans="1:27" x14ac:dyDescent="0.25">
      <c r="A25" s="660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20985</v>
      </c>
      <c r="H25" s="3">
        <f t="shared" si="6"/>
        <v>20985</v>
      </c>
      <c r="I25" s="3">
        <f t="shared" si="6"/>
        <v>20985</v>
      </c>
      <c r="J25" s="3">
        <f t="shared" si="6"/>
        <v>44622</v>
      </c>
      <c r="K25" s="3">
        <f t="shared" si="6"/>
        <v>57213</v>
      </c>
      <c r="L25" s="3">
        <f t="shared" si="6"/>
        <v>69032</v>
      </c>
      <c r="M25" s="3">
        <f t="shared" si="6"/>
        <v>72469.731002241082</v>
      </c>
      <c r="N25" s="523">
        <f t="shared" si="6"/>
        <v>108007.22532082372</v>
      </c>
      <c r="O25" s="3">
        <f t="shared" si="6"/>
        <v>108007.22532082372</v>
      </c>
      <c r="P25" s="3">
        <f t="shared" si="6"/>
        <v>108007.22532082372</v>
      </c>
      <c r="Q25" s="3">
        <f t="shared" si="6"/>
        <v>108007.22532082372</v>
      </c>
      <c r="R25" s="3">
        <f t="shared" si="6"/>
        <v>108007.22532082372</v>
      </c>
      <c r="S25" s="3">
        <f t="shared" si="6"/>
        <v>108007.22532082372</v>
      </c>
      <c r="T25" s="3">
        <f t="shared" si="6"/>
        <v>108007.22532082372</v>
      </c>
      <c r="U25" s="3">
        <f t="shared" si="6"/>
        <v>108007.22532082372</v>
      </c>
      <c r="V25" s="3">
        <f t="shared" si="6"/>
        <v>108007.22532082372</v>
      </c>
      <c r="W25" s="3">
        <f t="shared" si="6"/>
        <v>108007.22532082372</v>
      </c>
      <c r="X25" s="3">
        <f t="shared" si="6"/>
        <v>108007.22532082372</v>
      </c>
      <c r="Y25" s="3">
        <f t="shared" si="6"/>
        <v>108007.22532082372</v>
      </c>
      <c r="Z25" s="3">
        <f t="shared" si="6"/>
        <v>108007.22532082372</v>
      </c>
      <c r="AA25" s="3">
        <f t="shared" si="6"/>
        <v>108007.22532082372</v>
      </c>
    </row>
    <row r="26" spans="1:27" x14ac:dyDescent="0.25">
      <c r="A26" s="660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93210</v>
      </c>
      <c r="E26" s="3">
        <f t="shared" si="7"/>
        <v>833623</v>
      </c>
      <c r="F26" s="3">
        <f t="shared" si="7"/>
        <v>950171</v>
      </c>
      <c r="G26" s="3">
        <f t="shared" si="7"/>
        <v>1339111</v>
      </c>
      <c r="H26" s="3">
        <f t="shared" si="7"/>
        <v>1788314.5</v>
      </c>
      <c r="I26" s="3">
        <f t="shared" si="7"/>
        <v>1938929.5</v>
      </c>
      <c r="J26" s="3">
        <f t="shared" si="7"/>
        <v>2271875.5</v>
      </c>
      <c r="K26" s="3">
        <f t="shared" si="7"/>
        <v>3115824.5</v>
      </c>
      <c r="L26" s="3">
        <f t="shared" si="7"/>
        <v>4330983.0600000005</v>
      </c>
      <c r="M26" s="3">
        <f t="shared" si="7"/>
        <v>4516773.496172362</v>
      </c>
      <c r="N26" s="523">
        <f t="shared" si="7"/>
        <v>7608074.0102240257</v>
      </c>
      <c r="O26" s="3">
        <f t="shared" si="7"/>
        <v>7608074.0102240257</v>
      </c>
      <c r="P26" s="3">
        <f t="shared" si="7"/>
        <v>7608074.0102240257</v>
      </c>
      <c r="Q26" s="3">
        <f t="shared" si="7"/>
        <v>7608074.0102240257</v>
      </c>
      <c r="R26" s="3">
        <f t="shared" si="7"/>
        <v>7608074.0102240257</v>
      </c>
      <c r="S26" s="3">
        <f t="shared" si="7"/>
        <v>7608074.0102240257</v>
      </c>
      <c r="T26" s="3">
        <f t="shared" si="7"/>
        <v>7608074.0102240257</v>
      </c>
      <c r="U26" s="3">
        <f t="shared" si="7"/>
        <v>7608074.0102240257</v>
      </c>
      <c r="V26" s="3">
        <f t="shared" si="7"/>
        <v>7608074.0102240257</v>
      </c>
      <c r="W26" s="3">
        <f t="shared" si="7"/>
        <v>7608074.0102240257</v>
      </c>
      <c r="X26" s="3">
        <f t="shared" si="7"/>
        <v>7608074.0102240257</v>
      </c>
      <c r="Y26" s="3">
        <f t="shared" si="7"/>
        <v>7608074.0102240257</v>
      </c>
      <c r="Z26" s="3">
        <f t="shared" si="7"/>
        <v>7608074.0102240257</v>
      </c>
      <c r="AA26" s="3">
        <f t="shared" si="7"/>
        <v>7608074.0102240257</v>
      </c>
    </row>
    <row r="27" spans="1:27" x14ac:dyDescent="0.25">
      <c r="A27" s="660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5763.2817391728686</v>
      </c>
      <c r="N27" s="523">
        <f t="shared" si="8"/>
        <v>65341.123032958771</v>
      </c>
      <c r="O27" s="3">
        <f t="shared" si="8"/>
        <v>65341.123032958771</v>
      </c>
      <c r="P27" s="3">
        <f t="shared" si="8"/>
        <v>65341.123032958771</v>
      </c>
      <c r="Q27" s="3">
        <f t="shared" si="8"/>
        <v>65341.123032958771</v>
      </c>
      <c r="R27" s="3">
        <f t="shared" si="8"/>
        <v>65341.123032958771</v>
      </c>
      <c r="S27" s="3">
        <f t="shared" si="8"/>
        <v>65341.123032958771</v>
      </c>
      <c r="T27" s="3">
        <f t="shared" si="8"/>
        <v>65341.123032958771</v>
      </c>
      <c r="U27" s="3">
        <f t="shared" si="8"/>
        <v>65341.123032958771</v>
      </c>
      <c r="V27" s="3">
        <f t="shared" si="8"/>
        <v>65341.123032958771</v>
      </c>
      <c r="W27" s="3">
        <f t="shared" si="8"/>
        <v>65341.123032958771</v>
      </c>
      <c r="X27" s="3">
        <f t="shared" si="8"/>
        <v>65341.123032958771</v>
      </c>
      <c r="Y27" s="3">
        <f t="shared" si="8"/>
        <v>65341.123032958771</v>
      </c>
      <c r="Z27" s="3">
        <f t="shared" si="8"/>
        <v>65341.123032958771</v>
      </c>
      <c r="AA27" s="3">
        <f t="shared" si="8"/>
        <v>65341.123032958771</v>
      </c>
    </row>
    <row r="28" spans="1:27" x14ac:dyDescent="0.25">
      <c r="A28" s="660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62792.22</v>
      </c>
      <c r="M28" s="3">
        <f t="shared" si="9"/>
        <v>72162.627567335483</v>
      </c>
      <c r="N28" s="523">
        <f t="shared" si="9"/>
        <v>81920.93907694846</v>
      </c>
      <c r="O28" s="3">
        <f t="shared" si="9"/>
        <v>81920.93907694846</v>
      </c>
      <c r="P28" s="3">
        <f t="shared" si="9"/>
        <v>81920.93907694846</v>
      </c>
      <c r="Q28" s="3">
        <f t="shared" si="9"/>
        <v>81920.93907694846</v>
      </c>
      <c r="R28" s="3">
        <f t="shared" si="9"/>
        <v>81920.93907694846</v>
      </c>
      <c r="S28" s="3">
        <f t="shared" si="9"/>
        <v>81920.93907694846</v>
      </c>
      <c r="T28" s="3">
        <f t="shared" si="9"/>
        <v>81920.93907694846</v>
      </c>
      <c r="U28" s="3">
        <f t="shared" si="9"/>
        <v>81920.93907694846</v>
      </c>
      <c r="V28" s="3">
        <f t="shared" si="9"/>
        <v>81920.93907694846</v>
      </c>
      <c r="W28" s="3">
        <f t="shared" si="9"/>
        <v>81920.93907694846</v>
      </c>
      <c r="X28" s="3">
        <f t="shared" si="9"/>
        <v>81920.93907694846</v>
      </c>
      <c r="Y28" s="3">
        <f t="shared" si="9"/>
        <v>81920.93907694846</v>
      </c>
      <c r="Z28" s="3">
        <f t="shared" si="9"/>
        <v>81920.93907694846</v>
      </c>
      <c r="AA28" s="3">
        <f t="shared" si="9"/>
        <v>81920.93907694846</v>
      </c>
    </row>
    <row r="29" spans="1:27" x14ac:dyDescent="0.25">
      <c r="A29" s="660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8483</v>
      </c>
      <c r="E29" s="3">
        <f t="shared" si="10"/>
        <v>123989</v>
      </c>
      <c r="F29" s="3">
        <f t="shared" si="10"/>
        <v>356160</v>
      </c>
      <c r="G29" s="3">
        <f t="shared" si="10"/>
        <v>519444.98</v>
      </c>
      <c r="H29" s="3">
        <f t="shared" si="10"/>
        <v>1860313.49</v>
      </c>
      <c r="I29" s="3">
        <f t="shared" si="10"/>
        <v>1925959.49</v>
      </c>
      <c r="J29" s="3">
        <f t="shared" si="10"/>
        <v>2359024.4900000002</v>
      </c>
      <c r="K29" s="3">
        <f t="shared" si="10"/>
        <v>3557459.49</v>
      </c>
      <c r="L29" s="3">
        <f t="shared" si="10"/>
        <v>4980865.63</v>
      </c>
      <c r="M29" s="3">
        <f t="shared" si="10"/>
        <v>5274397.3669189904</v>
      </c>
      <c r="N29" s="523">
        <f t="shared" si="10"/>
        <v>15610538.029047389</v>
      </c>
      <c r="O29" s="3">
        <f t="shared" si="10"/>
        <v>15610538.029047389</v>
      </c>
      <c r="P29" s="3">
        <f t="shared" si="10"/>
        <v>15610538.029047389</v>
      </c>
      <c r="Q29" s="3">
        <f t="shared" si="10"/>
        <v>15610538.029047389</v>
      </c>
      <c r="R29" s="3">
        <f t="shared" si="10"/>
        <v>15610538.029047389</v>
      </c>
      <c r="S29" s="3">
        <f t="shared" si="10"/>
        <v>15610538.029047389</v>
      </c>
      <c r="T29" s="3">
        <f t="shared" si="10"/>
        <v>15610538.029047389</v>
      </c>
      <c r="U29" s="3">
        <f t="shared" si="10"/>
        <v>15610538.029047389</v>
      </c>
      <c r="V29" s="3">
        <f t="shared" si="10"/>
        <v>15610538.029047389</v>
      </c>
      <c r="W29" s="3">
        <f t="shared" si="10"/>
        <v>15610538.029047389</v>
      </c>
      <c r="X29" s="3">
        <f t="shared" si="10"/>
        <v>15610538.029047389</v>
      </c>
      <c r="Y29" s="3">
        <f t="shared" si="10"/>
        <v>15610538.029047389</v>
      </c>
      <c r="Z29" s="3">
        <f t="shared" si="10"/>
        <v>15610538.029047389</v>
      </c>
      <c r="AA29" s="3">
        <f t="shared" si="10"/>
        <v>15610538.029047389</v>
      </c>
    </row>
    <row r="30" spans="1:27" x14ac:dyDescent="0.25">
      <c r="A30" s="660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293092</v>
      </c>
      <c r="E30" s="3">
        <f t="shared" si="11"/>
        <v>1154932</v>
      </c>
      <c r="F30" s="3">
        <f t="shared" si="11"/>
        <v>2558724</v>
      </c>
      <c r="G30" s="3">
        <f t="shared" si="11"/>
        <v>3880387</v>
      </c>
      <c r="H30" s="3">
        <f t="shared" si="11"/>
        <v>4729493</v>
      </c>
      <c r="I30" s="3">
        <f t="shared" si="11"/>
        <v>5232513</v>
      </c>
      <c r="J30" s="3">
        <f t="shared" si="11"/>
        <v>9690471</v>
      </c>
      <c r="K30" s="3">
        <f t="shared" si="11"/>
        <v>13192848</v>
      </c>
      <c r="L30" s="3">
        <f t="shared" si="11"/>
        <v>14908264.65</v>
      </c>
      <c r="M30" s="3">
        <f t="shared" si="11"/>
        <v>15975625.573689623</v>
      </c>
      <c r="N30" s="523">
        <f t="shared" si="11"/>
        <v>30051388.272441857</v>
      </c>
      <c r="O30" s="3">
        <f t="shared" si="11"/>
        <v>30051388.272441857</v>
      </c>
      <c r="P30" s="3">
        <f t="shared" si="11"/>
        <v>30051388.272441857</v>
      </c>
      <c r="Q30" s="3">
        <f t="shared" si="11"/>
        <v>30051388.272441857</v>
      </c>
      <c r="R30" s="3">
        <f t="shared" si="11"/>
        <v>30051388.272441857</v>
      </c>
      <c r="S30" s="3">
        <f t="shared" si="11"/>
        <v>30051388.272441857</v>
      </c>
      <c r="T30" s="3">
        <f t="shared" si="11"/>
        <v>30051388.272441857</v>
      </c>
      <c r="U30" s="3">
        <f t="shared" si="11"/>
        <v>30051388.272441857</v>
      </c>
      <c r="V30" s="3">
        <f t="shared" si="11"/>
        <v>30051388.272441857</v>
      </c>
      <c r="W30" s="3">
        <f t="shared" si="11"/>
        <v>30051388.272441857</v>
      </c>
      <c r="X30" s="3">
        <f t="shared" si="11"/>
        <v>30051388.272441857</v>
      </c>
      <c r="Y30" s="3">
        <f t="shared" si="11"/>
        <v>30051388.272441857</v>
      </c>
      <c r="Z30" s="3">
        <f t="shared" si="11"/>
        <v>30051388.272441857</v>
      </c>
      <c r="AA30" s="3">
        <f t="shared" si="11"/>
        <v>30051388.272441857</v>
      </c>
    </row>
    <row r="31" spans="1:27" x14ac:dyDescent="0.25">
      <c r="A31" s="660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12681</v>
      </c>
      <c r="F31" s="3">
        <f t="shared" si="12"/>
        <v>12681</v>
      </c>
      <c r="G31" s="3">
        <f t="shared" si="12"/>
        <v>33816</v>
      </c>
      <c r="H31" s="3">
        <f t="shared" si="12"/>
        <v>39452</v>
      </c>
      <c r="I31" s="3">
        <f t="shared" si="12"/>
        <v>45088</v>
      </c>
      <c r="J31" s="3">
        <f t="shared" si="12"/>
        <v>45088</v>
      </c>
      <c r="K31" s="3">
        <f t="shared" si="12"/>
        <v>194442</v>
      </c>
      <c r="L31" s="3">
        <f t="shared" si="12"/>
        <v>225440</v>
      </c>
      <c r="M31" s="3">
        <f t="shared" si="12"/>
        <v>335057.58281271358</v>
      </c>
      <c r="N31" s="523">
        <f t="shared" si="12"/>
        <v>2784090.2274135668</v>
      </c>
      <c r="O31" s="3">
        <f t="shared" si="12"/>
        <v>2784090.2274135668</v>
      </c>
      <c r="P31" s="3">
        <f t="shared" si="12"/>
        <v>2784090.2274135668</v>
      </c>
      <c r="Q31" s="3">
        <f t="shared" si="12"/>
        <v>2784090.2274135668</v>
      </c>
      <c r="R31" s="3">
        <f t="shared" si="12"/>
        <v>2784090.2274135668</v>
      </c>
      <c r="S31" s="3">
        <f t="shared" si="12"/>
        <v>2784090.2274135668</v>
      </c>
      <c r="T31" s="3">
        <f t="shared" si="12"/>
        <v>2784090.2274135668</v>
      </c>
      <c r="U31" s="3">
        <f t="shared" si="12"/>
        <v>2784090.2274135668</v>
      </c>
      <c r="V31" s="3">
        <f t="shared" si="12"/>
        <v>2784090.2274135668</v>
      </c>
      <c r="W31" s="3">
        <f t="shared" si="12"/>
        <v>2784090.2274135668</v>
      </c>
      <c r="X31" s="3">
        <f t="shared" si="12"/>
        <v>2784090.2274135668</v>
      </c>
      <c r="Y31" s="3">
        <f t="shared" si="12"/>
        <v>2784090.2274135668</v>
      </c>
      <c r="Z31" s="3">
        <f t="shared" si="12"/>
        <v>2784090.2274135668</v>
      </c>
      <c r="AA31" s="3">
        <f t="shared" si="12"/>
        <v>2784090.2274135668</v>
      </c>
    </row>
    <row r="32" spans="1:27" ht="15" customHeight="1" x14ac:dyDescent="0.25">
      <c r="A32" s="660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104820</v>
      </c>
      <c r="F32" s="3">
        <f t="shared" si="13"/>
        <v>104820</v>
      </c>
      <c r="G32" s="3">
        <f t="shared" si="13"/>
        <v>104820</v>
      </c>
      <c r="H32" s="3">
        <f t="shared" si="13"/>
        <v>104820</v>
      </c>
      <c r="I32" s="3">
        <f t="shared" si="13"/>
        <v>394808</v>
      </c>
      <c r="J32" s="3">
        <f t="shared" si="13"/>
        <v>452828</v>
      </c>
      <c r="K32" s="3">
        <f t="shared" si="13"/>
        <v>452828</v>
      </c>
      <c r="L32" s="3">
        <f t="shared" si="13"/>
        <v>488068</v>
      </c>
      <c r="M32" s="3">
        <f t="shared" si="13"/>
        <v>496164.42283156939</v>
      </c>
      <c r="N32" s="523">
        <f t="shared" si="13"/>
        <v>541571.28881134465</v>
      </c>
      <c r="O32" s="3">
        <f t="shared" si="13"/>
        <v>541571.28881134465</v>
      </c>
      <c r="P32" s="3">
        <f t="shared" si="13"/>
        <v>541571.28881134465</v>
      </c>
      <c r="Q32" s="3">
        <f t="shared" si="13"/>
        <v>541571.28881134465</v>
      </c>
      <c r="R32" s="3">
        <f t="shared" si="13"/>
        <v>541571.28881134465</v>
      </c>
      <c r="S32" s="3">
        <f t="shared" si="13"/>
        <v>541571.28881134465</v>
      </c>
      <c r="T32" s="3">
        <f t="shared" si="13"/>
        <v>541571.28881134465</v>
      </c>
      <c r="U32" s="3">
        <f t="shared" si="13"/>
        <v>541571.28881134465</v>
      </c>
      <c r="V32" s="3">
        <f t="shared" si="13"/>
        <v>541571.28881134465</v>
      </c>
      <c r="W32" s="3">
        <f t="shared" si="13"/>
        <v>541571.28881134465</v>
      </c>
      <c r="X32" s="3">
        <f t="shared" si="13"/>
        <v>541571.28881134465</v>
      </c>
      <c r="Y32" s="3">
        <f t="shared" si="13"/>
        <v>541571.28881134465</v>
      </c>
      <c r="Z32" s="3">
        <f t="shared" si="13"/>
        <v>541571.28881134465</v>
      </c>
      <c r="AA32" s="3">
        <f t="shared" si="13"/>
        <v>541571.28881134465</v>
      </c>
    </row>
    <row r="33" spans="1:27" x14ac:dyDescent="0.25">
      <c r="A33" s="660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4518724</v>
      </c>
      <c r="K33" s="3">
        <f t="shared" si="14"/>
        <v>4582769</v>
      </c>
      <c r="L33" s="3">
        <f t="shared" si="14"/>
        <v>4582769</v>
      </c>
      <c r="M33" s="3">
        <f t="shared" si="14"/>
        <v>4583816.2892687432</v>
      </c>
      <c r="N33" s="523">
        <f t="shared" si="14"/>
        <v>4623469.6427203193</v>
      </c>
      <c r="O33" s="3">
        <f t="shared" si="14"/>
        <v>4623469.6427203193</v>
      </c>
      <c r="P33" s="3">
        <f t="shared" si="14"/>
        <v>4623469.6427203193</v>
      </c>
      <c r="Q33" s="3">
        <f t="shared" si="14"/>
        <v>4623469.6427203193</v>
      </c>
      <c r="R33" s="3">
        <f t="shared" si="14"/>
        <v>4623469.6427203193</v>
      </c>
      <c r="S33" s="3">
        <f t="shared" si="14"/>
        <v>4623469.6427203193</v>
      </c>
      <c r="T33" s="3">
        <f t="shared" si="14"/>
        <v>4623469.6427203193</v>
      </c>
      <c r="U33" s="3">
        <f t="shared" si="14"/>
        <v>4623469.6427203193</v>
      </c>
      <c r="V33" s="3">
        <f t="shared" si="14"/>
        <v>4623469.6427203193</v>
      </c>
      <c r="W33" s="3">
        <f t="shared" si="14"/>
        <v>4623469.6427203193</v>
      </c>
      <c r="X33" s="3">
        <f t="shared" si="14"/>
        <v>4623469.6427203193</v>
      </c>
      <c r="Y33" s="3">
        <f t="shared" si="14"/>
        <v>4623469.6427203193</v>
      </c>
      <c r="Z33" s="3">
        <f t="shared" si="14"/>
        <v>4623469.6427203193</v>
      </c>
      <c r="AA33" s="3">
        <f t="shared" si="14"/>
        <v>4623469.6427203193</v>
      </c>
    </row>
    <row r="34" spans="1:27" x14ac:dyDescent="0.25">
      <c r="A34" s="660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4880</v>
      </c>
      <c r="K34" s="3">
        <f t="shared" si="15"/>
        <v>20771</v>
      </c>
      <c r="L34" s="3">
        <f t="shared" si="15"/>
        <v>-161021.65</v>
      </c>
      <c r="M34" s="3">
        <f t="shared" si="15"/>
        <v>-147050.93123204366</v>
      </c>
      <c r="N34" s="523">
        <f t="shared" si="15"/>
        <v>348368.15455933887</v>
      </c>
      <c r="O34" s="3">
        <f t="shared" si="15"/>
        <v>348368.15455933887</v>
      </c>
      <c r="P34" s="3">
        <f t="shared" si="15"/>
        <v>348368.15455933887</v>
      </c>
      <c r="Q34" s="3">
        <f t="shared" si="15"/>
        <v>348368.15455933887</v>
      </c>
      <c r="R34" s="3">
        <f t="shared" si="15"/>
        <v>348368.15455933887</v>
      </c>
      <c r="S34" s="3">
        <f t="shared" si="15"/>
        <v>348368.15455933887</v>
      </c>
      <c r="T34" s="3">
        <f t="shared" si="15"/>
        <v>348368.15455933887</v>
      </c>
      <c r="U34" s="3">
        <f t="shared" si="15"/>
        <v>348368.15455933887</v>
      </c>
      <c r="V34" s="3">
        <f t="shared" si="15"/>
        <v>348368.15455933887</v>
      </c>
      <c r="W34" s="3">
        <f t="shared" si="15"/>
        <v>348368.15455933887</v>
      </c>
      <c r="X34" s="3">
        <f t="shared" si="15"/>
        <v>348368.15455933887</v>
      </c>
      <c r="Y34" s="3">
        <f t="shared" si="15"/>
        <v>348368.15455933887</v>
      </c>
      <c r="Z34" s="3">
        <f t="shared" si="15"/>
        <v>348368.15455933887</v>
      </c>
      <c r="AA34" s="3">
        <f t="shared" si="15"/>
        <v>348368.15455933887</v>
      </c>
    </row>
    <row r="35" spans="1:27" x14ac:dyDescent="0.25">
      <c r="A35" s="660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42312</v>
      </c>
      <c r="L35" s="3">
        <f t="shared" si="16"/>
        <v>42312</v>
      </c>
      <c r="M35" s="3">
        <f t="shared" si="16"/>
        <v>42312</v>
      </c>
      <c r="N35" s="523">
        <f t="shared" si="16"/>
        <v>42312</v>
      </c>
      <c r="O35" s="3">
        <f t="shared" si="16"/>
        <v>42312</v>
      </c>
      <c r="P35" s="3">
        <f t="shared" si="16"/>
        <v>42312</v>
      </c>
      <c r="Q35" s="3">
        <f t="shared" si="16"/>
        <v>42312</v>
      </c>
      <c r="R35" s="3">
        <f t="shared" si="16"/>
        <v>42312</v>
      </c>
      <c r="S35" s="3">
        <f t="shared" si="16"/>
        <v>42312</v>
      </c>
      <c r="T35" s="3">
        <f t="shared" si="16"/>
        <v>42312</v>
      </c>
      <c r="U35" s="3">
        <f t="shared" si="16"/>
        <v>42312</v>
      </c>
      <c r="V35" s="3">
        <f t="shared" si="16"/>
        <v>42312</v>
      </c>
      <c r="W35" s="3">
        <f t="shared" si="16"/>
        <v>42312</v>
      </c>
      <c r="X35" s="3">
        <f t="shared" si="16"/>
        <v>42312</v>
      </c>
      <c r="Y35" s="3">
        <f t="shared" si="16"/>
        <v>42312</v>
      </c>
      <c r="Z35" s="3">
        <f t="shared" si="16"/>
        <v>42312</v>
      </c>
      <c r="AA35" s="3">
        <f t="shared" si="16"/>
        <v>42312</v>
      </c>
    </row>
    <row r="36" spans="1:27" ht="15" customHeight="1" x14ac:dyDescent="0.25">
      <c r="A36" s="660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5" t="str">
        <f t="shared" si="3"/>
        <v>Monthly kWh</v>
      </c>
      <c r="C37" s="221">
        <f>SUM(C23:C36)</f>
        <v>0</v>
      </c>
      <c r="D37" s="221">
        <f t="shared" ref="D37:AA37" si="17">SUM(D23:D36)</f>
        <v>394785</v>
      </c>
      <c r="E37" s="221">
        <f t="shared" si="17"/>
        <v>2282645</v>
      </c>
      <c r="F37" s="221">
        <f t="shared" si="17"/>
        <v>4035156</v>
      </c>
      <c r="G37" s="221">
        <f t="shared" si="17"/>
        <v>5951163.9800000004</v>
      </c>
      <c r="H37" s="221">
        <f t="shared" si="17"/>
        <v>8703497.9900000002</v>
      </c>
      <c r="I37" s="221">
        <f t="shared" si="17"/>
        <v>9718402.9900000002</v>
      </c>
      <c r="J37" s="221">
        <f t="shared" si="17"/>
        <v>19619484.990000002</v>
      </c>
      <c r="K37" s="221">
        <f t="shared" si="17"/>
        <v>25800834.990000002</v>
      </c>
      <c r="L37" s="221">
        <f t="shared" si="17"/>
        <v>30113872.910000004</v>
      </c>
      <c r="M37" s="221">
        <f t="shared" si="17"/>
        <v>31850233.969016876</v>
      </c>
      <c r="N37" s="221">
        <f t="shared" si="17"/>
        <v>64866723.904573008</v>
      </c>
      <c r="O37" s="221">
        <f t="shared" si="17"/>
        <v>64866723.904573008</v>
      </c>
      <c r="P37" s="221">
        <f t="shared" si="17"/>
        <v>64866723.904573008</v>
      </c>
      <c r="Q37" s="221">
        <f t="shared" si="17"/>
        <v>64866723.904573008</v>
      </c>
      <c r="R37" s="221">
        <f t="shared" si="17"/>
        <v>64866723.904573008</v>
      </c>
      <c r="S37" s="221">
        <f t="shared" si="17"/>
        <v>64866723.904573008</v>
      </c>
      <c r="T37" s="221">
        <f t="shared" si="17"/>
        <v>64866723.904573008</v>
      </c>
      <c r="U37" s="221">
        <f t="shared" si="17"/>
        <v>64866723.904573008</v>
      </c>
      <c r="V37" s="221">
        <f t="shared" si="17"/>
        <v>64866723.904573008</v>
      </c>
      <c r="W37" s="221">
        <f t="shared" si="17"/>
        <v>64866723.904573008</v>
      </c>
      <c r="X37" s="221">
        <f t="shared" si="17"/>
        <v>64866723.904573008</v>
      </c>
      <c r="Y37" s="221">
        <f t="shared" si="17"/>
        <v>64866723.904573008</v>
      </c>
      <c r="Z37" s="221">
        <f t="shared" si="17"/>
        <v>64866723.904573008</v>
      </c>
      <c r="AA37" s="221">
        <f t="shared" si="17"/>
        <v>64866723.904573008</v>
      </c>
    </row>
    <row r="38" spans="1:27" x14ac:dyDescent="0.25">
      <c r="A38" s="36"/>
      <c r="B38" s="119"/>
      <c r="C38" s="9"/>
      <c r="D38" s="27"/>
      <c r="E38" s="9"/>
      <c r="F38" s="27"/>
      <c r="G38" s="27"/>
      <c r="H38" s="9"/>
      <c r="I38" s="27"/>
      <c r="J38" s="27"/>
      <c r="K38" s="9"/>
      <c r="L38" s="27"/>
      <c r="M38" s="114"/>
      <c r="N38" s="276" t="s">
        <v>200</v>
      </c>
      <c r="O38" s="275">
        <f>SUM(C5:N18)</f>
        <v>64866723.904573016</v>
      </c>
      <c r="P38" s="27"/>
      <c r="Q38" s="9"/>
      <c r="R38" s="27"/>
      <c r="S38" s="27"/>
      <c r="T38" s="27"/>
      <c r="U38" s="27"/>
      <c r="V38" s="320"/>
      <c r="W38" s="321"/>
      <c r="X38" s="320"/>
      <c r="Y38" s="320"/>
      <c r="Z38" s="321"/>
      <c r="AA38" s="320"/>
    </row>
    <row r="39" spans="1:27" ht="15.75" thickBot="1" x14ac:dyDescent="0.3">
      <c r="A39" s="22"/>
      <c r="B39" s="120"/>
      <c r="C39" s="19"/>
      <c r="D39" s="20"/>
      <c r="E39" s="19"/>
      <c r="F39" s="20"/>
      <c r="G39" s="20"/>
      <c r="H39" s="19"/>
      <c r="I39" s="20"/>
      <c r="J39" s="20"/>
      <c r="K39" s="19"/>
      <c r="L39" s="20"/>
      <c r="M39" s="20"/>
      <c r="N39" s="19"/>
      <c r="O39" s="20"/>
      <c r="P39" s="20"/>
      <c r="Q39" s="19"/>
      <c r="R39" s="20"/>
      <c r="S39" s="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">
        <v>10</v>
      </c>
      <c r="C40" s="135">
        <f>C$4</f>
        <v>45292</v>
      </c>
      <c r="D40" s="135">
        <f t="shared" ref="D40:AA40" si="18">D$4</f>
        <v>45323</v>
      </c>
      <c r="E40" s="135">
        <f t="shared" si="18"/>
        <v>45352</v>
      </c>
      <c r="F40" s="135">
        <f t="shared" si="18"/>
        <v>45383</v>
      </c>
      <c r="G40" s="135">
        <f t="shared" si="18"/>
        <v>45413</v>
      </c>
      <c r="H40" s="135">
        <f t="shared" si="18"/>
        <v>45444</v>
      </c>
      <c r="I40" s="135">
        <f t="shared" si="18"/>
        <v>45474</v>
      </c>
      <c r="J40" s="135">
        <f t="shared" si="18"/>
        <v>45505</v>
      </c>
      <c r="K40" s="135">
        <f t="shared" si="18"/>
        <v>45536</v>
      </c>
      <c r="L40" s="135">
        <f t="shared" si="18"/>
        <v>45566</v>
      </c>
      <c r="M40" s="135">
        <f t="shared" si="18"/>
        <v>45597</v>
      </c>
      <c r="N40" s="135">
        <f t="shared" si="18"/>
        <v>45627</v>
      </c>
      <c r="O40" s="135">
        <f t="shared" si="18"/>
        <v>45658</v>
      </c>
      <c r="P40" s="135">
        <f t="shared" si="18"/>
        <v>45689</v>
      </c>
      <c r="Q40" s="135">
        <f t="shared" si="18"/>
        <v>45717</v>
      </c>
      <c r="R40" s="135">
        <f t="shared" si="18"/>
        <v>45748</v>
      </c>
      <c r="S40" s="135">
        <f t="shared" si="18"/>
        <v>45778</v>
      </c>
      <c r="T40" s="521">
        <f t="shared" si="18"/>
        <v>45809</v>
      </c>
      <c r="U40" s="135">
        <f t="shared" si="18"/>
        <v>45839</v>
      </c>
      <c r="V40" s="135">
        <f t="shared" si="18"/>
        <v>45870</v>
      </c>
      <c r="W40" s="135">
        <f t="shared" si="18"/>
        <v>45901</v>
      </c>
      <c r="X40" s="135">
        <f t="shared" si="18"/>
        <v>45931</v>
      </c>
      <c r="Y40" s="135">
        <f t="shared" si="18"/>
        <v>45962</v>
      </c>
      <c r="Z40" s="135">
        <f t="shared" si="18"/>
        <v>45992</v>
      </c>
      <c r="AA40" s="135">
        <f t="shared" si="18"/>
        <v>46023</v>
      </c>
    </row>
    <row r="41" spans="1:27" ht="15" customHeight="1" x14ac:dyDescent="0.25">
      <c r="A41" s="663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523">
        <f>N23</f>
        <v>3001642.9919244433</v>
      </c>
      <c r="U41" s="3">
        <f t="shared" si="20"/>
        <v>3001642.9919244433</v>
      </c>
      <c r="V41" s="3">
        <f t="shared" si="20"/>
        <v>3001642.9919244433</v>
      </c>
      <c r="W41" s="3">
        <f t="shared" si="20"/>
        <v>3001642.9919244433</v>
      </c>
      <c r="X41" s="3">
        <f t="shared" si="20"/>
        <v>3001642.9919244433</v>
      </c>
      <c r="Y41" s="3">
        <f t="shared" si="20"/>
        <v>3001642.9919244433</v>
      </c>
      <c r="Z41" s="3">
        <f t="shared" si="20"/>
        <v>3001642.9919244433</v>
      </c>
      <c r="AA41" s="3">
        <f t="shared" si="20"/>
        <v>3001642.9919244433</v>
      </c>
    </row>
    <row r="42" spans="1:27" x14ac:dyDescent="0.25">
      <c r="A42" s="663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523">
        <f t="shared" ref="T42:T53" si="22">N24</f>
        <v>0</v>
      </c>
      <c r="U42" s="3">
        <f t="shared" si="21"/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25">
      <c r="A43" s="663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523">
        <f t="shared" si="22"/>
        <v>108007.22532082372</v>
      </c>
      <c r="U43" s="3">
        <f t="shared" si="23"/>
        <v>108007.22532082372</v>
      </c>
      <c r="V43" s="3">
        <f t="shared" si="23"/>
        <v>108007.22532082372</v>
      </c>
      <c r="W43" s="3">
        <f t="shared" si="23"/>
        <v>108007.22532082372</v>
      </c>
      <c r="X43" s="3">
        <f t="shared" si="23"/>
        <v>108007.22532082372</v>
      </c>
      <c r="Y43" s="3">
        <f t="shared" si="23"/>
        <v>108007.22532082372</v>
      </c>
      <c r="Z43" s="3">
        <f t="shared" si="23"/>
        <v>108007.22532082372</v>
      </c>
      <c r="AA43" s="3">
        <f t="shared" si="23"/>
        <v>108007.22532082372</v>
      </c>
    </row>
    <row r="44" spans="1:27" x14ac:dyDescent="0.25">
      <c r="A44" s="663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523">
        <f t="shared" si="22"/>
        <v>7608074.0102240257</v>
      </c>
      <c r="U44" s="3">
        <f t="shared" si="24"/>
        <v>7608074.0102240257</v>
      </c>
      <c r="V44" s="3">
        <f t="shared" si="24"/>
        <v>7608074.0102240257</v>
      </c>
      <c r="W44" s="3">
        <f t="shared" si="24"/>
        <v>7608074.0102240257</v>
      </c>
      <c r="X44" s="3">
        <f t="shared" si="24"/>
        <v>7608074.0102240257</v>
      </c>
      <c r="Y44" s="3">
        <f t="shared" si="24"/>
        <v>7608074.0102240257</v>
      </c>
      <c r="Z44" s="3">
        <f t="shared" si="24"/>
        <v>7608074.0102240257</v>
      </c>
      <c r="AA44" s="3">
        <f t="shared" si="24"/>
        <v>7608074.0102240257</v>
      </c>
    </row>
    <row r="45" spans="1:27" x14ac:dyDescent="0.25">
      <c r="A45" s="663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523">
        <f t="shared" si="22"/>
        <v>65341.123032958771</v>
      </c>
      <c r="U45" s="3">
        <f t="shared" si="25"/>
        <v>65341.123032958771</v>
      </c>
      <c r="V45" s="3">
        <f t="shared" si="25"/>
        <v>65341.123032958771</v>
      </c>
      <c r="W45" s="3">
        <f t="shared" si="25"/>
        <v>65341.123032958771</v>
      </c>
      <c r="X45" s="3">
        <f t="shared" si="25"/>
        <v>65341.123032958771</v>
      </c>
      <c r="Y45" s="3">
        <f t="shared" si="25"/>
        <v>65341.123032958771</v>
      </c>
      <c r="Z45" s="3">
        <f t="shared" si="25"/>
        <v>65341.123032958771</v>
      </c>
      <c r="AA45" s="3">
        <f t="shared" si="25"/>
        <v>65341.123032958771</v>
      </c>
    </row>
    <row r="46" spans="1:27" x14ac:dyDescent="0.25">
      <c r="A46" s="663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523">
        <f t="shared" si="22"/>
        <v>81920.93907694846</v>
      </c>
      <c r="U46" s="3">
        <f t="shared" si="26"/>
        <v>81920.93907694846</v>
      </c>
      <c r="V46" s="3">
        <f t="shared" si="26"/>
        <v>81920.93907694846</v>
      </c>
      <c r="W46" s="3">
        <f t="shared" si="26"/>
        <v>81920.93907694846</v>
      </c>
      <c r="X46" s="3">
        <f t="shared" si="26"/>
        <v>81920.93907694846</v>
      </c>
      <c r="Y46" s="3">
        <f t="shared" si="26"/>
        <v>81920.93907694846</v>
      </c>
      <c r="Z46" s="3">
        <f t="shared" si="26"/>
        <v>81920.93907694846</v>
      </c>
      <c r="AA46" s="3">
        <f t="shared" si="26"/>
        <v>81920.93907694846</v>
      </c>
    </row>
    <row r="47" spans="1:27" x14ac:dyDescent="0.25">
      <c r="A47" s="663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523">
        <f t="shared" si="22"/>
        <v>15610538.029047389</v>
      </c>
      <c r="U47" s="3">
        <f t="shared" si="27"/>
        <v>15610538.029047389</v>
      </c>
      <c r="V47" s="3">
        <f t="shared" si="27"/>
        <v>15610538.029047389</v>
      </c>
      <c r="W47" s="3">
        <f t="shared" si="27"/>
        <v>15610538.029047389</v>
      </c>
      <c r="X47" s="3">
        <f t="shared" si="27"/>
        <v>15610538.029047389</v>
      </c>
      <c r="Y47" s="3">
        <f t="shared" si="27"/>
        <v>15610538.029047389</v>
      </c>
      <c r="Z47" s="3">
        <f t="shared" si="27"/>
        <v>15610538.029047389</v>
      </c>
      <c r="AA47" s="3">
        <f t="shared" si="27"/>
        <v>15610538.029047389</v>
      </c>
    </row>
    <row r="48" spans="1:27" x14ac:dyDescent="0.25">
      <c r="A48" s="663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523">
        <f t="shared" si="22"/>
        <v>30051388.272441857</v>
      </c>
      <c r="U48" s="3">
        <f t="shared" si="28"/>
        <v>30051388.272441857</v>
      </c>
      <c r="V48" s="3">
        <f t="shared" si="28"/>
        <v>30051388.272441857</v>
      </c>
      <c r="W48" s="3">
        <f t="shared" si="28"/>
        <v>30051388.272441857</v>
      </c>
      <c r="X48" s="3">
        <f t="shared" si="28"/>
        <v>30051388.272441857</v>
      </c>
      <c r="Y48" s="3">
        <f t="shared" si="28"/>
        <v>30051388.272441857</v>
      </c>
      <c r="Z48" s="3">
        <f t="shared" si="28"/>
        <v>30051388.272441857</v>
      </c>
      <c r="AA48" s="3">
        <f t="shared" si="28"/>
        <v>30051388.272441857</v>
      </c>
    </row>
    <row r="49" spans="1:27" x14ac:dyDescent="0.25">
      <c r="A49" s="663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523">
        <f t="shared" si="22"/>
        <v>2784090.2274135668</v>
      </c>
      <c r="U49" s="3">
        <f t="shared" si="29"/>
        <v>2784090.2274135668</v>
      </c>
      <c r="V49" s="3">
        <f t="shared" si="29"/>
        <v>2784090.2274135668</v>
      </c>
      <c r="W49" s="3">
        <f t="shared" si="29"/>
        <v>2784090.2274135668</v>
      </c>
      <c r="X49" s="3">
        <f t="shared" si="29"/>
        <v>2784090.2274135668</v>
      </c>
      <c r="Y49" s="3">
        <f t="shared" si="29"/>
        <v>2784090.2274135668</v>
      </c>
      <c r="Z49" s="3">
        <f t="shared" si="29"/>
        <v>2784090.2274135668</v>
      </c>
      <c r="AA49" s="3">
        <f t="shared" si="29"/>
        <v>2784090.2274135668</v>
      </c>
    </row>
    <row r="50" spans="1:27" ht="15" customHeight="1" x14ac:dyDescent="0.25">
      <c r="A50" s="663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523">
        <f t="shared" si="22"/>
        <v>541571.28881134465</v>
      </c>
      <c r="U50" s="3">
        <f t="shared" si="30"/>
        <v>541571.28881134465</v>
      </c>
      <c r="V50" s="3">
        <f t="shared" si="30"/>
        <v>541571.28881134465</v>
      </c>
      <c r="W50" s="3">
        <f t="shared" si="30"/>
        <v>541571.28881134465</v>
      </c>
      <c r="X50" s="3">
        <f t="shared" si="30"/>
        <v>541571.28881134465</v>
      </c>
      <c r="Y50" s="3">
        <f t="shared" si="30"/>
        <v>541571.28881134465</v>
      </c>
      <c r="Z50" s="3">
        <f t="shared" si="30"/>
        <v>541571.28881134465</v>
      </c>
      <c r="AA50" s="3">
        <f t="shared" si="30"/>
        <v>541571.28881134465</v>
      </c>
    </row>
    <row r="51" spans="1:27" x14ac:dyDescent="0.25">
      <c r="A51" s="663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523">
        <f t="shared" si="22"/>
        <v>4623469.6427203193</v>
      </c>
      <c r="U51" s="3">
        <f t="shared" si="31"/>
        <v>4623469.6427203193</v>
      </c>
      <c r="V51" s="3">
        <f t="shared" si="31"/>
        <v>4623469.6427203193</v>
      </c>
      <c r="W51" s="3">
        <f t="shared" si="31"/>
        <v>4623469.6427203193</v>
      </c>
      <c r="X51" s="3">
        <f t="shared" si="31"/>
        <v>4623469.6427203193</v>
      </c>
      <c r="Y51" s="3">
        <f t="shared" si="31"/>
        <v>4623469.6427203193</v>
      </c>
      <c r="Z51" s="3">
        <f t="shared" si="31"/>
        <v>4623469.6427203193</v>
      </c>
      <c r="AA51" s="3">
        <f t="shared" si="31"/>
        <v>4623469.6427203193</v>
      </c>
    </row>
    <row r="52" spans="1:27" x14ac:dyDescent="0.25">
      <c r="A52" s="663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523">
        <f t="shared" si="22"/>
        <v>348368.15455933887</v>
      </c>
      <c r="U52" s="3">
        <f t="shared" si="32"/>
        <v>348368.15455933887</v>
      </c>
      <c r="V52" s="3">
        <f t="shared" si="32"/>
        <v>348368.15455933887</v>
      </c>
      <c r="W52" s="3">
        <f t="shared" si="32"/>
        <v>348368.15455933887</v>
      </c>
      <c r="X52" s="3">
        <f t="shared" si="32"/>
        <v>348368.15455933887</v>
      </c>
      <c r="Y52" s="3">
        <f t="shared" si="32"/>
        <v>348368.15455933887</v>
      </c>
      <c r="Z52" s="3">
        <f t="shared" si="32"/>
        <v>348368.15455933887</v>
      </c>
      <c r="AA52" s="3">
        <f t="shared" si="32"/>
        <v>348368.15455933887</v>
      </c>
    </row>
    <row r="53" spans="1:27" x14ac:dyDescent="0.25">
      <c r="A53" s="663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523">
        <f t="shared" si="22"/>
        <v>42312</v>
      </c>
      <c r="U53" s="3">
        <f t="shared" si="33"/>
        <v>42312</v>
      </c>
      <c r="V53" s="3">
        <f t="shared" si="33"/>
        <v>42312</v>
      </c>
      <c r="W53" s="3">
        <f t="shared" si="33"/>
        <v>42312</v>
      </c>
      <c r="X53" s="3">
        <f t="shared" si="33"/>
        <v>42312</v>
      </c>
      <c r="Y53" s="3">
        <f t="shared" si="33"/>
        <v>42312</v>
      </c>
      <c r="Z53" s="3">
        <f t="shared" si="33"/>
        <v>42312</v>
      </c>
      <c r="AA53" s="3">
        <f t="shared" si="33"/>
        <v>42312</v>
      </c>
    </row>
    <row r="54" spans="1:27" ht="15" customHeight="1" x14ac:dyDescent="0.25">
      <c r="A54" s="663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19"/>
        <v>Monthly kWh</v>
      </c>
      <c r="C55" s="221">
        <f>SUM(C41:C54)</f>
        <v>0</v>
      </c>
      <c r="D55" s="221">
        <f t="shared" ref="D55:AA55" si="34">SUM(D41:D54)</f>
        <v>0</v>
      </c>
      <c r="E55" s="221">
        <f t="shared" si="34"/>
        <v>0</v>
      </c>
      <c r="F55" s="221">
        <f t="shared" si="34"/>
        <v>0</v>
      </c>
      <c r="G55" s="221">
        <f t="shared" si="34"/>
        <v>0</v>
      </c>
      <c r="H55" s="221">
        <f t="shared" si="34"/>
        <v>0</v>
      </c>
      <c r="I55" s="221">
        <f t="shared" si="34"/>
        <v>0</v>
      </c>
      <c r="J55" s="221">
        <f t="shared" si="34"/>
        <v>0</v>
      </c>
      <c r="K55" s="221">
        <f t="shared" si="34"/>
        <v>0</v>
      </c>
      <c r="L55" s="221">
        <f t="shared" si="34"/>
        <v>0</v>
      </c>
      <c r="M55" s="221">
        <f t="shared" si="34"/>
        <v>0</v>
      </c>
      <c r="N55" s="221">
        <f t="shared" si="34"/>
        <v>0</v>
      </c>
      <c r="O55" s="221">
        <f t="shared" si="34"/>
        <v>0</v>
      </c>
      <c r="P55" s="221">
        <f t="shared" si="34"/>
        <v>0</v>
      </c>
      <c r="Q55" s="221">
        <f t="shared" si="34"/>
        <v>0</v>
      </c>
      <c r="R55" s="221">
        <f t="shared" si="34"/>
        <v>0</v>
      </c>
      <c r="S55" s="221">
        <f t="shared" si="34"/>
        <v>0</v>
      </c>
      <c r="T55" s="221">
        <f t="shared" si="34"/>
        <v>64866723.904573008</v>
      </c>
      <c r="U55" s="221">
        <f t="shared" si="34"/>
        <v>64866723.904573008</v>
      </c>
      <c r="V55" s="221">
        <f t="shared" si="34"/>
        <v>64866723.904573008</v>
      </c>
      <c r="W55" s="221">
        <f t="shared" si="34"/>
        <v>64866723.904573008</v>
      </c>
      <c r="X55" s="221">
        <f t="shared" si="34"/>
        <v>64866723.904573008</v>
      </c>
      <c r="Y55" s="221">
        <f t="shared" si="34"/>
        <v>64866723.904573008</v>
      </c>
      <c r="Z55" s="221">
        <f t="shared" si="34"/>
        <v>64866723.904573008</v>
      </c>
      <c r="AA55" s="221">
        <f t="shared" si="34"/>
        <v>64866723.904573008</v>
      </c>
    </row>
    <row r="56" spans="1:27" x14ac:dyDescent="0.25">
      <c r="A56" s="36"/>
      <c r="B56" s="119"/>
      <c r="C56" s="9"/>
      <c r="D56" s="27"/>
      <c r="E56" s="9"/>
      <c r="F56" s="27"/>
      <c r="G56" s="27"/>
      <c r="H56" s="9"/>
      <c r="I56" s="27"/>
      <c r="J56" s="27"/>
      <c r="K56" s="9"/>
      <c r="L56" s="27"/>
      <c r="M56" s="27"/>
      <c r="N56" s="9"/>
      <c r="O56" s="27"/>
      <c r="P56" s="27"/>
      <c r="Q56" s="9"/>
      <c r="R56" s="27"/>
      <c r="S56" s="27"/>
      <c r="T56" s="9"/>
      <c r="U56" s="27"/>
      <c r="V56" s="27"/>
      <c r="W56" s="9"/>
      <c r="X56" s="27"/>
      <c r="Y56" s="27"/>
      <c r="Z56" s="9"/>
      <c r="AA56" s="27"/>
    </row>
    <row r="57" spans="1:27" ht="15.75" thickBot="1" x14ac:dyDescent="0.3">
      <c r="A57" s="191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"/>
      <c r="L57" s="20"/>
      <c r="M57" s="20"/>
      <c r="N57" s="19"/>
      <c r="O57" s="20"/>
      <c r="P57" s="20"/>
      <c r="Q57" s="19"/>
      <c r="R57" s="20"/>
      <c r="S57" s="20"/>
      <c r="T57" s="19"/>
      <c r="U57" s="20"/>
      <c r="V57" s="20"/>
      <c r="W57" s="19"/>
      <c r="X57" s="20"/>
      <c r="Y57" s="20"/>
      <c r="Z57" s="19"/>
      <c r="AA57" s="20"/>
    </row>
    <row r="58" spans="1:27" ht="16.5" thickBot="1" x14ac:dyDescent="0.3">
      <c r="A58" s="665" t="s">
        <v>17</v>
      </c>
      <c r="B58" s="17" t="s">
        <v>10</v>
      </c>
      <c r="C58" s="135">
        <f>C$4</f>
        <v>45292</v>
      </c>
      <c r="D58" s="135">
        <f t="shared" ref="D58:AA58" si="35">D$4</f>
        <v>45323</v>
      </c>
      <c r="E58" s="135">
        <f t="shared" si="35"/>
        <v>45352</v>
      </c>
      <c r="F58" s="135">
        <f t="shared" si="35"/>
        <v>45383</v>
      </c>
      <c r="G58" s="135">
        <f t="shared" si="35"/>
        <v>45413</v>
      </c>
      <c r="H58" s="135">
        <f t="shared" si="35"/>
        <v>45444</v>
      </c>
      <c r="I58" s="135">
        <f t="shared" si="35"/>
        <v>45474</v>
      </c>
      <c r="J58" s="135">
        <f t="shared" si="35"/>
        <v>45505</v>
      </c>
      <c r="K58" s="135">
        <f t="shared" si="35"/>
        <v>45536</v>
      </c>
      <c r="L58" s="135">
        <f t="shared" si="35"/>
        <v>45566</v>
      </c>
      <c r="M58" s="135">
        <f t="shared" si="35"/>
        <v>45597</v>
      </c>
      <c r="N58" s="135">
        <f t="shared" si="35"/>
        <v>45627</v>
      </c>
      <c r="O58" s="135">
        <f t="shared" si="35"/>
        <v>45658</v>
      </c>
      <c r="P58" s="135">
        <f t="shared" si="35"/>
        <v>45689</v>
      </c>
      <c r="Q58" s="135">
        <f t="shared" si="35"/>
        <v>45717</v>
      </c>
      <c r="R58" s="135">
        <f t="shared" si="35"/>
        <v>45748</v>
      </c>
      <c r="S58" s="135">
        <f t="shared" si="35"/>
        <v>45778</v>
      </c>
      <c r="T58" s="135">
        <f t="shared" si="35"/>
        <v>45809</v>
      </c>
      <c r="U58" s="135">
        <f t="shared" si="35"/>
        <v>45839</v>
      </c>
      <c r="V58" s="135">
        <f t="shared" si="35"/>
        <v>45870</v>
      </c>
      <c r="W58" s="135">
        <f t="shared" si="35"/>
        <v>45901</v>
      </c>
      <c r="X58" s="135">
        <f t="shared" si="35"/>
        <v>45931</v>
      </c>
      <c r="Y58" s="135">
        <f t="shared" si="35"/>
        <v>45962</v>
      </c>
      <c r="Z58" s="135">
        <f t="shared" si="35"/>
        <v>45992</v>
      </c>
      <c r="AA58" s="135">
        <f t="shared" si="35"/>
        <v>46023</v>
      </c>
    </row>
    <row r="59" spans="1:27" ht="15" customHeight="1" x14ac:dyDescent="0.25">
      <c r="A59" s="666"/>
      <c r="B59" s="13" t="str">
        <f t="shared" ref="B59:B72" si="36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AA59" si="37">((E5*0.5)+D23-E41)*E78*E93*E$2</f>
        <v>60.43266401172</v>
      </c>
      <c r="F59" s="23">
        <f t="shared" si="37"/>
        <v>112.31557668032004</v>
      </c>
      <c r="G59" s="23">
        <f t="shared" si="37"/>
        <v>123.18997891394999</v>
      </c>
      <c r="H59" s="23">
        <f t="shared" si="37"/>
        <v>469.30122985836999</v>
      </c>
      <c r="I59" s="23">
        <f t="shared" si="37"/>
        <v>696.35969553087591</v>
      </c>
      <c r="J59" s="23">
        <f t="shared" si="37"/>
        <v>857.90697426169572</v>
      </c>
      <c r="K59" s="23">
        <f t="shared" si="37"/>
        <v>1709.8856585254082</v>
      </c>
      <c r="L59" s="23">
        <f t="shared" si="37"/>
        <v>1345.2857490422691</v>
      </c>
      <c r="M59" s="23">
        <f t="shared" si="37"/>
        <v>1375.0476506324187</v>
      </c>
      <c r="N59" s="23">
        <f t="shared" si="37"/>
        <v>4097.8887015066939</v>
      </c>
      <c r="O59" s="23">
        <f t="shared" si="37"/>
        <v>6631.0120877975778</v>
      </c>
      <c r="P59" s="23">
        <f t="shared" si="37"/>
        <v>6046.7429163681272</v>
      </c>
      <c r="Q59" s="23">
        <f t="shared" si="37"/>
        <v>6897.2350727796156</v>
      </c>
      <c r="R59" s="23">
        <f t="shared" si="37"/>
        <v>6409.3396126698672</v>
      </c>
      <c r="S59" s="23">
        <f t="shared" si="37"/>
        <v>7029.8923361668813</v>
      </c>
      <c r="T59" s="23">
        <f t="shared" si="37"/>
        <v>0</v>
      </c>
      <c r="U59" s="23">
        <f t="shared" si="37"/>
        <v>0</v>
      </c>
      <c r="V59" s="23">
        <f t="shared" si="37"/>
        <v>0</v>
      </c>
      <c r="W59" s="23">
        <f t="shared" si="37"/>
        <v>0</v>
      </c>
      <c r="X59" s="23">
        <f t="shared" si="37"/>
        <v>0</v>
      </c>
      <c r="Y59" s="23">
        <f t="shared" si="37"/>
        <v>0</v>
      </c>
      <c r="Z59" s="23">
        <f t="shared" si="37"/>
        <v>0</v>
      </c>
      <c r="AA59" s="23">
        <f t="shared" si="37"/>
        <v>0</v>
      </c>
    </row>
    <row r="60" spans="1:27" ht="15.75" x14ac:dyDescent="0.25">
      <c r="A60" s="666"/>
      <c r="B60" s="13" t="str">
        <f t="shared" si="36"/>
        <v>Building Shell</v>
      </c>
      <c r="C60" s="23">
        <f t="shared" ref="C60:C71" si="38">((C6*0.5)-C42)*C79*C94*C$2</f>
        <v>0</v>
      </c>
      <c r="D60" s="23">
        <f t="shared" ref="D60:AA60" si="39">((D6*0.5)+C24-D42)*D79*D94*D$2</f>
        <v>0</v>
      </c>
      <c r="E60" s="23">
        <f t="shared" si="39"/>
        <v>0</v>
      </c>
      <c r="F60" s="23">
        <f t="shared" si="39"/>
        <v>0</v>
      </c>
      <c r="G60" s="23">
        <f t="shared" si="39"/>
        <v>0</v>
      </c>
      <c r="H60" s="23">
        <f t="shared" si="39"/>
        <v>0</v>
      </c>
      <c r="I60" s="23">
        <f t="shared" si="39"/>
        <v>0</v>
      </c>
      <c r="J60" s="23">
        <f t="shared" si="39"/>
        <v>0</v>
      </c>
      <c r="K60" s="23">
        <f t="shared" si="39"/>
        <v>0</v>
      </c>
      <c r="L60" s="23">
        <f t="shared" si="39"/>
        <v>0</v>
      </c>
      <c r="M60" s="23">
        <f t="shared" si="39"/>
        <v>0</v>
      </c>
      <c r="N60" s="23">
        <f t="shared" si="39"/>
        <v>0</v>
      </c>
      <c r="O60" s="23">
        <f t="shared" si="39"/>
        <v>0</v>
      </c>
      <c r="P60" s="23">
        <f t="shared" si="39"/>
        <v>0</v>
      </c>
      <c r="Q60" s="23">
        <f t="shared" si="39"/>
        <v>0</v>
      </c>
      <c r="R60" s="23">
        <f t="shared" si="39"/>
        <v>0</v>
      </c>
      <c r="S60" s="23">
        <f t="shared" si="39"/>
        <v>0</v>
      </c>
      <c r="T60" s="23">
        <f t="shared" si="39"/>
        <v>0</v>
      </c>
      <c r="U60" s="23">
        <f t="shared" si="39"/>
        <v>0</v>
      </c>
      <c r="V60" s="23">
        <f t="shared" si="39"/>
        <v>0</v>
      </c>
      <c r="W60" s="23">
        <f t="shared" si="39"/>
        <v>0</v>
      </c>
      <c r="X60" s="23">
        <f t="shared" si="39"/>
        <v>0</v>
      </c>
      <c r="Y60" s="23">
        <f t="shared" si="39"/>
        <v>0</v>
      </c>
      <c r="Z60" s="23">
        <f t="shared" si="39"/>
        <v>0</v>
      </c>
      <c r="AA60" s="23">
        <f t="shared" si="39"/>
        <v>0</v>
      </c>
    </row>
    <row r="61" spans="1:27" ht="15.75" x14ac:dyDescent="0.25">
      <c r="A61" s="666"/>
      <c r="B61" s="13" t="str">
        <f t="shared" si="36"/>
        <v>Cooking</v>
      </c>
      <c r="C61" s="23">
        <f t="shared" si="38"/>
        <v>0</v>
      </c>
      <c r="D61" s="23">
        <f t="shared" ref="D61:AA61" si="40">((D7*0.5)+C25-D43)*D80*D95*D$2</f>
        <v>0</v>
      </c>
      <c r="E61" s="23">
        <f t="shared" si="40"/>
        <v>0</v>
      </c>
      <c r="F61" s="23">
        <f t="shared" si="40"/>
        <v>0</v>
      </c>
      <c r="G61" s="23">
        <f t="shared" si="40"/>
        <v>26.187628745435632</v>
      </c>
      <c r="H61" s="23">
        <f t="shared" si="40"/>
        <v>101.61848011522352</v>
      </c>
      <c r="I61" s="23">
        <f t="shared" si="40"/>
        <v>100.333753990782</v>
      </c>
      <c r="J61" s="23">
        <f t="shared" si="40"/>
        <v>158.42993808467472</v>
      </c>
      <c r="K61" s="23">
        <f t="shared" si="40"/>
        <v>230.61528119345627</v>
      </c>
      <c r="L61" s="23">
        <f t="shared" si="40"/>
        <v>154.70977283361603</v>
      </c>
      <c r="M61" s="23">
        <f t="shared" si="40"/>
        <v>170.23454764133552</v>
      </c>
      <c r="N61" s="23">
        <f t="shared" si="40"/>
        <v>214.85799521991464</v>
      </c>
      <c r="O61" s="23">
        <f t="shared" si="40"/>
        <v>249.89733957798188</v>
      </c>
      <c r="P61" s="23">
        <f t="shared" si="40"/>
        <v>226.33930371306027</v>
      </c>
      <c r="Q61" s="23">
        <f t="shared" si="40"/>
        <v>242.02659810699731</v>
      </c>
      <c r="R61" s="23">
        <f t="shared" si="40"/>
        <v>225.01421527089141</v>
      </c>
      <c r="S61" s="23">
        <f t="shared" si="40"/>
        <v>269.56903679069302</v>
      </c>
      <c r="T61" s="23">
        <f t="shared" si="40"/>
        <v>0</v>
      </c>
      <c r="U61" s="23">
        <f t="shared" si="40"/>
        <v>0</v>
      </c>
      <c r="V61" s="23">
        <f t="shared" si="40"/>
        <v>0</v>
      </c>
      <c r="W61" s="23">
        <f t="shared" si="40"/>
        <v>0</v>
      </c>
      <c r="X61" s="23">
        <f t="shared" si="40"/>
        <v>0</v>
      </c>
      <c r="Y61" s="23">
        <f t="shared" si="40"/>
        <v>0</v>
      </c>
      <c r="Z61" s="23">
        <f t="shared" si="40"/>
        <v>0</v>
      </c>
      <c r="AA61" s="23">
        <f t="shared" si="40"/>
        <v>0</v>
      </c>
    </row>
    <row r="62" spans="1:27" ht="15.75" x14ac:dyDescent="0.25">
      <c r="A62" s="666"/>
      <c r="B62" s="13" t="str">
        <f t="shared" si="36"/>
        <v>Cooling</v>
      </c>
      <c r="C62" s="23">
        <f t="shared" si="38"/>
        <v>0</v>
      </c>
      <c r="D62" s="23">
        <f t="shared" ref="D62:AA62" si="41">((D8*0.5)+C26-D44)*D81*D96*D$2</f>
        <v>0.31652935262324999</v>
      </c>
      <c r="E62" s="23">
        <f t="shared" si="41"/>
        <v>96.666730916535002</v>
      </c>
      <c r="F62" s="23">
        <f t="shared" si="41"/>
        <v>659.87257860668626</v>
      </c>
      <c r="G62" s="23">
        <f t="shared" si="41"/>
        <v>2678.5534926535711</v>
      </c>
      <c r="H62" s="23">
        <f t="shared" si="41"/>
        <v>22858.777231188062</v>
      </c>
      <c r="I62" s="23">
        <f t="shared" si="41"/>
        <v>34361.974266923309</v>
      </c>
      <c r="J62" s="23">
        <f t="shared" si="41"/>
        <v>37135.901296740813</v>
      </c>
      <c r="K62" s="23">
        <f t="shared" si="41"/>
        <v>19967.97011401481</v>
      </c>
      <c r="L62" s="23">
        <f t="shared" si="41"/>
        <v>2559.5661604870979</v>
      </c>
      <c r="M62" s="23">
        <f t="shared" si="41"/>
        <v>929.80749820925416</v>
      </c>
      <c r="N62" s="23">
        <f t="shared" si="41"/>
        <v>11.539986996532912</v>
      </c>
      <c r="O62" s="23">
        <f t="shared" si="41"/>
        <v>1.2564985294327318</v>
      </c>
      <c r="P62" s="23">
        <f t="shared" si="41"/>
        <v>51.672111171891096</v>
      </c>
      <c r="Q62" s="23">
        <f t="shared" si="41"/>
        <v>1587.012208541149</v>
      </c>
      <c r="R62" s="23">
        <f t="shared" si="41"/>
        <v>5628.855591348598</v>
      </c>
      <c r="S62" s="23">
        <f t="shared" si="41"/>
        <v>17803.51499942115</v>
      </c>
      <c r="T62" s="23">
        <f t="shared" si="41"/>
        <v>0</v>
      </c>
      <c r="U62" s="23">
        <f t="shared" si="41"/>
        <v>0</v>
      </c>
      <c r="V62" s="23">
        <f t="shared" si="41"/>
        <v>0</v>
      </c>
      <c r="W62" s="23">
        <f t="shared" si="41"/>
        <v>0</v>
      </c>
      <c r="X62" s="23">
        <f t="shared" si="41"/>
        <v>0</v>
      </c>
      <c r="Y62" s="23">
        <f t="shared" si="41"/>
        <v>0</v>
      </c>
      <c r="Z62" s="23">
        <f t="shared" si="41"/>
        <v>0</v>
      </c>
      <c r="AA62" s="23">
        <f t="shared" si="41"/>
        <v>0</v>
      </c>
    </row>
    <row r="63" spans="1:27" ht="15.75" x14ac:dyDescent="0.25">
      <c r="A63" s="666"/>
      <c r="B63" s="13" t="str">
        <f t="shared" si="36"/>
        <v>Ext Lighting</v>
      </c>
      <c r="C63" s="23">
        <f t="shared" si="38"/>
        <v>0</v>
      </c>
      <c r="D63" s="23">
        <f t="shared" ref="D63:AA63" si="42">((D9*0.5)+C27-D45)*D82*D97*D$2</f>
        <v>0</v>
      </c>
      <c r="E63" s="23">
        <f t="shared" si="42"/>
        <v>0</v>
      </c>
      <c r="F63" s="23">
        <f t="shared" si="42"/>
        <v>0</v>
      </c>
      <c r="G63" s="23">
        <f t="shared" si="42"/>
        <v>0</v>
      </c>
      <c r="H63" s="23">
        <f t="shared" si="42"/>
        <v>0</v>
      </c>
      <c r="I63" s="23">
        <f t="shared" si="42"/>
        <v>0</v>
      </c>
      <c r="J63" s="23">
        <f t="shared" si="42"/>
        <v>0</v>
      </c>
      <c r="K63" s="23">
        <f t="shared" si="42"/>
        <v>0</v>
      </c>
      <c r="L63" s="23">
        <f t="shared" si="42"/>
        <v>0</v>
      </c>
      <c r="M63" s="23">
        <f t="shared" si="42"/>
        <v>5.0082756970339934</v>
      </c>
      <c r="N63" s="23">
        <f t="shared" si="42"/>
        <v>66.65964533511503</v>
      </c>
      <c r="O63" s="23">
        <f t="shared" si="42"/>
        <v>132.24749720938013</v>
      </c>
      <c r="P63" s="23">
        <f t="shared" si="42"/>
        <v>102.33490336204947</v>
      </c>
      <c r="Q63" s="23">
        <f t="shared" si="42"/>
        <v>90.218442094763844</v>
      </c>
      <c r="R63" s="23">
        <f t="shared" si="42"/>
        <v>89.986013174078337</v>
      </c>
      <c r="S63" s="23">
        <f t="shared" si="42"/>
        <v>105.68025436735411</v>
      </c>
      <c r="T63" s="23">
        <f t="shared" si="42"/>
        <v>0</v>
      </c>
      <c r="U63" s="23">
        <f t="shared" si="42"/>
        <v>0</v>
      </c>
      <c r="V63" s="23">
        <f t="shared" si="42"/>
        <v>0</v>
      </c>
      <c r="W63" s="23">
        <f t="shared" si="42"/>
        <v>0</v>
      </c>
      <c r="X63" s="23">
        <f t="shared" si="42"/>
        <v>0</v>
      </c>
      <c r="Y63" s="23">
        <f t="shared" si="42"/>
        <v>0</v>
      </c>
      <c r="Z63" s="23">
        <f t="shared" si="42"/>
        <v>0</v>
      </c>
      <c r="AA63" s="23">
        <f t="shared" si="42"/>
        <v>0</v>
      </c>
    </row>
    <row r="64" spans="1:27" ht="15.75" x14ac:dyDescent="0.25">
      <c r="A64" s="666"/>
      <c r="B64" s="13" t="str">
        <f t="shared" si="36"/>
        <v>Heating</v>
      </c>
      <c r="C64" s="23">
        <f t="shared" si="38"/>
        <v>0</v>
      </c>
      <c r="D64" s="23">
        <f t="shared" ref="D64:AA64" si="43">((D10*0.5)+C28-D46)*D83*D98*D$2</f>
        <v>0</v>
      </c>
      <c r="E64" s="23">
        <f t="shared" si="43"/>
        <v>0</v>
      </c>
      <c r="F64" s="23">
        <f t="shared" si="43"/>
        <v>0</v>
      </c>
      <c r="G64" s="23">
        <f t="shared" si="43"/>
        <v>0</v>
      </c>
      <c r="H64" s="23">
        <f t="shared" si="43"/>
        <v>0</v>
      </c>
      <c r="I64" s="23">
        <f t="shared" si="43"/>
        <v>0</v>
      </c>
      <c r="J64" s="23">
        <f t="shared" si="43"/>
        <v>0</v>
      </c>
      <c r="K64" s="23">
        <f t="shared" si="43"/>
        <v>0</v>
      </c>
      <c r="L64" s="23">
        <f t="shared" si="43"/>
        <v>46.818626897393735</v>
      </c>
      <c r="M64" s="23">
        <f t="shared" si="43"/>
        <v>218.55704441176746</v>
      </c>
      <c r="N64" s="23">
        <f t="shared" si="43"/>
        <v>417.05749495818822</v>
      </c>
      <c r="O64" s="23">
        <f t="shared" si="43"/>
        <v>457.47750742715601</v>
      </c>
      <c r="P64" s="23">
        <f t="shared" si="43"/>
        <v>391.44922083988848</v>
      </c>
      <c r="Q64" s="23">
        <f t="shared" si="43"/>
        <v>306.42747814200015</v>
      </c>
      <c r="R64" s="23">
        <f t="shared" si="43"/>
        <v>138.15713771292505</v>
      </c>
      <c r="S64" s="23">
        <f t="shared" si="43"/>
        <v>58.942213753900823</v>
      </c>
      <c r="T64" s="23">
        <f t="shared" si="43"/>
        <v>0</v>
      </c>
      <c r="U64" s="23">
        <f t="shared" si="43"/>
        <v>0</v>
      </c>
      <c r="V64" s="23">
        <f t="shared" si="43"/>
        <v>0</v>
      </c>
      <c r="W64" s="23">
        <f t="shared" si="43"/>
        <v>0</v>
      </c>
      <c r="X64" s="23">
        <f t="shared" si="43"/>
        <v>0</v>
      </c>
      <c r="Y64" s="23">
        <f t="shared" si="43"/>
        <v>0</v>
      </c>
      <c r="Z64" s="23">
        <f t="shared" si="43"/>
        <v>0</v>
      </c>
      <c r="AA64" s="23">
        <f t="shared" si="43"/>
        <v>0</v>
      </c>
    </row>
    <row r="65" spans="1:29" ht="15.75" x14ac:dyDescent="0.25">
      <c r="A65" s="666"/>
      <c r="B65" s="13" t="str">
        <f t="shared" si="36"/>
        <v>HVAC</v>
      </c>
      <c r="C65" s="23">
        <f t="shared" si="38"/>
        <v>0</v>
      </c>
      <c r="D65" s="23">
        <f t="shared" ref="D65:AA65" si="44">((D11*0.5)+C29-D47)*D84*D99*D$2</f>
        <v>11.2706590815546</v>
      </c>
      <c r="E65" s="23">
        <f t="shared" si="44"/>
        <v>144.52120170510102</v>
      </c>
      <c r="F65" s="23">
        <f t="shared" si="44"/>
        <v>292.76482832049703</v>
      </c>
      <c r="G65" s="23">
        <f t="shared" si="44"/>
        <v>620.86455210494341</v>
      </c>
      <c r="H65" s="23">
        <f t="shared" si="44"/>
        <v>8568.7525325174411</v>
      </c>
      <c r="I65" s="23">
        <f t="shared" si="44"/>
        <v>17106.6413542667</v>
      </c>
      <c r="J65" s="23">
        <f t="shared" si="44"/>
        <v>18544.533887443959</v>
      </c>
      <c r="K65" s="23">
        <f t="shared" si="44"/>
        <v>11153.054420309201</v>
      </c>
      <c r="L65" s="23">
        <f t="shared" si="44"/>
        <v>4958.2074318668774</v>
      </c>
      <c r="M65" s="23">
        <f t="shared" si="44"/>
        <v>9930.9747254061494</v>
      </c>
      <c r="N65" s="23">
        <f t="shared" si="44"/>
        <v>31673.406465820106</v>
      </c>
      <c r="O65" s="23">
        <f t="shared" si="44"/>
        <v>48525.460755101834</v>
      </c>
      <c r="P65" s="23">
        <f t="shared" si="44"/>
        <v>41480.856349177506</v>
      </c>
      <c r="Q65" s="23">
        <f t="shared" si="44"/>
        <v>34060.838746619782</v>
      </c>
      <c r="R65" s="23">
        <f t="shared" si="44"/>
        <v>19036.659395581992</v>
      </c>
      <c r="S65" s="23">
        <f t="shared" si="44"/>
        <v>22137.904472680573</v>
      </c>
      <c r="T65" s="23">
        <f t="shared" si="44"/>
        <v>0</v>
      </c>
      <c r="U65" s="23">
        <f t="shared" si="44"/>
        <v>0</v>
      </c>
      <c r="V65" s="23">
        <f t="shared" si="44"/>
        <v>0</v>
      </c>
      <c r="W65" s="23">
        <f t="shared" si="44"/>
        <v>0</v>
      </c>
      <c r="X65" s="23">
        <f t="shared" si="44"/>
        <v>0</v>
      </c>
      <c r="Y65" s="23">
        <f t="shared" si="44"/>
        <v>0</v>
      </c>
      <c r="Z65" s="23">
        <f t="shared" si="44"/>
        <v>0</v>
      </c>
      <c r="AA65" s="23">
        <f t="shared" si="44"/>
        <v>0</v>
      </c>
    </row>
    <row r="66" spans="1:29" ht="15.75" x14ac:dyDescent="0.25">
      <c r="A66" s="666"/>
      <c r="B66" s="13" t="str">
        <f t="shared" si="36"/>
        <v>Lighting</v>
      </c>
      <c r="C66" s="23">
        <f t="shared" si="38"/>
        <v>0</v>
      </c>
      <c r="D66" s="23">
        <f t="shared" ref="D66:AA66" si="45">((D12*0.5)+C30-D48)*D85*D100*D$2</f>
        <v>287.00798105252522</v>
      </c>
      <c r="E66" s="23">
        <f t="shared" si="45"/>
        <v>1592.1260915374698</v>
      </c>
      <c r="F66" s="23">
        <f t="shared" si="45"/>
        <v>4048.1944943124108</v>
      </c>
      <c r="G66" s="23">
        <f t="shared" si="45"/>
        <v>8836.7709096742619</v>
      </c>
      <c r="H66" s="23">
        <f t="shared" si="45"/>
        <v>18644.461603892905</v>
      </c>
      <c r="I66" s="23">
        <f t="shared" si="45"/>
        <v>26353.121231407495</v>
      </c>
      <c r="J66" s="23">
        <f t="shared" si="45"/>
        <v>31817.449975637614</v>
      </c>
      <c r="K66" s="23">
        <f t="shared" si="45"/>
        <v>48755.506272931991</v>
      </c>
      <c r="L66" s="23">
        <f t="shared" si="45"/>
        <v>37818.772314306821</v>
      </c>
      <c r="M66" s="23">
        <f t="shared" si="45"/>
        <v>34347.277387075585</v>
      </c>
      <c r="N66" s="23">
        <f t="shared" si="45"/>
        <v>53360.68732887732</v>
      </c>
      <c r="O66" s="23">
        <f t="shared" si="45"/>
        <v>76882.627678831719</v>
      </c>
      <c r="P66" s="23">
        <f t="shared" si="45"/>
        <v>58855.159990030916</v>
      </c>
      <c r="Q66" s="23">
        <f t="shared" si="45"/>
        <v>66083.986668008001</v>
      </c>
      <c r="R66" s="23">
        <f t="shared" si="45"/>
        <v>65517.034723164266</v>
      </c>
      <c r="S66" s="23">
        <f t="shared" si="45"/>
        <v>82482.576766028869</v>
      </c>
      <c r="T66" s="23">
        <f t="shared" si="45"/>
        <v>0</v>
      </c>
      <c r="U66" s="23">
        <f t="shared" si="45"/>
        <v>0</v>
      </c>
      <c r="V66" s="23">
        <f t="shared" si="45"/>
        <v>0</v>
      </c>
      <c r="W66" s="23">
        <f t="shared" si="45"/>
        <v>0</v>
      </c>
      <c r="X66" s="23">
        <f t="shared" si="45"/>
        <v>0</v>
      </c>
      <c r="Y66" s="23">
        <f t="shared" si="45"/>
        <v>0</v>
      </c>
      <c r="Z66" s="23">
        <f t="shared" si="45"/>
        <v>0</v>
      </c>
      <c r="AA66" s="23">
        <f t="shared" si="45"/>
        <v>0</v>
      </c>
    </row>
    <row r="67" spans="1:29" ht="15.75" x14ac:dyDescent="0.25">
      <c r="A67" s="666"/>
      <c r="B67" s="13" t="str">
        <f t="shared" si="36"/>
        <v>Miscellaneous</v>
      </c>
      <c r="C67" s="23">
        <f t="shared" si="38"/>
        <v>0</v>
      </c>
      <c r="D67" s="23">
        <f t="shared" ref="D67:AA67" si="46">((D13*0.5)+C31-D49)*D86*D101*D$2</f>
        <v>0</v>
      </c>
      <c r="E67" s="23">
        <f t="shared" si="46"/>
        <v>14.5693272306582</v>
      </c>
      <c r="F67" s="23">
        <f t="shared" si="46"/>
        <v>27.077449199299203</v>
      </c>
      <c r="G67" s="23">
        <f t="shared" si="46"/>
        <v>54.448331269600118</v>
      </c>
      <c r="H67" s="23">
        <f t="shared" si="46"/>
        <v>161.64329874606551</v>
      </c>
      <c r="I67" s="23">
        <f t="shared" si="46"/>
        <v>183.83165332307101</v>
      </c>
      <c r="J67" s="23">
        <f t="shared" si="46"/>
        <v>197.30731387282239</v>
      </c>
      <c r="K67" s="23">
        <f t="shared" si="46"/>
        <v>501.71363866353602</v>
      </c>
      <c r="L67" s="23">
        <f t="shared" si="46"/>
        <v>483.3095505566406</v>
      </c>
      <c r="M67" s="23">
        <f t="shared" si="46"/>
        <v>638.47582006558468</v>
      </c>
      <c r="N67" s="23">
        <f t="shared" si="46"/>
        <v>3526.6448612381464</v>
      </c>
      <c r="O67" s="23">
        <f t="shared" si="46"/>
        <v>6150.4102923520395</v>
      </c>
      <c r="P67" s="23">
        <f t="shared" si="46"/>
        <v>5608.4877203699352</v>
      </c>
      <c r="Q67" s="23">
        <f t="shared" si="46"/>
        <v>6397.3379958782216</v>
      </c>
      <c r="R67" s="23">
        <f t="shared" si="46"/>
        <v>5944.8041715208765</v>
      </c>
      <c r="S67" s="23">
        <f t="shared" si="46"/>
        <v>6520.3805401066829</v>
      </c>
      <c r="T67" s="23">
        <f t="shared" si="46"/>
        <v>0</v>
      </c>
      <c r="U67" s="23">
        <f t="shared" si="46"/>
        <v>0</v>
      </c>
      <c r="V67" s="23">
        <f t="shared" si="46"/>
        <v>0</v>
      </c>
      <c r="W67" s="23">
        <f t="shared" si="46"/>
        <v>0</v>
      </c>
      <c r="X67" s="23">
        <f t="shared" si="46"/>
        <v>0</v>
      </c>
      <c r="Y67" s="23">
        <f t="shared" si="46"/>
        <v>0</v>
      </c>
      <c r="Z67" s="23">
        <f t="shared" si="46"/>
        <v>0</v>
      </c>
      <c r="AA67" s="23">
        <f t="shared" si="46"/>
        <v>0</v>
      </c>
    </row>
    <row r="68" spans="1:29" ht="15.75" customHeight="1" x14ac:dyDescent="0.25">
      <c r="A68" s="666"/>
      <c r="B68" s="13" t="str">
        <f t="shared" si="36"/>
        <v>Motors</v>
      </c>
      <c r="C68" s="23">
        <f t="shared" si="38"/>
        <v>0</v>
      </c>
      <c r="D68" s="23">
        <f t="shared" ref="D68:AA68" si="47">((D14*0.5)+C32-D50)*D87*D102*D$2</f>
        <v>0</v>
      </c>
      <c r="E68" s="23">
        <f t="shared" si="47"/>
        <v>120.42874223780403</v>
      </c>
      <c r="F68" s="23">
        <f t="shared" si="47"/>
        <v>223.81974805382404</v>
      </c>
      <c r="G68" s="23">
        <f t="shared" si="47"/>
        <v>245.48999220076496</v>
      </c>
      <c r="H68" s="23">
        <f t="shared" si="47"/>
        <v>462.50615751931502</v>
      </c>
      <c r="I68" s="23">
        <f t="shared" si="47"/>
        <v>1086.4376778625422</v>
      </c>
      <c r="J68" s="23">
        <f t="shared" si="47"/>
        <v>1854.6484907503511</v>
      </c>
      <c r="K68" s="23">
        <f t="shared" si="47"/>
        <v>1896.964752379507</v>
      </c>
      <c r="L68" s="23">
        <f t="shared" si="47"/>
        <v>1083.0281433367968</v>
      </c>
      <c r="M68" s="23">
        <f t="shared" si="47"/>
        <v>1121.1620220537186</v>
      </c>
      <c r="N68" s="23">
        <f t="shared" si="47"/>
        <v>1173.3093580208683</v>
      </c>
      <c r="O68" s="23">
        <f t="shared" si="47"/>
        <v>1196.4000289753765</v>
      </c>
      <c r="P68" s="23">
        <f t="shared" si="47"/>
        <v>1090.9832925296755</v>
      </c>
      <c r="Q68" s="23">
        <f t="shared" si="47"/>
        <v>1244.4332979136948</v>
      </c>
      <c r="R68" s="23">
        <f t="shared" si="47"/>
        <v>1156.4047835808046</v>
      </c>
      <c r="S68" s="23">
        <f t="shared" si="47"/>
        <v>1268.3679781192066</v>
      </c>
      <c r="T68" s="23">
        <f t="shared" si="47"/>
        <v>0</v>
      </c>
      <c r="U68" s="23">
        <f t="shared" si="47"/>
        <v>0</v>
      </c>
      <c r="V68" s="23">
        <f t="shared" si="47"/>
        <v>0</v>
      </c>
      <c r="W68" s="23">
        <f t="shared" si="47"/>
        <v>0</v>
      </c>
      <c r="X68" s="23">
        <f t="shared" si="47"/>
        <v>0</v>
      </c>
      <c r="Y68" s="23">
        <f t="shared" si="47"/>
        <v>0</v>
      </c>
      <c r="Z68" s="23">
        <f t="shared" si="47"/>
        <v>0</v>
      </c>
      <c r="AA68" s="23">
        <f t="shared" si="47"/>
        <v>0</v>
      </c>
    </row>
    <row r="69" spans="1:29" ht="15.75" x14ac:dyDescent="0.25">
      <c r="A69" s="666"/>
      <c r="B69" s="13" t="str">
        <f t="shared" si="36"/>
        <v>Process</v>
      </c>
      <c r="C69" s="23">
        <f t="shared" si="38"/>
        <v>0</v>
      </c>
      <c r="D69" s="23">
        <f t="shared" ref="D69:AA69" si="48">((D15*0.5)+C33-D51)*D88*D103*D$2</f>
        <v>0</v>
      </c>
      <c r="E69" s="23">
        <f t="shared" si="48"/>
        <v>0</v>
      </c>
      <c r="F69" s="23">
        <f t="shared" si="48"/>
        <v>0</v>
      </c>
      <c r="G69" s="23">
        <f t="shared" si="48"/>
        <v>0</v>
      </c>
      <c r="H69" s="23">
        <f t="shared" si="48"/>
        <v>0</v>
      </c>
      <c r="I69" s="23">
        <f t="shared" si="48"/>
        <v>0</v>
      </c>
      <c r="J69" s="23">
        <f t="shared" si="48"/>
        <v>9887.0796506016613</v>
      </c>
      <c r="K69" s="23">
        <f t="shared" si="48"/>
        <v>19063.763078949203</v>
      </c>
      <c r="L69" s="23">
        <f t="shared" si="48"/>
        <v>10550.088004224546</v>
      </c>
      <c r="M69" s="23">
        <f t="shared" si="48"/>
        <v>10441.870293886008</v>
      </c>
      <c r="N69" s="23">
        <f t="shared" si="48"/>
        <v>10410.15995187605</v>
      </c>
      <c r="O69" s="23">
        <f t="shared" si="48"/>
        <v>10213.833947250216</v>
      </c>
      <c r="P69" s="23">
        <f t="shared" si="48"/>
        <v>9313.8765623949639</v>
      </c>
      <c r="Q69" s="23">
        <f t="shared" si="48"/>
        <v>10623.900664901301</v>
      </c>
      <c r="R69" s="23">
        <f t="shared" si="48"/>
        <v>9872.3889579103761</v>
      </c>
      <c r="S69" s="23">
        <f t="shared" si="48"/>
        <v>10828.234368745323</v>
      </c>
      <c r="T69" s="23">
        <f t="shared" si="48"/>
        <v>0</v>
      </c>
      <c r="U69" s="23">
        <f t="shared" si="48"/>
        <v>0</v>
      </c>
      <c r="V69" s="23">
        <f t="shared" si="48"/>
        <v>0</v>
      </c>
      <c r="W69" s="23">
        <f t="shared" si="48"/>
        <v>0</v>
      </c>
      <c r="X69" s="23">
        <f t="shared" si="48"/>
        <v>0</v>
      </c>
      <c r="Y69" s="23">
        <f t="shared" si="48"/>
        <v>0</v>
      </c>
      <c r="Z69" s="23">
        <f t="shared" si="48"/>
        <v>0</v>
      </c>
      <c r="AA69" s="23">
        <f t="shared" si="48"/>
        <v>0</v>
      </c>
    </row>
    <row r="70" spans="1:29" ht="15.75" x14ac:dyDescent="0.25">
      <c r="A70" s="666"/>
      <c r="B70" s="13" t="str">
        <f t="shared" si="36"/>
        <v>Refrigeration</v>
      </c>
      <c r="C70" s="23">
        <f t="shared" si="38"/>
        <v>0</v>
      </c>
      <c r="D70" s="23">
        <f t="shared" ref="D70:AA70" si="49">((D16*0.5)+C34-D52)*D89*D104*D$2</f>
        <v>0</v>
      </c>
      <c r="E70" s="23">
        <f t="shared" si="49"/>
        <v>0</v>
      </c>
      <c r="F70" s="23">
        <f t="shared" si="49"/>
        <v>0</v>
      </c>
      <c r="G70" s="23">
        <f t="shared" si="49"/>
        <v>0</v>
      </c>
      <c r="H70" s="23">
        <f t="shared" si="49"/>
        <v>0</v>
      </c>
      <c r="I70" s="23">
        <f t="shared" si="49"/>
        <v>0</v>
      </c>
      <c r="J70" s="23">
        <f t="shared" si="49"/>
        <v>10.548111894320002</v>
      </c>
      <c r="K70" s="23">
        <f t="shared" si="49"/>
        <v>51.725801937797321</v>
      </c>
      <c r="L70" s="23">
        <f t="shared" si="49"/>
        <v>-153.76006325061249</v>
      </c>
      <c r="M70" s="23">
        <f t="shared" si="49"/>
        <v>-330.53383889563912</v>
      </c>
      <c r="N70" s="23">
        <f t="shared" si="49"/>
        <v>213.00547841524832</v>
      </c>
      <c r="O70" s="23">
        <f t="shared" si="49"/>
        <v>724.23183320899739</v>
      </c>
      <c r="P70" s="23">
        <f t="shared" si="49"/>
        <v>658.26516438461863</v>
      </c>
      <c r="Q70" s="23">
        <f t="shared" si="49"/>
        <v>740.7577900051416</v>
      </c>
      <c r="R70" s="23">
        <f t="shared" si="49"/>
        <v>730.41736915328943</v>
      </c>
      <c r="S70" s="23">
        <f t="shared" si="49"/>
        <v>781.21894356194684</v>
      </c>
      <c r="T70" s="23">
        <f t="shared" si="49"/>
        <v>0</v>
      </c>
      <c r="U70" s="23">
        <f t="shared" si="49"/>
        <v>0</v>
      </c>
      <c r="V70" s="23">
        <f t="shared" si="49"/>
        <v>0</v>
      </c>
      <c r="W70" s="23">
        <f t="shared" si="49"/>
        <v>0</v>
      </c>
      <c r="X70" s="23">
        <f t="shared" si="49"/>
        <v>0</v>
      </c>
      <c r="Y70" s="23">
        <f t="shared" si="49"/>
        <v>0</v>
      </c>
      <c r="Z70" s="23">
        <f t="shared" si="49"/>
        <v>0</v>
      </c>
      <c r="AA70" s="23">
        <f t="shared" si="49"/>
        <v>0</v>
      </c>
    </row>
    <row r="71" spans="1:29" ht="15.75" x14ac:dyDescent="0.25">
      <c r="A71" s="666"/>
      <c r="B71" s="13" t="str">
        <f t="shared" si="36"/>
        <v>Water Heating</v>
      </c>
      <c r="C71" s="23">
        <f t="shared" si="38"/>
        <v>0</v>
      </c>
      <c r="D71" s="23">
        <f t="shared" ref="D71:AA71" si="50">((D17*0.5)+C35-D53)*D90*D105*D$2</f>
        <v>0</v>
      </c>
      <c r="E71" s="23">
        <f t="shared" si="50"/>
        <v>0</v>
      </c>
      <c r="F71" s="23">
        <f t="shared" si="50"/>
        <v>0</v>
      </c>
      <c r="G71" s="23">
        <f t="shared" si="50"/>
        <v>0</v>
      </c>
      <c r="H71" s="23">
        <f t="shared" si="50"/>
        <v>0</v>
      </c>
      <c r="I71" s="23">
        <f t="shared" si="50"/>
        <v>0</v>
      </c>
      <c r="J71" s="23">
        <f t="shared" si="50"/>
        <v>0</v>
      </c>
      <c r="K71" s="23">
        <f t="shared" si="50"/>
        <v>85.6820532627072</v>
      </c>
      <c r="L71" s="23">
        <f t="shared" si="50"/>
        <v>98.45652146341439</v>
      </c>
      <c r="M71" s="23">
        <f t="shared" si="50"/>
        <v>104.35747759437001</v>
      </c>
      <c r="N71" s="23">
        <f t="shared" si="50"/>
        <v>109.17764832792481</v>
      </c>
      <c r="O71" s="23">
        <f t="shared" si="50"/>
        <v>121.63822940997002</v>
      </c>
      <c r="P71" s="23">
        <f t="shared" si="50"/>
        <v>101.0401520422008</v>
      </c>
      <c r="Q71" s="23">
        <f t="shared" si="50"/>
        <v>96.858696572351988</v>
      </c>
      <c r="R71" s="23">
        <f t="shared" si="50"/>
        <v>86.937883256015994</v>
      </c>
      <c r="S71" s="23">
        <f t="shared" si="50"/>
        <v>96.631519538954407</v>
      </c>
      <c r="T71" s="23">
        <f t="shared" si="50"/>
        <v>0</v>
      </c>
      <c r="U71" s="23">
        <f t="shared" si="50"/>
        <v>0</v>
      </c>
      <c r="V71" s="23">
        <f t="shared" si="50"/>
        <v>0</v>
      </c>
      <c r="W71" s="23">
        <f t="shared" si="50"/>
        <v>0</v>
      </c>
      <c r="X71" s="23">
        <f t="shared" si="50"/>
        <v>0</v>
      </c>
      <c r="Y71" s="23">
        <f t="shared" si="50"/>
        <v>0</v>
      </c>
      <c r="Z71" s="23">
        <f t="shared" si="50"/>
        <v>0</v>
      </c>
      <c r="AA71" s="23">
        <f t="shared" si="50"/>
        <v>0</v>
      </c>
    </row>
    <row r="72" spans="1:29" ht="15.75" customHeight="1" x14ac:dyDescent="0.25">
      <c r="A72" s="666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298.59516948670307</v>
      </c>
      <c r="E73" s="23">
        <f t="shared" ref="E73:AA73" si="51">SUM(E59:E72)</f>
        <v>2028.7447576392883</v>
      </c>
      <c r="F73" s="23">
        <f t="shared" si="51"/>
        <v>5364.0446751730369</v>
      </c>
      <c r="G73" s="23">
        <f t="shared" si="51"/>
        <v>12585.504885562526</v>
      </c>
      <c r="H73" s="23">
        <f t="shared" si="51"/>
        <v>51267.060533837386</v>
      </c>
      <c r="I73" s="23">
        <f t="shared" si="51"/>
        <v>79888.699633304772</v>
      </c>
      <c r="J73" s="23">
        <f t="shared" si="51"/>
        <v>100463.80563928791</v>
      </c>
      <c r="K73" s="23">
        <f t="shared" si="51"/>
        <v>103416.88107216763</v>
      </c>
      <c r="L73" s="23">
        <f t="shared" si="51"/>
        <v>58944.482211764858</v>
      </c>
      <c r="M73" s="23">
        <f t="shared" si="51"/>
        <v>58952.238903777587</v>
      </c>
      <c r="N73" s="23">
        <f t="shared" si="51"/>
        <v>105274.39491659211</v>
      </c>
      <c r="O73" s="23">
        <f t="shared" si="51"/>
        <v>151286.49369567167</v>
      </c>
      <c r="P73" s="23">
        <f t="shared" si="51"/>
        <v>123927.20768638483</v>
      </c>
      <c r="Q73" s="23">
        <f t="shared" si="51"/>
        <v>128371.03365956302</v>
      </c>
      <c r="R73" s="23">
        <f t="shared" si="51"/>
        <v>114835.99985434399</v>
      </c>
      <c r="S73" s="23">
        <f t="shared" si="51"/>
        <v>149382.91342928156</v>
      </c>
      <c r="T73" s="23">
        <f t="shared" si="51"/>
        <v>0</v>
      </c>
      <c r="U73" s="23">
        <f t="shared" si="51"/>
        <v>0</v>
      </c>
      <c r="V73" s="23">
        <f t="shared" si="51"/>
        <v>0</v>
      </c>
      <c r="W73" s="23">
        <f t="shared" si="51"/>
        <v>0</v>
      </c>
      <c r="X73" s="23">
        <f t="shared" si="51"/>
        <v>0</v>
      </c>
      <c r="Y73" s="23">
        <f t="shared" si="51"/>
        <v>0</v>
      </c>
      <c r="Z73" s="23">
        <f t="shared" si="51"/>
        <v>0</v>
      </c>
      <c r="AA73" s="23">
        <f t="shared" si="51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298.59516948670307</v>
      </c>
      <c r="E74" s="24">
        <f t="shared" ref="E74:AA74" si="52">D74+E73</f>
        <v>2327.3399271259914</v>
      </c>
      <c r="F74" s="24">
        <f t="shared" si="52"/>
        <v>7691.3846022990283</v>
      </c>
      <c r="G74" s="24">
        <f t="shared" si="52"/>
        <v>20276.889487861554</v>
      </c>
      <c r="H74" s="24">
        <f t="shared" si="52"/>
        <v>71543.95002169894</v>
      </c>
      <c r="I74" s="24">
        <f t="shared" si="52"/>
        <v>151432.64965500371</v>
      </c>
      <c r="J74" s="24">
        <f t="shared" si="52"/>
        <v>251896.45529429161</v>
      </c>
      <c r="K74" s="24">
        <f t="shared" si="52"/>
        <v>355313.33636645926</v>
      </c>
      <c r="L74" s="24">
        <f t="shared" si="52"/>
        <v>414257.81857822411</v>
      </c>
      <c r="M74" s="24">
        <f t="shared" si="52"/>
        <v>473210.05748200172</v>
      </c>
      <c r="N74" s="24">
        <f t="shared" si="52"/>
        <v>578484.45239859377</v>
      </c>
      <c r="O74" s="24">
        <f t="shared" si="52"/>
        <v>729770.94609426544</v>
      </c>
      <c r="P74" s="24">
        <f t="shared" si="52"/>
        <v>853698.15378065023</v>
      </c>
      <c r="Q74" s="24">
        <f t="shared" si="52"/>
        <v>982069.18744021328</v>
      </c>
      <c r="R74" s="24">
        <f t="shared" si="52"/>
        <v>1096905.1872945572</v>
      </c>
      <c r="S74" s="24">
        <f t="shared" si="52"/>
        <v>1246288.1007238389</v>
      </c>
      <c r="T74" s="24">
        <f t="shared" si="52"/>
        <v>1246288.1007238389</v>
      </c>
      <c r="U74" s="24">
        <f t="shared" si="52"/>
        <v>1246288.1007238389</v>
      </c>
      <c r="V74" s="24">
        <f t="shared" si="52"/>
        <v>1246288.1007238389</v>
      </c>
      <c r="W74" s="24">
        <f t="shared" si="52"/>
        <v>1246288.1007238389</v>
      </c>
      <c r="X74" s="24">
        <f t="shared" si="52"/>
        <v>1246288.1007238389</v>
      </c>
      <c r="Y74" s="24">
        <f t="shared" si="52"/>
        <v>1246288.1007238389</v>
      </c>
      <c r="Z74" s="24">
        <f t="shared" si="52"/>
        <v>1246288.1007238389</v>
      </c>
      <c r="AA74" s="24">
        <f t="shared" si="52"/>
        <v>1246288.1007238389</v>
      </c>
    </row>
    <row r="75" spans="1:29" x14ac:dyDescent="0.25">
      <c r="A75" s="8"/>
      <c r="B75" s="30"/>
      <c r="C75" s="193"/>
      <c r="D75" s="194"/>
      <c r="E75" s="193"/>
      <c r="F75" s="194"/>
      <c r="G75" s="193"/>
      <c r="H75" s="194"/>
      <c r="I75" s="193"/>
      <c r="J75" s="194"/>
      <c r="K75" s="193"/>
      <c r="L75" s="194"/>
      <c r="M75" s="193"/>
      <c r="N75" s="194"/>
      <c r="O75" s="193"/>
      <c r="P75" s="194"/>
      <c r="Q75" s="193"/>
      <c r="R75" s="194"/>
      <c r="S75" s="193"/>
      <c r="T75" s="194"/>
      <c r="U75" s="193"/>
      <c r="V75" s="194"/>
      <c r="W75" s="193"/>
      <c r="X75" s="194"/>
      <c r="Y75" s="193"/>
      <c r="Z75" s="194"/>
      <c r="AA75" s="193"/>
    </row>
    <row r="76" spans="1:29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182"/>
    </row>
    <row r="77" spans="1:29" s="95" customFormat="1" ht="16.5" thickBot="1" x14ac:dyDescent="0.3">
      <c r="A77" s="668" t="s">
        <v>12</v>
      </c>
      <c r="B77" s="17" t="s">
        <v>12</v>
      </c>
      <c r="C77" s="135">
        <f>C$4</f>
        <v>45292</v>
      </c>
      <c r="D77" s="135">
        <f t="shared" ref="D77:AA77" si="53">D$4</f>
        <v>45323</v>
      </c>
      <c r="E77" s="135">
        <f t="shared" si="53"/>
        <v>45352</v>
      </c>
      <c r="F77" s="135">
        <f t="shared" si="53"/>
        <v>45383</v>
      </c>
      <c r="G77" s="135">
        <f t="shared" si="53"/>
        <v>45413</v>
      </c>
      <c r="H77" s="135">
        <f t="shared" si="53"/>
        <v>45444</v>
      </c>
      <c r="I77" s="135">
        <f t="shared" si="53"/>
        <v>45474</v>
      </c>
      <c r="J77" s="135">
        <f t="shared" si="53"/>
        <v>45505</v>
      </c>
      <c r="K77" s="135">
        <f t="shared" si="53"/>
        <v>45536</v>
      </c>
      <c r="L77" s="135">
        <f t="shared" si="53"/>
        <v>45566</v>
      </c>
      <c r="M77" s="135">
        <f t="shared" si="53"/>
        <v>45597</v>
      </c>
      <c r="N77" s="135">
        <f t="shared" si="53"/>
        <v>45627</v>
      </c>
      <c r="O77" s="135">
        <f t="shared" si="53"/>
        <v>45658</v>
      </c>
      <c r="P77" s="135">
        <f t="shared" si="53"/>
        <v>45689</v>
      </c>
      <c r="Q77" s="135">
        <f t="shared" si="53"/>
        <v>45717</v>
      </c>
      <c r="R77" s="135">
        <f t="shared" si="53"/>
        <v>45748</v>
      </c>
      <c r="S77" s="135">
        <f t="shared" si="53"/>
        <v>45778</v>
      </c>
      <c r="T77" s="135">
        <f t="shared" si="53"/>
        <v>45809</v>
      </c>
      <c r="U77" s="135">
        <f t="shared" si="53"/>
        <v>45839</v>
      </c>
      <c r="V77" s="135">
        <f t="shared" si="53"/>
        <v>45870</v>
      </c>
      <c r="W77" s="135">
        <f t="shared" si="53"/>
        <v>45901</v>
      </c>
      <c r="X77" s="135">
        <f t="shared" si="53"/>
        <v>45931</v>
      </c>
      <c r="Y77" s="135">
        <f t="shared" si="53"/>
        <v>45962</v>
      </c>
      <c r="Z77" s="135">
        <f t="shared" si="53"/>
        <v>45992</v>
      </c>
      <c r="AA77" s="135">
        <f t="shared" si="53"/>
        <v>46023</v>
      </c>
      <c r="AC77" s="95" t="s">
        <v>180</v>
      </c>
    </row>
    <row r="78" spans="1:29" s="95" customFormat="1" ht="15.75" customHeight="1" x14ac:dyDescent="0.25">
      <c r="A78" s="669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54">SUM(C78:N78)</f>
        <v>1.0000000000000002</v>
      </c>
    </row>
    <row r="79" spans="1:29" s="95" customFormat="1" ht="15.75" x14ac:dyDescent="0.25">
      <c r="A79" s="669"/>
      <c r="B79" s="13" t="str">
        <f t="shared" ref="B79:B90" si="55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54"/>
        <v>1</v>
      </c>
    </row>
    <row r="80" spans="1:29" s="95" customFormat="1" ht="15.75" x14ac:dyDescent="0.25">
      <c r="A80" s="669"/>
      <c r="B80" s="13" t="str">
        <f t="shared" si="55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54"/>
        <v>0.99999999999999989</v>
      </c>
    </row>
    <row r="81" spans="1:29" s="95" customFormat="1" ht="15.75" x14ac:dyDescent="0.25">
      <c r="A81" s="669"/>
      <c r="B81" s="13" t="str">
        <f t="shared" si="55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54"/>
        <v>0.99999999999999989</v>
      </c>
    </row>
    <row r="82" spans="1:29" s="95" customFormat="1" ht="15.75" x14ac:dyDescent="0.25">
      <c r="A82" s="669"/>
      <c r="B82" s="13" t="str">
        <f t="shared" si="55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54"/>
        <v>1</v>
      </c>
    </row>
    <row r="83" spans="1:29" s="95" customFormat="1" ht="15.75" x14ac:dyDescent="0.25">
      <c r="A83" s="669"/>
      <c r="B83" s="13" t="str">
        <f t="shared" si="55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54"/>
        <v>1.0000000000000002</v>
      </c>
    </row>
    <row r="84" spans="1:29" s="95" customFormat="1" ht="15.75" x14ac:dyDescent="0.25">
      <c r="A84" s="669"/>
      <c r="B84" s="13" t="str">
        <f t="shared" si="55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54"/>
        <v>1</v>
      </c>
    </row>
    <row r="85" spans="1:29" s="95" customFormat="1" ht="15.75" x14ac:dyDescent="0.25">
      <c r="A85" s="669"/>
      <c r="B85" s="13" t="str">
        <f t="shared" si="55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54"/>
        <v>1</v>
      </c>
    </row>
    <row r="86" spans="1:29" s="95" customFormat="1" ht="15.75" x14ac:dyDescent="0.25">
      <c r="A86" s="669"/>
      <c r="B86" s="13" t="str">
        <f t="shared" si="55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54"/>
        <v>1.0000000000000002</v>
      </c>
    </row>
    <row r="87" spans="1:29" s="95" customFormat="1" ht="15.75" x14ac:dyDescent="0.25">
      <c r="A87" s="669"/>
      <c r="B87" s="13" t="str">
        <f t="shared" si="55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54"/>
        <v>1.0000000000000002</v>
      </c>
    </row>
    <row r="88" spans="1:29" s="95" customFormat="1" ht="15.75" x14ac:dyDescent="0.25">
      <c r="A88" s="669"/>
      <c r="B88" s="13" t="str">
        <f t="shared" si="55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54"/>
        <v>1.0000000000000002</v>
      </c>
    </row>
    <row r="89" spans="1:29" s="95" customFormat="1" ht="15.75" x14ac:dyDescent="0.25">
      <c r="A89" s="669"/>
      <c r="B89" s="13" t="str">
        <f t="shared" si="55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54"/>
        <v>1</v>
      </c>
    </row>
    <row r="90" spans="1:29" s="95" customFormat="1" ht="16.5" thickBot="1" x14ac:dyDescent="0.3">
      <c r="A90" s="670"/>
      <c r="B90" s="14" t="str">
        <f t="shared" si="55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54"/>
        <v>1</v>
      </c>
    </row>
    <row r="91" spans="1:29" s="95" customFormat="1" ht="15.75" thickBot="1" x14ac:dyDescent="0.3">
      <c r="AC91" s="95" t="s">
        <v>248</v>
      </c>
    </row>
    <row r="92" spans="1:29" s="95" customFormat="1" ht="15" customHeight="1" thickBot="1" x14ac:dyDescent="0.3">
      <c r="A92" s="690" t="s">
        <v>28</v>
      </c>
      <c r="B92" s="391" t="s">
        <v>31</v>
      </c>
      <c r="C92" s="135">
        <f>C$4</f>
        <v>45292</v>
      </c>
      <c r="D92" s="135">
        <f t="shared" ref="D92:AA92" si="56">D$4</f>
        <v>45323</v>
      </c>
      <c r="E92" s="135">
        <f t="shared" si="56"/>
        <v>45352</v>
      </c>
      <c r="F92" s="135">
        <f t="shared" si="56"/>
        <v>45383</v>
      </c>
      <c r="G92" s="135">
        <f t="shared" si="56"/>
        <v>45413</v>
      </c>
      <c r="H92" s="135">
        <f t="shared" si="56"/>
        <v>45444</v>
      </c>
      <c r="I92" s="135">
        <f t="shared" si="56"/>
        <v>45474</v>
      </c>
      <c r="J92" s="135">
        <f t="shared" si="56"/>
        <v>45505</v>
      </c>
      <c r="K92" s="135">
        <f t="shared" si="56"/>
        <v>45536</v>
      </c>
      <c r="L92" s="135">
        <f t="shared" si="56"/>
        <v>45566</v>
      </c>
      <c r="M92" s="135">
        <f t="shared" si="56"/>
        <v>45597</v>
      </c>
      <c r="N92" s="135">
        <f t="shared" si="56"/>
        <v>45627</v>
      </c>
      <c r="O92" s="135">
        <f t="shared" si="56"/>
        <v>45658</v>
      </c>
      <c r="P92" s="135">
        <f t="shared" si="56"/>
        <v>45689</v>
      </c>
      <c r="Q92" s="135">
        <f t="shared" si="56"/>
        <v>45717</v>
      </c>
      <c r="R92" s="135">
        <f t="shared" si="56"/>
        <v>45748</v>
      </c>
      <c r="S92" s="135">
        <f t="shared" si="56"/>
        <v>45778</v>
      </c>
      <c r="T92" s="135">
        <f t="shared" si="56"/>
        <v>45809</v>
      </c>
      <c r="U92" s="135">
        <f t="shared" si="56"/>
        <v>45839</v>
      </c>
      <c r="V92" s="135">
        <f t="shared" si="56"/>
        <v>45870</v>
      </c>
      <c r="W92" s="135">
        <f t="shared" si="56"/>
        <v>45901</v>
      </c>
      <c r="X92" s="135">
        <f t="shared" si="56"/>
        <v>45931</v>
      </c>
      <c r="Y92" s="135">
        <f t="shared" si="56"/>
        <v>45962</v>
      </c>
      <c r="Z92" s="135">
        <f t="shared" si="56"/>
        <v>45992</v>
      </c>
      <c r="AA92" s="135">
        <f t="shared" si="56"/>
        <v>46023</v>
      </c>
    </row>
    <row r="93" spans="1:29" s="95" customFormat="1" x14ac:dyDescent="0.25">
      <c r="A93" s="691"/>
      <c r="B93" s="76" t="s">
        <v>20</v>
      </c>
      <c r="C93" s="392">
        <v>3.9933000000000003E-2</v>
      </c>
      <c r="D93" s="392">
        <v>3.9878999999999998E-2</v>
      </c>
      <c r="E93" s="392">
        <v>4.1041000000000001E-2</v>
      </c>
      <c r="F93" s="392">
        <v>4.1168000000000003E-2</v>
      </c>
      <c r="G93" s="392">
        <v>4.2222999999999997E-2</v>
      </c>
      <c r="H93" s="392">
        <v>8.2789000000000001E-2</v>
      </c>
      <c r="I93" s="392">
        <v>7.9558000000000004E-2</v>
      </c>
      <c r="J93" s="392">
        <v>7.9958000000000001E-2</v>
      </c>
      <c r="K93" s="392">
        <v>7.8107999999999997E-2</v>
      </c>
      <c r="L93" s="392">
        <v>4.1531999999999999E-2</v>
      </c>
      <c r="M93" s="392">
        <v>4.2438999999999998E-2</v>
      </c>
      <c r="N93" s="392">
        <v>4.0814000000000003E-2</v>
      </c>
      <c r="O93" s="392">
        <f>C93</f>
        <v>3.9933000000000003E-2</v>
      </c>
      <c r="P93" s="392">
        <f t="shared" ref="P93:P105" si="57">D93</f>
        <v>3.9878999999999998E-2</v>
      </c>
      <c r="Q93" s="392">
        <f t="shared" ref="Q93:Q105" si="58">E93</f>
        <v>4.1041000000000001E-2</v>
      </c>
      <c r="R93" s="392">
        <f t="shared" ref="R93:R105" si="59">F93</f>
        <v>4.1168000000000003E-2</v>
      </c>
      <c r="S93" s="392">
        <f t="shared" ref="S93:S105" si="60">G93</f>
        <v>4.2222999999999997E-2</v>
      </c>
      <c r="T93" s="392">
        <f t="shared" ref="T93:T105" si="61">H93</f>
        <v>8.2789000000000001E-2</v>
      </c>
      <c r="U93" s="392">
        <f t="shared" ref="U93:U105" si="62">I93</f>
        <v>7.9558000000000004E-2</v>
      </c>
      <c r="V93" s="392">
        <f t="shared" ref="V93:V105" si="63">J93</f>
        <v>7.9958000000000001E-2</v>
      </c>
      <c r="W93" s="392">
        <f t="shared" ref="W93:W105" si="64">K93</f>
        <v>7.8107999999999997E-2</v>
      </c>
      <c r="X93" s="392">
        <f t="shared" ref="X93:X105" si="65">L93</f>
        <v>4.1531999999999999E-2</v>
      </c>
      <c r="Y93" s="392">
        <f t="shared" ref="Y93:Y105" si="66">M93</f>
        <v>4.2438999999999998E-2</v>
      </c>
      <c r="Z93" s="392">
        <f t="shared" ref="Z93:Z105" si="67">N93</f>
        <v>4.0814000000000003E-2</v>
      </c>
      <c r="AA93" s="392">
        <f t="shared" ref="AA93:AA105" si="68">O93</f>
        <v>3.9933000000000003E-2</v>
      </c>
      <c r="AC93" s="95" t="s">
        <v>249</v>
      </c>
    </row>
    <row r="94" spans="1:29" s="95" customFormat="1" x14ac:dyDescent="0.25">
      <c r="A94" s="691"/>
      <c r="B94" s="76" t="s">
        <v>0</v>
      </c>
      <c r="C94" s="392">
        <v>4.4352999999999997E-2</v>
      </c>
      <c r="D94" s="392">
        <v>4.4898E-2</v>
      </c>
      <c r="E94" s="392">
        <v>4.7189000000000002E-2</v>
      </c>
      <c r="F94" s="392">
        <v>4.5560000000000003E-2</v>
      </c>
      <c r="G94" s="392">
        <v>4.9112000000000003E-2</v>
      </c>
      <c r="H94" s="392">
        <v>0.104393</v>
      </c>
      <c r="I94" s="392">
        <v>9.7295999999999994E-2</v>
      </c>
      <c r="J94" s="392">
        <v>9.9751999999999993E-2</v>
      </c>
      <c r="K94" s="392">
        <v>0.10033300000000001</v>
      </c>
      <c r="L94" s="392">
        <v>4.6997999999999998E-2</v>
      </c>
      <c r="M94" s="392">
        <v>4.7978E-2</v>
      </c>
      <c r="N94" s="392">
        <v>4.4889999999999999E-2</v>
      </c>
      <c r="O94" s="392">
        <f t="shared" ref="O94:O105" si="69">C94</f>
        <v>4.4352999999999997E-2</v>
      </c>
      <c r="P94" s="392">
        <f t="shared" si="57"/>
        <v>4.4898E-2</v>
      </c>
      <c r="Q94" s="392">
        <f t="shared" si="58"/>
        <v>4.7189000000000002E-2</v>
      </c>
      <c r="R94" s="392">
        <f t="shared" si="59"/>
        <v>4.5560000000000003E-2</v>
      </c>
      <c r="S94" s="392">
        <f t="shared" si="60"/>
        <v>4.9112000000000003E-2</v>
      </c>
      <c r="T94" s="392">
        <f t="shared" si="61"/>
        <v>0.104393</v>
      </c>
      <c r="U94" s="392">
        <f t="shared" si="62"/>
        <v>9.7295999999999994E-2</v>
      </c>
      <c r="V94" s="392">
        <f t="shared" si="63"/>
        <v>9.9751999999999993E-2</v>
      </c>
      <c r="W94" s="392">
        <f t="shared" si="64"/>
        <v>0.10033300000000001</v>
      </c>
      <c r="X94" s="392">
        <f t="shared" si="65"/>
        <v>4.6997999999999998E-2</v>
      </c>
      <c r="Y94" s="392">
        <f t="shared" si="66"/>
        <v>4.7978E-2</v>
      </c>
      <c r="Z94" s="392">
        <f t="shared" si="67"/>
        <v>4.4889999999999999E-2</v>
      </c>
      <c r="AA94" s="392">
        <f t="shared" si="68"/>
        <v>4.4352999999999997E-2</v>
      </c>
    </row>
    <row r="95" spans="1:29" s="95" customFormat="1" x14ac:dyDescent="0.25">
      <c r="A95" s="691"/>
      <c r="B95" s="76" t="s">
        <v>21</v>
      </c>
      <c r="C95" s="392">
        <v>4.1343999999999999E-2</v>
      </c>
      <c r="D95" s="392">
        <v>4.1013000000000001E-2</v>
      </c>
      <c r="E95" s="392">
        <v>4.2275E-2</v>
      </c>
      <c r="F95" s="392">
        <v>4.3936999999999997E-2</v>
      </c>
      <c r="G95" s="392">
        <v>4.4505000000000003E-2</v>
      </c>
      <c r="H95" s="392">
        <v>8.9441000000000007E-2</v>
      </c>
      <c r="I95" s="392">
        <v>8.5671999999999998E-2</v>
      </c>
      <c r="J95" s="392">
        <v>8.6513999999999994E-2</v>
      </c>
      <c r="K95" s="392">
        <v>8.3474000000000007E-2</v>
      </c>
      <c r="L95" s="392">
        <v>4.3712000000000001E-2</v>
      </c>
      <c r="M95" s="392">
        <v>4.4333999999999998E-2</v>
      </c>
      <c r="N95" s="392">
        <v>4.2470000000000001E-2</v>
      </c>
      <c r="O95" s="392">
        <f t="shared" si="69"/>
        <v>4.1343999999999999E-2</v>
      </c>
      <c r="P95" s="392">
        <f t="shared" si="57"/>
        <v>4.1013000000000001E-2</v>
      </c>
      <c r="Q95" s="392">
        <f t="shared" si="58"/>
        <v>4.2275E-2</v>
      </c>
      <c r="R95" s="392">
        <f t="shared" si="59"/>
        <v>4.3936999999999997E-2</v>
      </c>
      <c r="S95" s="392">
        <f t="shared" si="60"/>
        <v>4.4505000000000003E-2</v>
      </c>
      <c r="T95" s="392">
        <f t="shared" si="61"/>
        <v>8.9441000000000007E-2</v>
      </c>
      <c r="U95" s="392">
        <f t="shared" si="62"/>
        <v>8.5671999999999998E-2</v>
      </c>
      <c r="V95" s="392">
        <f t="shared" si="63"/>
        <v>8.6513999999999994E-2</v>
      </c>
      <c r="W95" s="392">
        <f t="shared" si="64"/>
        <v>8.3474000000000007E-2</v>
      </c>
      <c r="X95" s="392">
        <f t="shared" si="65"/>
        <v>4.3712000000000001E-2</v>
      </c>
      <c r="Y95" s="392">
        <f t="shared" si="66"/>
        <v>4.4333999999999998E-2</v>
      </c>
      <c r="Z95" s="392">
        <f t="shared" si="67"/>
        <v>4.2470000000000001E-2</v>
      </c>
      <c r="AA95" s="392">
        <f t="shared" si="68"/>
        <v>4.1343999999999999E-2</v>
      </c>
    </row>
    <row r="96" spans="1:29" s="95" customFormat="1" x14ac:dyDescent="0.25">
      <c r="A96" s="691"/>
      <c r="B96" s="76" t="s">
        <v>1</v>
      </c>
      <c r="C96" s="392">
        <v>4.2347000000000003E-2</v>
      </c>
      <c r="D96" s="392">
        <v>4.2303E-2</v>
      </c>
      <c r="E96" s="392">
        <v>4.4350000000000001E-2</v>
      </c>
      <c r="F96" s="392">
        <v>5.2475000000000001E-2</v>
      </c>
      <c r="G96" s="392">
        <v>5.7162999999999999E-2</v>
      </c>
      <c r="H96" s="392">
        <v>0.105501</v>
      </c>
      <c r="I96" s="392">
        <v>9.7806000000000004E-2</v>
      </c>
      <c r="J96" s="392">
        <v>0.100427</v>
      </c>
      <c r="K96" s="392">
        <v>0.10491499999999999</v>
      </c>
      <c r="L96" s="392">
        <v>5.3839999999999999E-2</v>
      </c>
      <c r="M96" s="392">
        <v>5.3623999999999998E-2</v>
      </c>
      <c r="N96" s="392">
        <v>4.3708999999999998E-2</v>
      </c>
      <c r="O96" s="392">
        <f t="shared" si="69"/>
        <v>4.2347000000000003E-2</v>
      </c>
      <c r="P96" s="392">
        <f t="shared" si="57"/>
        <v>4.2303E-2</v>
      </c>
      <c r="Q96" s="392">
        <f t="shared" si="58"/>
        <v>4.4350000000000001E-2</v>
      </c>
      <c r="R96" s="392">
        <f t="shared" si="59"/>
        <v>5.2475000000000001E-2</v>
      </c>
      <c r="S96" s="392">
        <f t="shared" si="60"/>
        <v>5.7162999999999999E-2</v>
      </c>
      <c r="T96" s="392">
        <f t="shared" si="61"/>
        <v>0.105501</v>
      </c>
      <c r="U96" s="392">
        <f t="shared" si="62"/>
        <v>9.7806000000000004E-2</v>
      </c>
      <c r="V96" s="392">
        <f t="shared" si="63"/>
        <v>0.100427</v>
      </c>
      <c r="W96" s="392">
        <f t="shared" si="64"/>
        <v>0.10491499999999999</v>
      </c>
      <c r="X96" s="392">
        <f t="shared" si="65"/>
        <v>5.3839999999999999E-2</v>
      </c>
      <c r="Y96" s="392">
        <f t="shared" si="66"/>
        <v>5.3623999999999998E-2</v>
      </c>
      <c r="Z96" s="392">
        <f t="shared" si="67"/>
        <v>4.3708999999999998E-2</v>
      </c>
      <c r="AA96" s="392">
        <f t="shared" si="68"/>
        <v>4.2347000000000003E-2</v>
      </c>
    </row>
    <row r="97" spans="1:27" s="95" customFormat="1" x14ac:dyDescent="0.25">
      <c r="A97" s="691"/>
      <c r="B97" s="76" t="s">
        <v>22</v>
      </c>
      <c r="C97" s="392">
        <v>2.9302000000000002E-2</v>
      </c>
      <c r="D97" s="392">
        <v>2.9326000000000001E-2</v>
      </c>
      <c r="E97" s="392">
        <v>2.9966E-2</v>
      </c>
      <c r="F97" s="392">
        <v>3.1091000000000001E-2</v>
      </c>
      <c r="G97" s="392">
        <v>3.0398999999999999E-2</v>
      </c>
      <c r="H97" s="392">
        <v>5.2363E-2</v>
      </c>
      <c r="I97" s="392">
        <v>5.0639000000000003E-2</v>
      </c>
      <c r="J97" s="392">
        <v>4.9979999999999997E-2</v>
      </c>
      <c r="K97" s="392">
        <v>5.0804000000000002E-2</v>
      </c>
      <c r="L97" s="392">
        <v>3.0172000000000001E-2</v>
      </c>
      <c r="M97" s="392">
        <v>3.0644999999999999E-2</v>
      </c>
      <c r="N97" s="392">
        <v>2.9829000000000001E-2</v>
      </c>
      <c r="O97" s="392">
        <f t="shared" si="69"/>
        <v>2.9302000000000002E-2</v>
      </c>
      <c r="P97" s="392">
        <f t="shared" si="57"/>
        <v>2.9326000000000001E-2</v>
      </c>
      <c r="Q97" s="392">
        <f t="shared" si="58"/>
        <v>2.9966E-2</v>
      </c>
      <c r="R97" s="392">
        <f t="shared" si="59"/>
        <v>3.1091000000000001E-2</v>
      </c>
      <c r="S97" s="392">
        <f t="shared" si="60"/>
        <v>3.0398999999999999E-2</v>
      </c>
      <c r="T97" s="392">
        <f t="shared" si="61"/>
        <v>5.2363E-2</v>
      </c>
      <c r="U97" s="392">
        <f t="shared" si="62"/>
        <v>5.0639000000000003E-2</v>
      </c>
      <c r="V97" s="392">
        <f t="shared" si="63"/>
        <v>4.9979999999999997E-2</v>
      </c>
      <c r="W97" s="392">
        <f t="shared" si="64"/>
        <v>5.0804000000000002E-2</v>
      </c>
      <c r="X97" s="392">
        <f t="shared" si="65"/>
        <v>3.0172000000000001E-2</v>
      </c>
      <c r="Y97" s="392">
        <f t="shared" si="66"/>
        <v>3.0644999999999999E-2</v>
      </c>
      <c r="Z97" s="392">
        <f t="shared" si="67"/>
        <v>2.9829000000000001E-2</v>
      </c>
      <c r="AA97" s="392">
        <f t="shared" si="68"/>
        <v>2.9302000000000002E-2</v>
      </c>
    </row>
    <row r="98" spans="1:27" s="95" customFormat="1" x14ac:dyDescent="0.25">
      <c r="A98" s="691"/>
      <c r="B98" s="76" t="s">
        <v>9</v>
      </c>
      <c r="C98" s="392">
        <v>4.0834000000000002E-2</v>
      </c>
      <c r="D98" s="392">
        <v>4.1431000000000003E-2</v>
      </c>
      <c r="E98" s="392">
        <v>4.3621E-2</v>
      </c>
      <c r="F98" s="392">
        <v>4.3447E-2</v>
      </c>
      <c r="G98" s="392">
        <v>4.1350999999999999E-2</v>
      </c>
      <c r="H98" s="392">
        <v>5.1774000000000001E-2</v>
      </c>
      <c r="I98" s="392">
        <v>5.0083999999999997E-2</v>
      </c>
      <c r="J98" s="392">
        <v>4.9399999999999999E-2</v>
      </c>
      <c r="K98" s="392">
        <v>8.0808000000000005E-2</v>
      </c>
      <c r="L98" s="392">
        <v>4.1339000000000001E-2</v>
      </c>
      <c r="M98" s="392">
        <v>4.3160999999999998E-2</v>
      </c>
      <c r="N98" s="392">
        <v>4.1070000000000002E-2</v>
      </c>
      <c r="O98" s="392">
        <f t="shared" si="69"/>
        <v>4.0834000000000002E-2</v>
      </c>
      <c r="P98" s="392">
        <f t="shared" si="57"/>
        <v>4.1431000000000003E-2</v>
      </c>
      <c r="Q98" s="392">
        <f t="shared" si="58"/>
        <v>4.3621E-2</v>
      </c>
      <c r="R98" s="392">
        <f t="shared" si="59"/>
        <v>4.3447E-2</v>
      </c>
      <c r="S98" s="392">
        <f t="shared" si="60"/>
        <v>4.1350999999999999E-2</v>
      </c>
      <c r="T98" s="392">
        <f t="shared" si="61"/>
        <v>5.1774000000000001E-2</v>
      </c>
      <c r="U98" s="392">
        <f t="shared" si="62"/>
        <v>5.0083999999999997E-2</v>
      </c>
      <c r="V98" s="392">
        <f t="shared" si="63"/>
        <v>4.9399999999999999E-2</v>
      </c>
      <c r="W98" s="392">
        <f t="shared" si="64"/>
        <v>8.0808000000000005E-2</v>
      </c>
      <c r="X98" s="392">
        <f t="shared" si="65"/>
        <v>4.1339000000000001E-2</v>
      </c>
      <c r="Y98" s="392">
        <f t="shared" si="66"/>
        <v>4.3160999999999998E-2</v>
      </c>
      <c r="Z98" s="392">
        <f t="shared" si="67"/>
        <v>4.1070000000000002E-2</v>
      </c>
      <c r="AA98" s="392">
        <f t="shared" si="68"/>
        <v>4.0834000000000002E-2</v>
      </c>
    </row>
    <row r="99" spans="1:27" s="95" customFormat="1" x14ac:dyDescent="0.25">
      <c r="A99" s="691"/>
      <c r="B99" s="76" t="s">
        <v>3</v>
      </c>
      <c r="C99" s="392">
        <v>4.4352999999999997E-2</v>
      </c>
      <c r="D99" s="392">
        <v>4.4898E-2</v>
      </c>
      <c r="E99" s="392">
        <v>4.7189000000000002E-2</v>
      </c>
      <c r="F99" s="392">
        <v>4.5560000000000003E-2</v>
      </c>
      <c r="G99" s="392">
        <v>4.9112000000000003E-2</v>
      </c>
      <c r="H99" s="392">
        <v>0.104393</v>
      </c>
      <c r="I99" s="392">
        <v>9.7295999999999994E-2</v>
      </c>
      <c r="J99" s="392">
        <v>9.9751999999999993E-2</v>
      </c>
      <c r="K99" s="392">
        <v>0.10033300000000001</v>
      </c>
      <c r="L99" s="392">
        <v>4.6997999999999998E-2</v>
      </c>
      <c r="M99" s="392">
        <v>4.7978E-2</v>
      </c>
      <c r="N99" s="392">
        <v>4.4889999999999999E-2</v>
      </c>
      <c r="O99" s="392">
        <f t="shared" si="69"/>
        <v>4.4352999999999997E-2</v>
      </c>
      <c r="P99" s="392">
        <f t="shared" si="57"/>
        <v>4.4898E-2</v>
      </c>
      <c r="Q99" s="392">
        <f t="shared" si="58"/>
        <v>4.7189000000000002E-2</v>
      </c>
      <c r="R99" s="392">
        <f t="shared" si="59"/>
        <v>4.5560000000000003E-2</v>
      </c>
      <c r="S99" s="392">
        <f t="shared" si="60"/>
        <v>4.9112000000000003E-2</v>
      </c>
      <c r="T99" s="392">
        <f t="shared" si="61"/>
        <v>0.104393</v>
      </c>
      <c r="U99" s="392">
        <f t="shared" si="62"/>
        <v>9.7295999999999994E-2</v>
      </c>
      <c r="V99" s="392">
        <f t="shared" si="63"/>
        <v>9.9751999999999993E-2</v>
      </c>
      <c r="W99" s="392">
        <f t="shared" si="64"/>
        <v>0.10033300000000001</v>
      </c>
      <c r="X99" s="392">
        <f t="shared" si="65"/>
        <v>4.6997999999999998E-2</v>
      </c>
      <c r="Y99" s="392">
        <f t="shared" si="66"/>
        <v>4.7978E-2</v>
      </c>
      <c r="Z99" s="392">
        <f t="shared" si="67"/>
        <v>4.4889999999999999E-2</v>
      </c>
      <c r="AA99" s="392">
        <f t="shared" si="68"/>
        <v>4.4352999999999997E-2</v>
      </c>
    </row>
    <row r="100" spans="1:27" s="95" customFormat="1" x14ac:dyDescent="0.25">
      <c r="A100" s="691"/>
      <c r="B100" s="76" t="s">
        <v>4</v>
      </c>
      <c r="C100" s="392">
        <v>4.2067E-2</v>
      </c>
      <c r="D100" s="392">
        <v>4.1753999999999999E-2</v>
      </c>
      <c r="E100" s="392">
        <v>4.3166999999999997E-2</v>
      </c>
      <c r="F100" s="392">
        <v>4.3825000000000003E-2</v>
      </c>
      <c r="G100" s="392">
        <v>4.4803999999999997E-2</v>
      </c>
      <c r="H100" s="392">
        <v>8.8136000000000006E-2</v>
      </c>
      <c r="I100" s="392">
        <v>8.4611000000000006E-2</v>
      </c>
      <c r="J100" s="392">
        <v>8.5112999999999994E-2</v>
      </c>
      <c r="K100" s="392">
        <v>8.0562999999999996E-2</v>
      </c>
      <c r="L100" s="392">
        <v>4.4019000000000003E-2</v>
      </c>
      <c r="M100" s="392">
        <v>4.4610999999999998E-2</v>
      </c>
      <c r="N100" s="392">
        <v>4.2421E-2</v>
      </c>
      <c r="O100" s="392">
        <f t="shared" si="69"/>
        <v>4.2067E-2</v>
      </c>
      <c r="P100" s="392">
        <f t="shared" si="57"/>
        <v>4.1753999999999999E-2</v>
      </c>
      <c r="Q100" s="392">
        <f t="shared" si="58"/>
        <v>4.3166999999999997E-2</v>
      </c>
      <c r="R100" s="392">
        <f t="shared" si="59"/>
        <v>4.3825000000000003E-2</v>
      </c>
      <c r="S100" s="392">
        <f t="shared" si="60"/>
        <v>4.4803999999999997E-2</v>
      </c>
      <c r="T100" s="392">
        <f t="shared" si="61"/>
        <v>8.8136000000000006E-2</v>
      </c>
      <c r="U100" s="392">
        <f t="shared" si="62"/>
        <v>8.4611000000000006E-2</v>
      </c>
      <c r="V100" s="392">
        <f t="shared" si="63"/>
        <v>8.5112999999999994E-2</v>
      </c>
      <c r="W100" s="392">
        <f t="shared" si="64"/>
        <v>8.0562999999999996E-2</v>
      </c>
      <c r="X100" s="392">
        <f t="shared" si="65"/>
        <v>4.4019000000000003E-2</v>
      </c>
      <c r="Y100" s="392">
        <f t="shared" si="66"/>
        <v>4.4610999999999998E-2</v>
      </c>
      <c r="Z100" s="392">
        <f t="shared" si="67"/>
        <v>4.2421E-2</v>
      </c>
      <c r="AA100" s="392">
        <f t="shared" si="68"/>
        <v>4.2067E-2</v>
      </c>
    </row>
    <row r="101" spans="1:27" s="95" customFormat="1" x14ac:dyDescent="0.25">
      <c r="A101" s="691"/>
      <c r="B101" s="76" t="s">
        <v>5</v>
      </c>
      <c r="C101" s="392">
        <v>3.9933000000000003E-2</v>
      </c>
      <c r="D101" s="392">
        <v>3.9878999999999998E-2</v>
      </c>
      <c r="E101" s="392">
        <v>4.1041000000000001E-2</v>
      </c>
      <c r="F101" s="392">
        <v>4.1168000000000003E-2</v>
      </c>
      <c r="G101" s="392">
        <v>4.2222999999999997E-2</v>
      </c>
      <c r="H101" s="392">
        <v>8.2789000000000001E-2</v>
      </c>
      <c r="I101" s="392">
        <v>7.9558000000000004E-2</v>
      </c>
      <c r="J101" s="392">
        <v>7.9958000000000001E-2</v>
      </c>
      <c r="K101" s="392">
        <v>7.8107999999999997E-2</v>
      </c>
      <c r="L101" s="392">
        <v>4.1531999999999999E-2</v>
      </c>
      <c r="M101" s="392">
        <v>4.2438999999999998E-2</v>
      </c>
      <c r="N101" s="392">
        <v>4.0814000000000003E-2</v>
      </c>
      <c r="O101" s="392">
        <f t="shared" si="69"/>
        <v>3.9933000000000003E-2</v>
      </c>
      <c r="P101" s="392">
        <f t="shared" si="57"/>
        <v>3.9878999999999998E-2</v>
      </c>
      <c r="Q101" s="392">
        <f t="shared" si="58"/>
        <v>4.1041000000000001E-2</v>
      </c>
      <c r="R101" s="392">
        <f t="shared" si="59"/>
        <v>4.1168000000000003E-2</v>
      </c>
      <c r="S101" s="392">
        <f t="shared" si="60"/>
        <v>4.2222999999999997E-2</v>
      </c>
      <c r="T101" s="392">
        <f t="shared" si="61"/>
        <v>8.2789000000000001E-2</v>
      </c>
      <c r="U101" s="392">
        <f t="shared" si="62"/>
        <v>7.9558000000000004E-2</v>
      </c>
      <c r="V101" s="392">
        <f t="shared" si="63"/>
        <v>7.9958000000000001E-2</v>
      </c>
      <c r="W101" s="392">
        <f t="shared" si="64"/>
        <v>7.8107999999999997E-2</v>
      </c>
      <c r="X101" s="392">
        <f t="shared" si="65"/>
        <v>4.1531999999999999E-2</v>
      </c>
      <c r="Y101" s="392">
        <f t="shared" si="66"/>
        <v>4.2438999999999998E-2</v>
      </c>
      <c r="Z101" s="392">
        <f t="shared" si="67"/>
        <v>4.0814000000000003E-2</v>
      </c>
      <c r="AA101" s="392">
        <f t="shared" si="68"/>
        <v>3.9933000000000003E-2</v>
      </c>
    </row>
    <row r="102" spans="1:27" s="95" customFormat="1" x14ac:dyDescent="0.25">
      <c r="A102" s="691"/>
      <c r="B102" s="76" t="s">
        <v>23</v>
      </c>
      <c r="C102" s="392">
        <v>3.9933000000000003E-2</v>
      </c>
      <c r="D102" s="392">
        <v>3.9878999999999998E-2</v>
      </c>
      <c r="E102" s="392">
        <v>4.1041000000000001E-2</v>
      </c>
      <c r="F102" s="392">
        <v>4.1168000000000003E-2</v>
      </c>
      <c r="G102" s="392">
        <v>4.2222999999999997E-2</v>
      </c>
      <c r="H102" s="392">
        <v>8.2789000000000001E-2</v>
      </c>
      <c r="I102" s="392">
        <v>7.9558000000000004E-2</v>
      </c>
      <c r="J102" s="392">
        <v>7.9958000000000001E-2</v>
      </c>
      <c r="K102" s="392">
        <v>7.8107999999999997E-2</v>
      </c>
      <c r="L102" s="392">
        <v>4.1531999999999999E-2</v>
      </c>
      <c r="M102" s="392">
        <v>4.2438999999999998E-2</v>
      </c>
      <c r="N102" s="392">
        <v>4.0814000000000003E-2</v>
      </c>
      <c r="O102" s="392">
        <f t="shared" si="69"/>
        <v>3.9933000000000003E-2</v>
      </c>
      <c r="P102" s="392">
        <f t="shared" si="57"/>
        <v>3.9878999999999998E-2</v>
      </c>
      <c r="Q102" s="392">
        <f t="shared" si="58"/>
        <v>4.1041000000000001E-2</v>
      </c>
      <c r="R102" s="392">
        <f t="shared" si="59"/>
        <v>4.1168000000000003E-2</v>
      </c>
      <c r="S102" s="392">
        <f t="shared" si="60"/>
        <v>4.2222999999999997E-2</v>
      </c>
      <c r="T102" s="392">
        <f t="shared" si="61"/>
        <v>8.2789000000000001E-2</v>
      </c>
      <c r="U102" s="392">
        <f t="shared" si="62"/>
        <v>7.9558000000000004E-2</v>
      </c>
      <c r="V102" s="392">
        <f t="shared" si="63"/>
        <v>7.9958000000000001E-2</v>
      </c>
      <c r="W102" s="392">
        <f t="shared" si="64"/>
        <v>7.8107999999999997E-2</v>
      </c>
      <c r="X102" s="392">
        <f t="shared" si="65"/>
        <v>4.1531999999999999E-2</v>
      </c>
      <c r="Y102" s="392">
        <f t="shared" si="66"/>
        <v>4.2438999999999998E-2</v>
      </c>
      <c r="Z102" s="392">
        <f t="shared" si="67"/>
        <v>4.0814000000000003E-2</v>
      </c>
      <c r="AA102" s="392">
        <f t="shared" si="68"/>
        <v>3.9933000000000003E-2</v>
      </c>
    </row>
    <row r="103" spans="1:27" s="95" customFormat="1" x14ac:dyDescent="0.25">
      <c r="A103" s="691"/>
      <c r="B103" s="76" t="s">
        <v>24</v>
      </c>
      <c r="C103" s="392">
        <v>3.9933000000000003E-2</v>
      </c>
      <c r="D103" s="392">
        <v>3.9878999999999998E-2</v>
      </c>
      <c r="E103" s="392">
        <v>4.1041000000000001E-2</v>
      </c>
      <c r="F103" s="392">
        <v>4.1168000000000003E-2</v>
      </c>
      <c r="G103" s="392">
        <v>4.2222999999999997E-2</v>
      </c>
      <c r="H103" s="392">
        <v>8.2789000000000001E-2</v>
      </c>
      <c r="I103" s="392">
        <v>7.9558000000000004E-2</v>
      </c>
      <c r="J103" s="392">
        <v>7.9958000000000001E-2</v>
      </c>
      <c r="K103" s="392">
        <v>7.8107999999999997E-2</v>
      </c>
      <c r="L103" s="392">
        <v>4.1531999999999999E-2</v>
      </c>
      <c r="M103" s="392">
        <v>4.2438999999999998E-2</v>
      </c>
      <c r="N103" s="392">
        <v>4.0814000000000003E-2</v>
      </c>
      <c r="O103" s="392">
        <f t="shared" si="69"/>
        <v>3.9933000000000003E-2</v>
      </c>
      <c r="P103" s="392">
        <f t="shared" si="57"/>
        <v>3.9878999999999998E-2</v>
      </c>
      <c r="Q103" s="392">
        <f t="shared" si="58"/>
        <v>4.1041000000000001E-2</v>
      </c>
      <c r="R103" s="392">
        <f t="shared" si="59"/>
        <v>4.1168000000000003E-2</v>
      </c>
      <c r="S103" s="392">
        <f t="shared" si="60"/>
        <v>4.2222999999999997E-2</v>
      </c>
      <c r="T103" s="392">
        <f t="shared" si="61"/>
        <v>8.2789000000000001E-2</v>
      </c>
      <c r="U103" s="392">
        <f t="shared" si="62"/>
        <v>7.9558000000000004E-2</v>
      </c>
      <c r="V103" s="392">
        <f t="shared" si="63"/>
        <v>7.9958000000000001E-2</v>
      </c>
      <c r="W103" s="392">
        <f t="shared" si="64"/>
        <v>7.8107999999999997E-2</v>
      </c>
      <c r="X103" s="392">
        <f t="shared" si="65"/>
        <v>4.1531999999999999E-2</v>
      </c>
      <c r="Y103" s="392">
        <f t="shared" si="66"/>
        <v>4.2438999999999998E-2</v>
      </c>
      <c r="Z103" s="392">
        <f t="shared" si="67"/>
        <v>4.0814000000000003E-2</v>
      </c>
      <c r="AA103" s="392">
        <f t="shared" si="68"/>
        <v>3.9933000000000003E-2</v>
      </c>
    </row>
    <row r="104" spans="1:27" s="95" customFormat="1" x14ac:dyDescent="0.25">
      <c r="A104" s="691"/>
      <c r="B104" s="76" t="s">
        <v>7</v>
      </c>
      <c r="C104" s="392">
        <v>3.8309999999999997E-2</v>
      </c>
      <c r="D104" s="392">
        <v>3.8170999999999997E-2</v>
      </c>
      <c r="E104" s="392">
        <v>3.925E-2</v>
      </c>
      <c r="F104" s="392">
        <v>3.993E-2</v>
      </c>
      <c r="G104" s="392">
        <v>4.0524999999999999E-2</v>
      </c>
      <c r="H104" s="392">
        <v>7.8927999999999998E-2</v>
      </c>
      <c r="I104" s="392">
        <v>7.5749999999999998E-2</v>
      </c>
      <c r="J104" s="392">
        <v>7.6244000000000006E-2</v>
      </c>
      <c r="K104" s="392">
        <v>7.4468999999999994E-2</v>
      </c>
      <c r="L104" s="392">
        <v>3.9891000000000003E-2</v>
      </c>
      <c r="M104" s="392">
        <v>4.07E-2</v>
      </c>
      <c r="N104" s="392">
        <v>3.9168000000000001E-2</v>
      </c>
      <c r="O104" s="392">
        <f t="shared" si="69"/>
        <v>3.8309999999999997E-2</v>
      </c>
      <c r="P104" s="392">
        <f t="shared" si="57"/>
        <v>3.8170999999999997E-2</v>
      </c>
      <c r="Q104" s="392">
        <f t="shared" si="58"/>
        <v>3.925E-2</v>
      </c>
      <c r="R104" s="392">
        <f t="shared" si="59"/>
        <v>3.993E-2</v>
      </c>
      <c r="S104" s="392">
        <f t="shared" si="60"/>
        <v>4.0524999999999999E-2</v>
      </c>
      <c r="T104" s="392">
        <f t="shared" si="61"/>
        <v>7.8927999999999998E-2</v>
      </c>
      <c r="U104" s="392">
        <f t="shared" si="62"/>
        <v>7.5749999999999998E-2</v>
      </c>
      <c r="V104" s="392">
        <f t="shared" si="63"/>
        <v>7.6244000000000006E-2</v>
      </c>
      <c r="W104" s="392">
        <f t="shared" si="64"/>
        <v>7.4468999999999994E-2</v>
      </c>
      <c r="X104" s="392">
        <f t="shared" si="65"/>
        <v>3.9891000000000003E-2</v>
      </c>
      <c r="Y104" s="392">
        <f t="shared" si="66"/>
        <v>4.07E-2</v>
      </c>
      <c r="Z104" s="392">
        <f t="shared" si="67"/>
        <v>3.9168000000000001E-2</v>
      </c>
      <c r="AA104" s="392">
        <f t="shared" si="68"/>
        <v>3.8309999999999997E-2</v>
      </c>
    </row>
    <row r="105" spans="1:27" s="95" customFormat="1" ht="15.75" thickBot="1" x14ac:dyDescent="0.3">
      <c r="A105" s="692"/>
      <c r="B105" s="78" t="s">
        <v>8</v>
      </c>
      <c r="C105" s="390">
        <v>4.0855000000000002E-2</v>
      </c>
      <c r="D105" s="390">
        <v>4.0336999999999998E-2</v>
      </c>
      <c r="E105" s="390">
        <v>4.1315999999999999E-2</v>
      </c>
      <c r="F105" s="390">
        <v>4.3313999999999998E-2</v>
      </c>
      <c r="G105" s="390">
        <v>4.4001999999999999E-2</v>
      </c>
      <c r="H105" s="390">
        <v>8.9335999999999999E-2</v>
      </c>
      <c r="I105" s="390">
        <v>8.5674E-2</v>
      </c>
      <c r="J105" s="390">
        <v>8.6429000000000006E-2</v>
      </c>
      <c r="K105" s="390">
        <v>8.2271999999999998E-2</v>
      </c>
      <c r="L105" s="390">
        <v>4.3230999999999999E-2</v>
      </c>
      <c r="M105" s="390">
        <v>4.3944999999999998E-2</v>
      </c>
      <c r="N105" s="390">
        <v>4.2141999999999999E-2</v>
      </c>
      <c r="O105" s="390">
        <f t="shared" si="69"/>
        <v>4.0855000000000002E-2</v>
      </c>
      <c r="P105" s="390">
        <f t="shared" si="57"/>
        <v>4.0336999999999998E-2</v>
      </c>
      <c r="Q105" s="390">
        <f t="shared" si="58"/>
        <v>4.1315999999999999E-2</v>
      </c>
      <c r="R105" s="390">
        <f t="shared" si="59"/>
        <v>4.3313999999999998E-2</v>
      </c>
      <c r="S105" s="390">
        <f t="shared" si="60"/>
        <v>4.4001999999999999E-2</v>
      </c>
      <c r="T105" s="390">
        <f t="shared" si="61"/>
        <v>8.9335999999999999E-2</v>
      </c>
      <c r="U105" s="390">
        <f t="shared" si="62"/>
        <v>8.5674E-2</v>
      </c>
      <c r="V105" s="390">
        <f t="shared" si="63"/>
        <v>8.6429000000000006E-2</v>
      </c>
      <c r="W105" s="390">
        <f t="shared" si="64"/>
        <v>8.2271999999999998E-2</v>
      </c>
      <c r="X105" s="390">
        <f t="shared" si="65"/>
        <v>4.3230999999999999E-2</v>
      </c>
      <c r="Y105" s="390">
        <f t="shared" si="66"/>
        <v>4.3944999999999998E-2</v>
      </c>
      <c r="Z105" s="390">
        <f t="shared" si="67"/>
        <v>4.2141999999999999E-2</v>
      </c>
      <c r="AA105" s="390">
        <f t="shared" si="68"/>
        <v>4.0855000000000002E-2</v>
      </c>
    </row>
    <row r="106" spans="1:27" s="95" customFormat="1" x14ac:dyDescent="0.25">
      <c r="C106" s="387" t="s">
        <v>242</v>
      </c>
    </row>
    <row r="107" spans="1:27" s="95" customFormat="1" ht="15" hidden="1" customHeight="1" x14ac:dyDescent="0.25">
      <c r="A107" s="678" t="s">
        <v>121</v>
      </c>
      <c r="B107" s="680" t="s">
        <v>122</v>
      </c>
      <c r="C107" s="681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81"/>
      <c r="O107" s="687" t="s">
        <v>122</v>
      </c>
      <c r="P107" s="688"/>
      <c r="Q107" s="688"/>
      <c r="R107" s="688"/>
      <c r="S107" s="688"/>
      <c r="T107" s="688"/>
      <c r="U107" s="688"/>
      <c r="V107" s="688"/>
      <c r="W107" s="688"/>
      <c r="X107" s="688"/>
      <c r="Y107" s="688"/>
      <c r="Z107" s="689"/>
      <c r="AA107" s="395" t="s">
        <v>122</v>
      </c>
    </row>
    <row r="108" spans="1:27" s="95" customFormat="1" ht="15.75" hidden="1" thickBot="1" x14ac:dyDescent="0.3">
      <c r="A108" s="679"/>
      <c r="B108" s="682" t="s">
        <v>279</v>
      </c>
      <c r="C108" s="683"/>
      <c r="D108" s="683"/>
      <c r="E108" s="683"/>
      <c r="F108" s="683"/>
      <c r="G108" s="683"/>
      <c r="H108" s="683"/>
      <c r="I108" s="683"/>
      <c r="J108" s="683"/>
      <c r="K108" s="683"/>
      <c r="L108" s="683"/>
      <c r="M108" s="683"/>
      <c r="N108" s="683"/>
      <c r="O108" s="684" t="s">
        <v>279</v>
      </c>
      <c r="P108" s="685"/>
      <c r="Q108" s="685"/>
      <c r="R108" s="685"/>
      <c r="S108" s="685"/>
      <c r="T108" s="685"/>
      <c r="U108" s="685"/>
      <c r="V108" s="685"/>
      <c r="W108" s="685"/>
      <c r="X108" s="685"/>
      <c r="Y108" s="685"/>
      <c r="Z108" s="686"/>
      <c r="AA108" s="558" t="s">
        <v>279</v>
      </c>
    </row>
    <row r="109" spans="1:27" s="95" customFormat="1" ht="16.5" hidden="1" thickBot="1" x14ac:dyDescent="0.3">
      <c r="A109" s="672"/>
      <c r="B109" s="226" t="s">
        <v>123</v>
      </c>
      <c r="C109" s="135">
        <f>C$4</f>
        <v>45292</v>
      </c>
      <c r="D109" s="135">
        <f t="shared" ref="D109:AA109" si="70">D$4</f>
        <v>45323</v>
      </c>
      <c r="E109" s="135">
        <f t="shared" si="70"/>
        <v>45352</v>
      </c>
      <c r="F109" s="135">
        <f t="shared" si="70"/>
        <v>45383</v>
      </c>
      <c r="G109" s="135">
        <f t="shared" si="70"/>
        <v>45413</v>
      </c>
      <c r="H109" s="135">
        <f t="shared" si="70"/>
        <v>45444</v>
      </c>
      <c r="I109" s="135">
        <f t="shared" si="70"/>
        <v>45474</v>
      </c>
      <c r="J109" s="135">
        <f t="shared" si="70"/>
        <v>45505</v>
      </c>
      <c r="K109" s="135">
        <f t="shared" si="70"/>
        <v>45536</v>
      </c>
      <c r="L109" s="135">
        <f t="shared" si="70"/>
        <v>45566</v>
      </c>
      <c r="M109" s="135">
        <f t="shared" si="70"/>
        <v>45597</v>
      </c>
      <c r="N109" s="135">
        <f t="shared" si="70"/>
        <v>45627</v>
      </c>
      <c r="O109" s="135">
        <f t="shared" si="70"/>
        <v>45658</v>
      </c>
      <c r="P109" s="135">
        <f t="shared" si="70"/>
        <v>45689</v>
      </c>
      <c r="Q109" s="135">
        <f t="shared" si="70"/>
        <v>45717</v>
      </c>
      <c r="R109" s="135">
        <f t="shared" si="70"/>
        <v>45748</v>
      </c>
      <c r="S109" s="135">
        <f t="shared" si="70"/>
        <v>45778</v>
      </c>
      <c r="T109" s="135">
        <f t="shared" si="70"/>
        <v>45809</v>
      </c>
      <c r="U109" s="135">
        <f t="shared" si="70"/>
        <v>45839</v>
      </c>
      <c r="V109" s="135">
        <f t="shared" si="70"/>
        <v>45870</v>
      </c>
      <c r="W109" s="135">
        <f t="shared" si="70"/>
        <v>45901</v>
      </c>
      <c r="X109" s="135">
        <f t="shared" si="70"/>
        <v>45931</v>
      </c>
      <c r="Y109" s="135">
        <f t="shared" si="70"/>
        <v>45962</v>
      </c>
      <c r="Z109" s="135">
        <f t="shared" si="70"/>
        <v>45992</v>
      </c>
      <c r="AA109" s="135">
        <f t="shared" si="70"/>
        <v>46023</v>
      </c>
    </row>
    <row r="110" spans="1:27" s="95" customFormat="1" hidden="1" x14ac:dyDescent="0.25">
      <c r="A110" s="672"/>
      <c r="B110" s="225" t="s">
        <v>20</v>
      </c>
      <c r="C110" s="398">
        <v>3.7441349140650192E-2</v>
      </c>
      <c r="D110" s="398">
        <v>3.7429249600920422E-2</v>
      </c>
      <c r="E110" s="398">
        <v>3.8354723959286061E-2</v>
      </c>
      <c r="F110" s="398">
        <v>3.9317515370260341E-2</v>
      </c>
      <c r="G110" s="398">
        <v>3.9956418570678262E-2</v>
      </c>
      <c r="H110" s="398">
        <v>7.3052660356480309E-2</v>
      </c>
      <c r="I110" s="398">
        <v>7.0945278641579762E-2</v>
      </c>
      <c r="J110" s="398">
        <v>7.0982747983774006E-2</v>
      </c>
      <c r="K110" s="398">
        <v>6.9689736519992149E-2</v>
      </c>
      <c r="L110" s="398">
        <v>3.8465921545063383E-2</v>
      </c>
      <c r="M110" s="398">
        <v>3.936801638570829E-2</v>
      </c>
      <c r="N110" s="398">
        <v>3.8318634945053449E-2</v>
      </c>
      <c r="O110" s="398">
        <f>C110</f>
        <v>3.7441349140650192E-2</v>
      </c>
      <c r="P110" s="398">
        <f t="shared" ref="P110:P122" si="71">D110</f>
        <v>3.7429249600920422E-2</v>
      </c>
      <c r="Q110" s="398">
        <f t="shared" ref="Q110:Q122" si="72">E110</f>
        <v>3.8354723959286061E-2</v>
      </c>
      <c r="R110" s="398">
        <f t="shared" ref="R110:R122" si="73">F110</f>
        <v>3.9317515370260341E-2</v>
      </c>
      <c r="S110" s="398">
        <f t="shared" ref="S110:S122" si="74">G110</f>
        <v>3.9956418570678262E-2</v>
      </c>
      <c r="T110" s="398">
        <f t="shared" ref="T110:T122" si="75">H110</f>
        <v>7.3052660356480309E-2</v>
      </c>
      <c r="U110" s="398">
        <f t="shared" ref="U110:U122" si="76">I110</f>
        <v>7.0945278641579762E-2</v>
      </c>
      <c r="V110" s="398">
        <f t="shared" ref="V110:V122" si="77">J110</f>
        <v>7.0982747983774006E-2</v>
      </c>
      <c r="W110" s="398">
        <f t="shared" ref="W110:W122" si="78">K110</f>
        <v>6.9689736519992149E-2</v>
      </c>
      <c r="X110" s="398">
        <f t="shared" ref="X110:X122" si="79">L110</f>
        <v>3.8465921545063383E-2</v>
      </c>
      <c r="Y110" s="398">
        <f t="shared" ref="Y110:Y122" si="80">M110</f>
        <v>3.936801638570829E-2</v>
      </c>
      <c r="Z110" s="398">
        <f t="shared" ref="Z110:Z122" si="81">N110</f>
        <v>3.8318634945053449E-2</v>
      </c>
      <c r="AA110" s="398">
        <f t="shared" ref="AA110:AA122" si="82">O110</f>
        <v>3.7441349140650192E-2</v>
      </c>
    </row>
    <row r="111" spans="1:27" s="95" customFormat="1" hidden="1" x14ac:dyDescent="0.25">
      <c r="A111" s="672"/>
      <c r="B111" s="225" t="s">
        <v>0</v>
      </c>
      <c r="C111" s="398">
        <v>4.1160476479958422E-2</v>
      </c>
      <c r="D111" s="398">
        <v>4.14017286346514E-2</v>
      </c>
      <c r="E111" s="398">
        <v>4.2874473574818231E-2</v>
      </c>
      <c r="F111" s="398">
        <v>4.3567351875307025E-2</v>
      </c>
      <c r="G111" s="398">
        <v>4.5203207673382241E-2</v>
      </c>
      <c r="H111" s="398">
        <v>8.7375949566271344E-2</v>
      </c>
      <c r="I111" s="398">
        <v>8.3115482222942821E-2</v>
      </c>
      <c r="J111" s="398">
        <v>8.4519356113417099E-2</v>
      </c>
      <c r="K111" s="398">
        <v>8.4685619189997327E-2</v>
      </c>
      <c r="L111" s="398">
        <v>4.3771535634283605E-2</v>
      </c>
      <c r="M111" s="398">
        <v>4.4072115891515086E-2</v>
      </c>
      <c r="N111" s="398">
        <v>4.2021266117095453E-2</v>
      </c>
      <c r="O111" s="398">
        <f t="shared" ref="O111:O122" si="83">C111</f>
        <v>4.1160476479958422E-2</v>
      </c>
      <c r="P111" s="398">
        <f t="shared" si="71"/>
        <v>4.14017286346514E-2</v>
      </c>
      <c r="Q111" s="398">
        <f t="shared" si="72"/>
        <v>4.2874473574818231E-2</v>
      </c>
      <c r="R111" s="398">
        <f t="shared" si="73"/>
        <v>4.3567351875307025E-2</v>
      </c>
      <c r="S111" s="398">
        <f t="shared" si="74"/>
        <v>4.5203207673382241E-2</v>
      </c>
      <c r="T111" s="398">
        <f t="shared" si="75"/>
        <v>8.7375949566271344E-2</v>
      </c>
      <c r="U111" s="398">
        <f t="shared" si="76"/>
        <v>8.3115482222942821E-2</v>
      </c>
      <c r="V111" s="398">
        <f t="shared" si="77"/>
        <v>8.4519356113417099E-2</v>
      </c>
      <c r="W111" s="398">
        <f t="shared" si="78"/>
        <v>8.4685619189997327E-2</v>
      </c>
      <c r="X111" s="398">
        <f t="shared" si="79"/>
        <v>4.3771535634283605E-2</v>
      </c>
      <c r="Y111" s="398">
        <f t="shared" si="80"/>
        <v>4.4072115891515086E-2</v>
      </c>
      <c r="Z111" s="398">
        <f t="shared" si="81"/>
        <v>4.2021266117095453E-2</v>
      </c>
      <c r="AA111" s="398">
        <f t="shared" si="82"/>
        <v>4.1160476479958422E-2</v>
      </c>
    </row>
    <row r="112" spans="1:27" s="95" customFormat="1" hidden="1" x14ac:dyDescent="0.25">
      <c r="A112" s="672"/>
      <c r="B112" s="225" t="s">
        <v>21</v>
      </c>
      <c r="C112" s="398">
        <v>3.8681006913950738E-2</v>
      </c>
      <c r="D112" s="398">
        <v>3.8540231176964271E-2</v>
      </c>
      <c r="E112" s="398">
        <v>3.9571908998964601E-2</v>
      </c>
      <c r="F112" s="398">
        <v>4.1357283311798561E-2</v>
      </c>
      <c r="G112" s="398">
        <v>4.1776210121445938E-2</v>
      </c>
      <c r="H112" s="398">
        <v>7.7489258063776892E-2</v>
      </c>
      <c r="I112" s="398">
        <v>7.5160055010362714E-2</v>
      </c>
      <c r="J112" s="398">
        <v>7.5489415013257136E-2</v>
      </c>
      <c r="K112" s="398">
        <v>7.3337364897793161E-2</v>
      </c>
      <c r="L112" s="398">
        <v>4.0033797585901781E-2</v>
      </c>
      <c r="M112" s="398">
        <v>4.0929944863121244E-2</v>
      </c>
      <c r="N112" s="398">
        <v>3.9712308948747624E-2</v>
      </c>
      <c r="O112" s="398">
        <f t="shared" si="83"/>
        <v>3.8681006913950738E-2</v>
      </c>
      <c r="P112" s="398">
        <f t="shared" si="71"/>
        <v>3.8540231176964271E-2</v>
      </c>
      <c r="Q112" s="398">
        <f t="shared" si="72"/>
        <v>3.9571908998964601E-2</v>
      </c>
      <c r="R112" s="398">
        <f t="shared" si="73"/>
        <v>4.1357283311798561E-2</v>
      </c>
      <c r="S112" s="398">
        <f t="shared" si="74"/>
        <v>4.1776210121445938E-2</v>
      </c>
      <c r="T112" s="398">
        <f t="shared" si="75"/>
        <v>7.7489258063776892E-2</v>
      </c>
      <c r="U112" s="398">
        <f t="shared" si="76"/>
        <v>7.5160055010362714E-2</v>
      </c>
      <c r="V112" s="398">
        <f t="shared" si="77"/>
        <v>7.5489415013257136E-2</v>
      </c>
      <c r="W112" s="398">
        <f t="shared" si="78"/>
        <v>7.3337364897793161E-2</v>
      </c>
      <c r="X112" s="398">
        <f t="shared" si="79"/>
        <v>4.0033797585901781E-2</v>
      </c>
      <c r="Y112" s="398">
        <f t="shared" si="80"/>
        <v>4.0929944863121244E-2</v>
      </c>
      <c r="Z112" s="398">
        <f t="shared" si="81"/>
        <v>3.9712308948747624E-2</v>
      </c>
      <c r="AA112" s="398">
        <f t="shared" si="82"/>
        <v>3.8681006913950738E-2</v>
      </c>
    </row>
    <row r="113" spans="1:27" s="95" customFormat="1" hidden="1" x14ac:dyDescent="0.25">
      <c r="A113" s="672"/>
      <c r="B113" s="225" t="s">
        <v>1</v>
      </c>
      <c r="C113" s="398">
        <v>4.2347000000000003E-2</v>
      </c>
      <c r="D113" s="398">
        <v>4.2303E-2</v>
      </c>
      <c r="E113" s="398">
        <v>4.4350000000000001E-2</v>
      </c>
      <c r="F113" s="398">
        <v>4.9352782874207732E-2</v>
      </c>
      <c r="G113" s="398">
        <v>5.1340815851987277E-2</v>
      </c>
      <c r="H113" s="398">
        <v>8.8104771255734377E-2</v>
      </c>
      <c r="I113" s="398">
        <v>8.3462932305408757E-2</v>
      </c>
      <c r="J113" s="398">
        <v>8.4977911619780744E-2</v>
      </c>
      <c r="K113" s="398">
        <v>8.7747976690638094E-2</v>
      </c>
      <c r="L113" s="398">
        <v>4.9657375060733117E-2</v>
      </c>
      <c r="M113" s="398">
        <v>4.9379139452495391E-2</v>
      </c>
      <c r="N113" s="398">
        <v>4.3708999999999998E-2</v>
      </c>
      <c r="O113" s="398">
        <f t="shared" si="83"/>
        <v>4.2347000000000003E-2</v>
      </c>
      <c r="P113" s="398">
        <f t="shared" si="71"/>
        <v>4.2303E-2</v>
      </c>
      <c r="Q113" s="398">
        <f t="shared" si="72"/>
        <v>4.4350000000000001E-2</v>
      </c>
      <c r="R113" s="398">
        <f t="shared" si="73"/>
        <v>4.9352782874207732E-2</v>
      </c>
      <c r="S113" s="398">
        <f t="shared" si="74"/>
        <v>5.1340815851987277E-2</v>
      </c>
      <c r="T113" s="398">
        <f t="shared" si="75"/>
        <v>8.8104771255734377E-2</v>
      </c>
      <c r="U113" s="398">
        <f t="shared" si="76"/>
        <v>8.3462932305408757E-2</v>
      </c>
      <c r="V113" s="398">
        <f t="shared" si="77"/>
        <v>8.4977911619780744E-2</v>
      </c>
      <c r="W113" s="398">
        <f t="shared" si="78"/>
        <v>8.7747976690638094E-2</v>
      </c>
      <c r="X113" s="398">
        <f t="shared" si="79"/>
        <v>4.9657375060733117E-2</v>
      </c>
      <c r="Y113" s="398">
        <f t="shared" si="80"/>
        <v>4.9379139452495391E-2</v>
      </c>
      <c r="Z113" s="398">
        <f t="shared" si="81"/>
        <v>4.3708999999999998E-2</v>
      </c>
      <c r="AA113" s="398">
        <f t="shared" si="82"/>
        <v>4.2347000000000003E-2</v>
      </c>
    </row>
    <row r="114" spans="1:27" s="95" customFormat="1" hidden="1" x14ac:dyDescent="0.25">
      <c r="A114" s="672"/>
      <c r="B114" s="225" t="s">
        <v>22</v>
      </c>
      <c r="C114" s="398">
        <v>2.9295408494876111E-2</v>
      </c>
      <c r="D114" s="398">
        <v>2.9321405491105949E-2</v>
      </c>
      <c r="E114" s="398">
        <v>2.9959589922715364E-2</v>
      </c>
      <c r="F114" s="398">
        <v>3.083146106079096E-2</v>
      </c>
      <c r="G114" s="398">
        <v>3.0354620609130651E-2</v>
      </c>
      <c r="H114" s="398">
        <v>5.2192876606583817E-2</v>
      </c>
      <c r="I114" s="398">
        <v>5.0489724771027894E-2</v>
      </c>
      <c r="J114" s="398">
        <v>4.9823722342538804E-2</v>
      </c>
      <c r="K114" s="398">
        <v>5.0644353965207362E-2</v>
      </c>
      <c r="L114" s="398">
        <v>3.0122999041826495E-2</v>
      </c>
      <c r="M114" s="398">
        <v>3.0594358925164721E-2</v>
      </c>
      <c r="N114" s="398">
        <v>2.9781145367565039E-2</v>
      </c>
      <c r="O114" s="398">
        <f t="shared" si="83"/>
        <v>2.9295408494876111E-2</v>
      </c>
      <c r="P114" s="398">
        <f t="shared" si="71"/>
        <v>2.9321405491105949E-2</v>
      </c>
      <c r="Q114" s="398">
        <f t="shared" si="72"/>
        <v>2.9959589922715364E-2</v>
      </c>
      <c r="R114" s="398">
        <f t="shared" si="73"/>
        <v>3.083146106079096E-2</v>
      </c>
      <c r="S114" s="398">
        <f t="shared" si="74"/>
        <v>3.0354620609130651E-2</v>
      </c>
      <c r="T114" s="398">
        <f t="shared" si="75"/>
        <v>5.2192876606583817E-2</v>
      </c>
      <c r="U114" s="398">
        <f t="shared" si="76"/>
        <v>5.0489724771027894E-2</v>
      </c>
      <c r="V114" s="398">
        <f t="shared" si="77"/>
        <v>4.9823722342538804E-2</v>
      </c>
      <c r="W114" s="398">
        <f t="shared" si="78"/>
        <v>5.0644353965207362E-2</v>
      </c>
      <c r="X114" s="398">
        <f t="shared" si="79"/>
        <v>3.0122999041826495E-2</v>
      </c>
      <c r="Y114" s="398">
        <f t="shared" si="80"/>
        <v>3.0594358925164721E-2</v>
      </c>
      <c r="Z114" s="398">
        <f t="shared" si="81"/>
        <v>2.9781145367565039E-2</v>
      </c>
      <c r="AA114" s="398">
        <f t="shared" si="82"/>
        <v>2.9295408494876111E-2</v>
      </c>
    </row>
    <row r="115" spans="1:27" s="95" customFormat="1" hidden="1" x14ac:dyDescent="0.25">
      <c r="A115" s="672"/>
      <c r="B115" s="76" t="s">
        <v>9</v>
      </c>
      <c r="C115" s="398">
        <v>3.7705982306050004E-2</v>
      </c>
      <c r="D115" s="398">
        <v>3.7997810710593702E-2</v>
      </c>
      <c r="E115" s="398">
        <v>3.9229413066205268E-2</v>
      </c>
      <c r="F115" s="398">
        <v>4.0820550666763995E-2</v>
      </c>
      <c r="G115" s="398">
        <v>3.937743396502278E-2</v>
      </c>
      <c r="H115" s="398">
        <v>5.1774000000000001E-2</v>
      </c>
      <c r="I115" s="398">
        <v>5.0083999999999997E-2</v>
      </c>
      <c r="J115" s="398">
        <v>4.9399999999999999E-2</v>
      </c>
      <c r="K115" s="398">
        <v>7.1527406725958434E-2</v>
      </c>
      <c r="L115" s="398">
        <v>3.7588976619675196E-2</v>
      </c>
      <c r="M115" s="398">
        <v>3.9162225761818222E-2</v>
      </c>
      <c r="N115" s="398">
        <v>3.8262010655701909E-2</v>
      </c>
      <c r="O115" s="398">
        <f t="shared" si="83"/>
        <v>3.7705982306050004E-2</v>
      </c>
      <c r="P115" s="398">
        <f t="shared" si="71"/>
        <v>3.7997810710593702E-2</v>
      </c>
      <c r="Q115" s="398">
        <f t="shared" si="72"/>
        <v>3.9229413066205268E-2</v>
      </c>
      <c r="R115" s="398">
        <f t="shared" si="73"/>
        <v>4.0820550666763995E-2</v>
      </c>
      <c r="S115" s="398">
        <f t="shared" si="74"/>
        <v>3.937743396502278E-2</v>
      </c>
      <c r="T115" s="398">
        <f t="shared" si="75"/>
        <v>5.1774000000000001E-2</v>
      </c>
      <c r="U115" s="398">
        <f t="shared" si="76"/>
        <v>5.0083999999999997E-2</v>
      </c>
      <c r="V115" s="398">
        <f t="shared" si="77"/>
        <v>4.9399999999999999E-2</v>
      </c>
      <c r="W115" s="398">
        <f t="shared" si="78"/>
        <v>7.1527406725958434E-2</v>
      </c>
      <c r="X115" s="398">
        <f t="shared" si="79"/>
        <v>3.7588976619675196E-2</v>
      </c>
      <c r="Y115" s="398">
        <f t="shared" si="80"/>
        <v>3.9162225761818222E-2</v>
      </c>
      <c r="Z115" s="398">
        <f t="shared" si="81"/>
        <v>3.8262010655701909E-2</v>
      </c>
      <c r="AA115" s="398">
        <f t="shared" si="82"/>
        <v>3.7705982306050004E-2</v>
      </c>
    </row>
    <row r="116" spans="1:27" s="95" customFormat="1" hidden="1" x14ac:dyDescent="0.25">
      <c r="A116" s="672"/>
      <c r="B116" s="76" t="s">
        <v>3</v>
      </c>
      <c r="C116" s="398">
        <v>4.1160476479958422E-2</v>
      </c>
      <c r="D116" s="398">
        <v>4.14017286346514E-2</v>
      </c>
      <c r="E116" s="398">
        <v>4.2874473574818231E-2</v>
      </c>
      <c r="F116" s="398">
        <v>4.3567351875307025E-2</v>
      </c>
      <c r="G116" s="398">
        <v>4.5203207673382241E-2</v>
      </c>
      <c r="H116" s="398">
        <v>8.7375949566271344E-2</v>
      </c>
      <c r="I116" s="398">
        <v>8.3115482222942821E-2</v>
      </c>
      <c r="J116" s="398">
        <v>8.4519356113417099E-2</v>
      </c>
      <c r="K116" s="398">
        <v>8.4685619189997327E-2</v>
      </c>
      <c r="L116" s="398">
        <v>4.3771535634283605E-2</v>
      </c>
      <c r="M116" s="398">
        <v>4.4072115891515086E-2</v>
      </c>
      <c r="N116" s="398">
        <v>4.2021266117095453E-2</v>
      </c>
      <c r="O116" s="398">
        <f t="shared" si="83"/>
        <v>4.1160476479958422E-2</v>
      </c>
      <c r="P116" s="398">
        <f t="shared" si="71"/>
        <v>4.14017286346514E-2</v>
      </c>
      <c r="Q116" s="398">
        <f t="shared" si="72"/>
        <v>4.2874473574818231E-2</v>
      </c>
      <c r="R116" s="398">
        <f t="shared" si="73"/>
        <v>4.3567351875307025E-2</v>
      </c>
      <c r="S116" s="398">
        <f t="shared" si="74"/>
        <v>4.5203207673382241E-2</v>
      </c>
      <c r="T116" s="398">
        <f t="shared" si="75"/>
        <v>8.7375949566271344E-2</v>
      </c>
      <c r="U116" s="398">
        <f t="shared" si="76"/>
        <v>8.3115482222942821E-2</v>
      </c>
      <c r="V116" s="398">
        <f t="shared" si="77"/>
        <v>8.4519356113417099E-2</v>
      </c>
      <c r="W116" s="398">
        <f t="shared" si="78"/>
        <v>8.4685619189997327E-2</v>
      </c>
      <c r="X116" s="398">
        <f t="shared" si="79"/>
        <v>4.3771535634283605E-2</v>
      </c>
      <c r="Y116" s="398">
        <f t="shared" si="80"/>
        <v>4.4072115891515086E-2</v>
      </c>
      <c r="Z116" s="398">
        <f t="shared" si="81"/>
        <v>4.2021266117095453E-2</v>
      </c>
      <c r="AA116" s="398">
        <f t="shared" si="82"/>
        <v>4.1160476479958422E-2</v>
      </c>
    </row>
    <row r="117" spans="1:27" s="95" customFormat="1" hidden="1" x14ac:dyDescent="0.25">
      <c r="A117" s="672"/>
      <c r="B117" s="76" t="s">
        <v>4</v>
      </c>
      <c r="C117" s="398">
        <v>3.9090658161332052E-2</v>
      </c>
      <c r="D117" s="398">
        <v>3.8959385759828123E-2</v>
      </c>
      <c r="E117" s="398">
        <v>4.0025279769655239E-2</v>
      </c>
      <c r="F117" s="398">
        <v>4.1410236318959487E-2</v>
      </c>
      <c r="G117" s="398">
        <v>4.2017312166569717E-2</v>
      </c>
      <c r="H117" s="398">
        <v>7.6621145285147949E-2</v>
      </c>
      <c r="I117" s="398">
        <v>7.4430286609139598E-2</v>
      </c>
      <c r="J117" s="398">
        <v>7.4528658888898328E-2</v>
      </c>
      <c r="K117" s="398">
        <v>7.136095383056372E-2</v>
      </c>
      <c r="L117" s="398">
        <v>4.0219809439126487E-2</v>
      </c>
      <c r="M117" s="398">
        <v>4.1139074920618877E-2</v>
      </c>
      <c r="N117" s="398">
        <v>3.9768929651506212E-2</v>
      </c>
      <c r="O117" s="398">
        <f t="shared" si="83"/>
        <v>3.9090658161332052E-2</v>
      </c>
      <c r="P117" s="398">
        <f t="shared" si="71"/>
        <v>3.8959385759828123E-2</v>
      </c>
      <c r="Q117" s="398">
        <f t="shared" si="72"/>
        <v>4.0025279769655239E-2</v>
      </c>
      <c r="R117" s="398">
        <f t="shared" si="73"/>
        <v>4.1410236318959487E-2</v>
      </c>
      <c r="S117" s="398">
        <f t="shared" si="74"/>
        <v>4.2017312166569717E-2</v>
      </c>
      <c r="T117" s="398">
        <f t="shared" si="75"/>
        <v>7.6621145285147949E-2</v>
      </c>
      <c r="U117" s="398">
        <f t="shared" si="76"/>
        <v>7.4430286609139598E-2</v>
      </c>
      <c r="V117" s="398">
        <f t="shared" si="77"/>
        <v>7.4528658888898328E-2</v>
      </c>
      <c r="W117" s="398">
        <f t="shared" si="78"/>
        <v>7.136095383056372E-2</v>
      </c>
      <c r="X117" s="398">
        <f t="shared" si="79"/>
        <v>4.0219809439126487E-2</v>
      </c>
      <c r="Y117" s="398">
        <f t="shared" si="80"/>
        <v>4.1139074920618877E-2</v>
      </c>
      <c r="Z117" s="398">
        <f t="shared" si="81"/>
        <v>3.9768929651506212E-2</v>
      </c>
      <c r="AA117" s="398">
        <f t="shared" si="82"/>
        <v>3.9090658161332052E-2</v>
      </c>
    </row>
    <row r="118" spans="1:27" s="95" customFormat="1" hidden="1" x14ac:dyDescent="0.25">
      <c r="A118" s="672"/>
      <c r="B118" s="76" t="s">
        <v>5</v>
      </c>
      <c r="C118" s="398">
        <v>3.7441349140650192E-2</v>
      </c>
      <c r="D118" s="398">
        <v>3.7429249600920422E-2</v>
      </c>
      <c r="E118" s="398">
        <v>3.8354723959286061E-2</v>
      </c>
      <c r="F118" s="398">
        <v>3.9317515370260341E-2</v>
      </c>
      <c r="G118" s="398">
        <v>3.9956418570678262E-2</v>
      </c>
      <c r="H118" s="398">
        <v>7.3052660356480309E-2</v>
      </c>
      <c r="I118" s="398">
        <v>7.0945278641579762E-2</v>
      </c>
      <c r="J118" s="398">
        <v>7.0982747983774006E-2</v>
      </c>
      <c r="K118" s="398">
        <v>6.9689736519992149E-2</v>
      </c>
      <c r="L118" s="398">
        <v>3.8465921545063383E-2</v>
      </c>
      <c r="M118" s="398">
        <v>3.936801638570829E-2</v>
      </c>
      <c r="N118" s="398">
        <v>3.8318634945053449E-2</v>
      </c>
      <c r="O118" s="398">
        <f t="shared" si="83"/>
        <v>3.7441349140650192E-2</v>
      </c>
      <c r="P118" s="398">
        <f t="shared" si="71"/>
        <v>3.7429249600920422E-2</v>
      </c>
      <c r="Q118" s="398">
        <f t="shared" si="72"/>
        <v>3.8354723959286061E-2</v>
      </c>
      <c r="R118" s="398">
        <f t="shared" si="73"/>
        <v>3.9317515370260341E-2</v>
      </c>
      <c r="S118" s="398">
        <f t="shared" si="74"/>
        <v>3.9956418570678262E-2</v>
      </c>
      <c r="T118" s="398">
        <f t="shared" si="75"/>
        <v>7.3052660356480309E-2</v>
      </c>
      <c r="U118" s="398">
        <f t="shared" si="76"/>
        <v>7.0945278641579762E-2</v>
      </c>
      <c r="V118" s="398">
        <f t="shared" si="77"/>
        <v>7.0982747983774006E-2</v>
      </c>
      <c r="W118" s="398">
        <f t="shared" si="78"/>
        <v>6.9689736519992149E-2</v>
      </c>
      <c r="X118" s="398">
        <f t="shared" si="79"/>
        <v>3.8465921545063383E-2</v>
      </c>
      <c r="Y118" s="398">
        <f t="shared" si="80"/>
        <v>3.936801638570829E-2</v>
      </c>
      <c r="Z118" s="398">
        <f t="shared" si="81"/>
        <v>3.8318634945053449E-2</v>
      </c>
      <c r="AA118" s="398">
        <f t="shared" si="82"/>
        <v>3.7441349140650192E-2</v>
      </c>
    </row>
    <row r="119" spans="1:27" s="95" customFormat="1" hidden="1" x14ac:dyDescent="0.25">
      <c r="A119" s="672"/>
      <c r="B119" s="76" t="s">
        <v>23</v>
      </c>
      <c r="C119" s="398">
        <v>3.7441349140650192E-2</v>
      </c>
      <c r="D119" s="398">
        <v>3.7429249600920422E-2</v>
      </c>
      <c r="E119" s="398">
        <v>3.8354723959286061E-2</v>
      </c>
      <c r="F119" s="398">
        <v>3.9317515370260341E-2</v>
      </c>
      <c r="G119" s="398">
        <v>3.9956418570678262E-2</v>
      </c>
      <c r="H119" s="398">
        <v>7.3052660356480309E-2</v>
      </c>
      <c r="I119" s="398">
        <v>7.0945278641579762E-2</v>
      </c>
      <c r="J119" s="398">
        <v>7.0982747983774006E-2</v>
      </c>
      <c r="K119" s="398">
        <v>6.9689736519992149E-2</v>
      </c>
      <c r="L119" s="398">
        <v>3.8465921545063383E-2</v>
      </c>
      <c r="M119" s="398">
        <v>3.936801638570829E-2</v>
      </c>
      <c r="N119" s="398">
        <v>3.8318634945053449E-2</v>
      </c>
      <c r="O119" s="398">
        <f t="shared" si="83"/>
        <v>3.7441349140650192E-2</v>
      </c>
      <c r="P119" s="398">
        <f t="shared" si="71"/>
        <v>3.7429249600920422E-2</v>
      </c>
      <c r="Q119" s="398">
        <f t="shared" si="72"/>
        <v>3.8354723959286061E-2</v>
      </c>
      <c r="R119" s="398">
        <f t="shared" si="73"/>
        <v>3.9317515370260341E-2</v>
      </c>
      <c r="S119" s="398">
        <f t="shared" si="74"/>
        <v>3.9956418570678262E-2</v>
      </c>
      <c r="T119" s="398">
        <f t="shared" si="75"/>
        <v>7.3052660356480309E-2</v>
      </c>
      <c r="U119" s="398">
        <f t="shared" si="76"/>
        <v>7.0945278641579762E-2</v>
      </c>
      <c r="V119" s="398">
        <f t="shared" si="77"/>
        <v>7.0982747983774006E-2</v>
      </c>
      <c r="W119" s="398">
        <f t="shared" si="78"/>
        <v>6.9689736519992149E-2</v>
      </c>
      <c r="X119" s="398">
        <f t="shared" si="79"/>
        <v>3.8465921545063383E-2</v>
      </c>
      <c r="Y119" s="398">
        <f t="shared" si="80"/>
        <v>3.936801638570829E-2</v>
      </c>
      <c r="Z119" s="398">
        <f t="shared" si="81"/>
        <v>3.8318634945053449E-2</v>
      </c>
      <c r="AA119" s="398">
        <f t="shared" si="82"/>
        <v>3.7441349140650192E-2</v>
      </c>
    </row>
    <row r="120" spans="1:27" s="95" customFormat="1" hidden="1" x14ac:dyDescent="0.25">
      <c r="A120" s="672"/>
      <c r="B120" s="76" t="s">
        <v>24</v>
      </c>
      <c r="C120" s="398">
        <v>3.7441349140650192E-2</v>
      </c>
      <c r="D120" s="398">
        <v>3.7429249600920422E-2</v>
      </c>
      <c r="E120" s="398">
        <v>3.8354723959286061E-2</v>
      </c>
      <c r="F120" s="398">
        <v>3.9317515370260341E-2</v>
      </c>
      <c r="G120" s="398">
        <v>3.9956418570678262E-2</v>
      </c>
      <c r="H120" s="398">
        <v>7.3052660356480309E-2</v>
      </c>
      <c r="I120" s="398">
        <v>7.0945278641579762E-2</v>
      </c>
      <c r="J120" s="398">
        <v>7.0982747983774006E-2</v>
      </c>
      <c r="K120" s="398">
        <v>6.9689736519992149E-2</v>
      </c>
      <c r="L120" s="398">
        <v>3.8465921545063383E-2</v>
      </c>
      <c r="M120" s="398">
        <v>3.936801638570829E-2</v>
      </c>
      <c r="N120" s="398">
        <v>3.8318634945053449E-2</v>
      </c>
      <c r="O120" s="398">
        <f t="shared" si="83"/>
        <v>3.7441349140650192E-2</v>
      </c>
      <c r="P120" s="398">
        <f t="shared" si="71"/>
        <v>3.7429249600920422E-2</v>
      </c>
      <c r="Q120" s="398">
        <f t="shared" si="72"/>
        <v>3.8354723959286061E-2</v>
      </c>
      <c r="R120" s="398">
        <f t="shared" si="73"/>
        <v>3.9317515370260341E-2</v>
      </c>
      <c r="S120" s="398">
        <f t="shared" si="74"/>
        <v>3.9956418570678262E-2</v>
      </c>
      <c r="T120" s="398">
        <f t="shared" si="75"/>
        <v>7.3052660356480309E-2</v>
      </c>
      <c r="U120" s="398">
        <f t="shared" si="76"/>
        <v>7.0945278641579762E-2</v>
      </c>
      <c r="V120" s="398">
        <f t="shared" si="77"/>
        <v>7.0982747983774006E-2</v>
      </c>
      <c r="W120" s="398">
        <f t="shared" si="78"/>
        <v>6.9689736519992149E-2</v>
      </c>
      <c r="X120" s="398">
        <f t="shared" si="79"/>
        <v>3.8465921545063383E-2</v>
      </c>
      <c r="Y120" s="398">
        <f t="shared" si="80"/>
        <v>3.936801638570829E-2</v>
      </c>
      <c r="Z120" s="398">
        <f t="shared" si="81"/>
        <v>3.8318634945053449E-2</v>
      </c>
      <c r="AA120" s="398">
        <f t="shared" si="82"/>
        <v>3.7441349140650192E-2</v>
      </c>
    </row>
    <row r="121" spans="1:27" s="95" customFormat="1" hidden="1" x14ac:dyDescent="0.25">
      <c r="A121" s="672"/>
      <c r="B121" s="76" t="s">
        <v>7</v>
      </c>
      <c r="C121" s="398">
        <v>3.6245984750808875E-2</v>
      </c>
      <c r="D121" s="398">
        <v>3.6193703698225145E-2</v>
      </c>
      <c r="E121" s="398">
        <v>3.7086667780013495E-2</v>
      </c>
      <c r="F121" s="398">
        <v>3.8171627509572349E-2</v>
      </c>
      <c r="G121" s="398">
        <v>3.8593958761605734E-2</v>
      </c>
      <c r="H121" s="398">
        <v>7.0463780553378111E-2</v>
      </c>
      <c r="I121" s="398">
        <v>6.8306736324093592E-2</v>
      </c>
      <c r="J121" s="398">
        <v>6.8416742339354783E-2</v>
      </c>
      <c r="K121" s="398">
        <v>6.7203767027659775E-2</v>
      </c>
      <c r="L121" s="398">
        <v>3.7300529860763189E-2</v>
      </c>
      <c r="M121" s="398">
        <v>3.8120776644651931E-2</v>
      </c>
      <c r="N121" s="398">
        <v>3.7079071688786033E-2</v>
      </c>
      <c r="O121" s="398">
        <f t="shared" si="83"/>
        <v>3.6245984750808875E-2</v>
      </c>
      <c r="P121" s="398">
        <f t="shared" si="71"/>
        <v>3.6193703698225145E-2</v>
      </c>
      <c r="Q121" s="398">
        <f t="shared" si="72"/>
        <v>3.7086667780013495E-2</v>
      </c>
      <c r="R121" s="398">
        <f t="shared" si="73"/>
        <v>3.8171627509572349E-2</v>
      </c>
      <c r="S121" s="398">
        <f t="shared" si="74"/>
        <v>3.8593958761605734E-2</v>
      </c>
      <c r="T121" s="398">
        <f t="shared" si="75"/>
        <v>7.0463780553378111E-2</v>
      </c>
      <c r="U121" s="398">
        <f t="shared" si="76"/>
        <v>6.8306736324093592E-2</v>
      </c>
      <c r="V121" s="398">
        <f t="shared" si="77"/>
        <v>6.8416742339354783E-2</v>
      </c>
      <c r="W121" s="398">
        <f t="shared" si="78"/>
        <v>6.7203767027659775E-2</v>
      </c>
      <c r="X121" s="398">
        <f t="shared" si="79"/>
        <v>3.7300529860763189E-2</v>
      </c>
      <c r="Y121" s="398">
        <f t="shared" si="80"/>
        <v>3.8120776644651931E-2</v>
      </c>
      <c r="Z121" s="398">
        <f t="shared" si="81"/>
        <v>3.7079071688786033E-2</v>
      </c>
      <c r="AA121" s="398">
        <f t="shared" si="82"/>
        <v>3.6245984750808875E-2</v>
      </c>
    </row>
    <row r="122" spans="1:27" s="95" customFormat="1" ht="15.75" hidden="1" thickBot="1" x14ac:dyDescent="0.3">
      <c r="A122" s="673"/>
      <c r="B122" s="78" t="s">
        <v>8</v>
      </c>
      <c r="C122" s="398">
        <v>3.8325519266981398E-2</v>
      </c>
      <c r="D122" s="398">
        <v>3.8097015707161286E-2</v>
      </c>
      <c r="E122" s="398">
        <v>3.9024322120354706E-2</v>
      </c>
      <c r="F122" s="398">
        <v>4.090411042839532E-2</v>
      </c>
      <c r="G122" s="398">
        <v>4.1376731917408906E-2</v>
      </c>
      <c r="H122" s="398">
        <v>7.7419480223343495E-2</v>
      </c>
      <c r="I122" s="398">
        <v>7.5161523351541415E-2</v>
      </c>
      <c r="J122" s="398">
        <v>7.5431260863154562E-2</v>
      </c>
      <c r="K122" s="398">
        <v>7.2522025163075515E-2</v>
      </c>
      <c r="L122" s="398">
        <v>3.9688777653336546E-2</v>
      </c>
      <c r="M122" s="398">
        <v>4.0591960718796005E-2</v>
      </c>
      <c r="N122" s="398">
        <v>3.9423224025525838E-2</v>
      </c>
      <c r="O122" s="398">
        <f t="shared" si="83"/>
        <v>3.8325519266981398E-2</v>
      </c>
      <c r="P122" s="398">
        <f t="shared" si="71"/>
        <v>3.8097015707161286E-2</v>
      </c>
      <c r="Q122" s="398">
        <f t="shared" si="72"/>
        <v>3.9024322120354706E-2</v>
      </c>
      <c r="R122" s="398">
        <f t="shared" si="73"/>
        <v>4.090411042839532E-2</v>
      </c>
      <c r="S122" s="398">
        <f t="shared" si="74"/>
        <v>4.1376731917408906E-2</v>
      </c>
      <c r="T122" s="398">
        <f t="shared" si="75"/>
        <v>7.7419480223343495E-2</v>
      </c>
      <c r="U122" s="398">
        <f t="shared" si="76"/>
        <v>7.5161523351541415E-2</v>
      </c>
      <c r="V122" s="398">
        <f t="shared" si="77"/>
        <v>7.5431260863154562E-2</v>
      </c>
      <c r="W122" s="398">
        <f t="shared" si="78"/>
        <v>7.2522025163075515E-2</v>
      </c>
      <c r="X122" s="398">
        <f t="shared" si="79"/>
        <v>3.9688777653336546E-2</v>
      </c>
      <c r="Y122" s="398">
        <f t="shared" si="80"/>
        <v>4.0591960718796005E-2</v>
      </c>
      <c r="Z122" s="398">
        <f t="shared" si="81"/>
        <v>3.9423224025525838E-2</v>
      </c>
      <c r="AA122" s="398">
        <f t="shared" si="82"/>
        <v>3.8325519266981398E-2</v>
      </c>
    </row>
    <row r="123" spans="1:27" s="95" customFormat="1" hidden="1" x14ac:dyDescent="0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399"/>
    </row>
    <row r="124" spans="1:27" s="95" customFormat="1" ht="15.75" hidden="1" thickBot="1" x14ac:dyDescent="0.3"/>
    <row r="125" spans="1:27" s="95" customFormat="1" ht="15.75" hidden="1" thickBot="1" x14ac:dyDescent="0.3">
      <c r="C125" s="674" t="s">
        <v>124</v>
      </c>
      <c r="D125" s="675"/>
      <c r="E125" s="675"/>
      <c r="F125" s="675"/>
      <c r="G125" s="675"/>
      <c r="H125" s="675"/>
      <c r="I125" s="675"/>
      <c r="J125" s="675"/>
      <c r="K125" s="675"/>
      <c r="L125" s="675"/>
      <c r="M125" s="675"/>
      <c r="N125" s="676"/>
      <c r="O125" s="677" t="s">
        <v>124</v>
      </c>
      <c r="P125" s="675"/>
      <c r="Q125" s="675"/>
      <c r="R125" s="675"/>
      <c r="S125" s="675"/>
      <c r="T125" s="675"/>
      <c r="U125" s="675"/>
      <c r="V125" s="675"/>
      <c r="W125" s="675"/>
      <c r="X125" s="675"/>
      <c r="Y125" s="675"/>
      <c r="Z125" s="676"/>
      <c r="AA125" s="553" t="s">
        <v>124</v>
      </c>
    </row>
    <row r="126" spans="1:27" s="95" customFormat="1" ht="15" hidden="1" customHeight="1" thickBot="1" x14ac:dyDescent="0.3">
      <c r="A126" s="671" t="s">
        <v>125</v>
      </c>
      <c r="B126" s="226" t="s">
        <v>123</v>
      </c>
      <c r="C126" s="135">
        <f>C$4</f>
        <v>45292</v>
      </c>
      <c r="D126" s="135">
        <f t="shared" ref="D126:AA126" si="84">D$4</f>
        <v>45323</v>
      </c>
      <c r="E126" s="135">
        <f t="shared" si="84"/>
        <v>45352</v>
      </c>
      <c r="F126" s="135">
        <f t="shared" si="84"/>
        <v>45383</v>
      </c>
      <c r="G126" s="135">
        <f t="shared" si="84"/>
        <v>45413</v>
      </c>
      <c r="H126" s="135">
        <f t="shared" si="84"/>
        <v>45444</v>
      </c>
      <c r="I126" s="135">
        <f t="shared" si="84"/>
        <v>45474</v>
      </c>
      <c r="J126" s="135">
        <f t="shared" si="84"/>
        <v>45505</v>
      </c>
      <c r="K126" s="135">
        <f t="shared" si="84"/>
        <v>45536</v>
      </c>
      <c r="L126" s="135">
        <f t="shared" si="84"/>
        <v>45566</v>
      </c>
      <c r="M126" s="135">
        <f t="shared" si="84"/>
        <v>45597</v>
      </c>
      <c r="N126" s="135">
        <f t="shared" si="84"/>
        <v>45627</v>
      </c>
      <c r="O126" s="135">
        <f t="shared" si="84"/>
        <v>45658</v>
      </c>
      <c r="P126" s="135">
        <f t="shared" si="84"/>
        <v>45689</v>
      </c>
      <c r="Q126" s="135">
        <f t="shared" si="84"/>
        <v>45717</v>
      </c>
      <c r="R126" s="135">
        <f t="shared" si="84"/>
        <v>45748</v>
      </c>
      <c r="S126" s="135">
        <f t="shared" si="84"/>
        <v>45778</v>
      </c>
      <c r="T126" s="135">
        <f t="shared" si="84"/>
        <v>45809</v>
      </c>
      <c r="U126" s="135">
        <f t="shared" si="84"/>
        <v>45839</v>
      </c>
      <c r="V126" s="135">
        <f t="shared" si="84"/>
        <v>45870</v>
      </c>
      <c r="W126" s="135">
        <f t="shared" si="84"/>
        <v>45901</v>
      </c>
      <c r="X126" s="135">
        <f t="shared" si="84"/>
        <v>45931</v>
      </c>
      <c r="Y126" s="135">
        <f t="shared" si="84"/>
        <v>45962</v>
      </c>
      <c r="Z126" s="135">
        <f t="shared" si="84"/>
        <v>45992</v>
      </c>
      <c r="AA126" s="135">
        <f t="shared" si="84"/>
        <v>46023</v>
      </c>
    </row>
    <row r="127" spans="1:27" s="95" customFormat="1" ht="15" hidden="1" customHeight="1" x14ac:dyDescent="0.25">
      <c r="A127" s="672"/>
      <c r="B127" s="225" t="s">
        <v>20</v>
      </c>
      <c r="C127" s="400">
        <v>2.4916508593498094E-3</v>
      </c>
      <c r="D127" s="400">
        <v>2.4497503990795811E-3</v>
      </c>
      <c r="E127" s="400">
        <v>2.6862760407139388E-3</v>
      </c>
      <c r="F127" s="400">
        <v>1.850484629739667E-3</v>
      </c>
      <c r="G127" s="400">
        <v>2.2665814293217354E-3</v>
      </c>
      <c r="H127" s="400">
        <v>9.736339643519696E-3</v>
      </c>
      <c r="I127" s="400">
        <v>8.6127213584202469E-3</v>
      </c>
      <c r="J127" s="400">
        <v>8.975252016225994E-3</v>
      </c>
      <c r="K127" s="400">
        <v>8.4182634800078395E-3</v>
      </c>
      <c r="L127" s="400">
        <v>3.0660784549366164E-3</v>
      </c>
      <c r="M127" s="400">
        <v>3.0709836142917028E-3</v>
      </c>
      <c r="N127" s="400">
        <v>2.4953650549465562E-3</v>
      </c>
      <c r="O127" s="400">
        <f t="shared" ref="O127:O139" si="85">C127</f>
        <v>2.4916508593498094E-3</v>
      </c>
      <c r="P127" s="400">
        <f t="shared" ref="P127:P139" si="86">D127</f>
        <v>2.4497503990795811E-3</v>
      </c>
      <c r="Q127" s="400">
        <f t="shared" ref="Q127:Q139" si="87">E127</f>
        <v>2.6862760407139388E-3</v>
      </c>
      <c r="R127" s="400">
        <f t="shared" ref="R127:R139" si="88">F127</f>
        <v>1.850484629739667E-3</v>
      </c>
      <c r="S127" s="400">
        <f t="shared" ref="S127:S139" si="89">G127</f>
        <v>2.2665814293217354E-3</v>
      </c>
      <c r="T127" s="400">
        <f t="shared" ref="T127:T139" si="90">H127</f>
        <v>9.736339643519696E-3</v>
      </c>
      <c r="U127" s="400">
        <f t="shared" ref="U127:U139" si="91">I127</f>
        <v>8.6127213584202469E-3</v>
      </c>
      <c r="V127" s="400">
        <f t="shared" ref="V127:V139" si="92">J127</f>
        <v>8.975252016225994E-3</v>
      </c>
      <c r="W127" s="400">
        <f t="shared" ref="W127:W139" si="93">K127</f>
        <v>8.4182634800078395E-3</v>
      </c>
      <c r="X127" s="400">
        <f t="shared" ref="X127:X139" si="94">L127</f>
        <v>3.0660784549366164E-3</v>
      </c>
      <c r="Y127" s="400">
        <f t="shared" ref="Y127:Y139" si="95">M127</f>
        <v>3.0709836142917028E-3</v>
      </c>
      <c r="Z127" s="400">
        <f t="shared" ref="Z127:Z139" si="96">N127</f>
        <v>2.4953650549465562E-3</v>
      </c>
      <c r="AA127" s="400">
        <f t="shared" ref="AA127:AA139" si="97">O127</f>
        <v>2.4916508593498094E-3</v>
      </c>
    </row>
    <row r="128" spans="1:27" s="95" customFormat="1" hidden="1" x14ac:dyDescent="0.25">
      <c r="A128" s="672"/>
      <c r="B128" s="225" t="s">
        <v>0</v>
      </c>
      <c r="C128" s="400">
        <v>3.1925235200415754E-3</v>
      </c>
      <c r="D128" s="400">
        <v>3.4962713653485982E-3</v>
      </c>
      <c r="E128" s="400">
        <v>4.3145264251817734E-3</v>
      </c>
      <c r="F128" s="400">
        <v>1.9926481246929804E-3</v>
      </c>
      <c r="G128" s="400">
        <v>3.9087923266177584E-3</v>
      </c>
      <c r="H128" s="400">
        <v>1.7017050433728656E-2</v>
      </c>
      <c r="I128" s="400">
        <v>1.4180517777057172E-2</v>
      </c>
      <c r="J128" s="400">
        <v>1.5232643886582896E-2</v>
      </c>
      <c r="K128" s="400">
        <v>1.5647380810002672E-2</v>
      </c>
      <c r="L128" s="400">
        <v>3.2264643657163943E-3</v>
      </c>
      <c r="M128" s="400">
        <v>3.9058841084849108E-3</v>
      </c>
      <c r="N128" s="400">
        <v>2.8687338829045507E-3</v>
      </c>
      <c r="O128" s="400">
        <f t="shared" si="85"/>
        <v>3.1925235200415754E-3</v>
      </c>
      <c r="P128" s="400">
        <f t="shared" si="86"/>
        <v>3.4962713653485982E-3</v>
      </c>
      <c r="Q128" s="400">
        <f t="shared" si="87"/>
        <v>4.3145264251817734E-3</v>
      </c>
      <c r="R128" s="400">
        <f t="shared" si="88"/>
        <v>1.9926481246929804E-3</v>
      </c>
      <c r="S128" s="400">
        <f t="shared" si="89"/>
        <v>3.9087923266177584E-3</v>
      </c>
      <c r="T128" s="400">
        <f t="shared" si="90"/>
        <v>1.7017050433728656E-2</v>
      </c>
      <c r="U128" s="400">
        <f t="shared" si="91"/>
        <v>1.4180517777057172E-2</v>
      </c>
      <c r="V128" s="400">
        <f t="shared" si="92"/>
        <v>1.5232643886582896E-2</v>
      </c>
      <c r="W128" s="400">
        <f t="shared" si="93"/>
        <v>1.5647380810002672E-2</v>
      </c>
      <c r="X128" s="400">
        <f t="shared" si="94"/>
        <v>3.2264643657163943E-3</v>
      </c>
      <c r="Y128" s="400">
        <f t="shared" si="95"/>
        <v>3.9058841084849108E-3</v>
      </c>
      <c r="Z128" s="400">
        <f t="shared" si="96"/>
        <v>2.8687338829045507E-3</v>
      </c>
      <c r="AA128" s="400">
        <f t="shared" si="97"/>
        <v>3.1925235200415754E-3</v>
      </c>
    </row>
    <row r="129" spans="1:27" s="95" customFormat="1" hidden="1" x14ac:dyDescent="0.25">
      <c r="A129" s="672"/>
      <c r="B129" s="225" t="s">
        <v>21</v>
      </c>
      <c r="C129" s="400">
        <v>2.6629930860492526E-3</v>
      </c>
      <c r="D129" s="400">
        <v>2.4727688230357296E-3</v>
      </c>
      <c r="E129" s="400">
        <v>2.7030910010354013E-3</v>
      </c>
      <c r="F129" s="400">
        <v>2.5797166882014369E-3</v>
      </c>
      <c r="G129" s="400">
        <v>2.728789878554066E-3</v>
      </c>
      <c r="H129" s="400">
        <v>1.195174193622311E-2</v>
      </c>
      <c r="I129" s="400">
        <v>1.0511944989637284E-2</v>
      </c>
      <c r="J129" s="400">
        <v>1.1024584986742849E-2</v>
      </c>
      <c r="K129" s="400">
        <v>1.013663510220685E-2</v>
      </c>
      <c r="L129" s="400">
        <v>3.6782024140982151E-3</v>
      </c>
      <c r="M129" s="400">
        <v>3.4040551368787527E-3</v>
      </c>
      <c r="N129" s="400">
        <v>2.7576910512523787E-3</v>
      </c>
      <c r="O129" s="400">
        <f t="shared" si="85"/>
        <v>2.6629930860492526E-3</v>
      </c>
      <c r="P129" s="400">
        <f t="shared" si="86"/>
        <v>2.4727688230357296E-3</v>
      </c>
      <c r="Q129" s="400">
        <f t="shared" si="87"/>
        <v>2.7030910010354013E-3</v>
      </c>
      <c r="R129" s="400">
        <f t="shared" si="88"/>
        <v>2.5797166882014369E-3</v>
      </c>
      <c r="S129" s="400">
        <f t="shared" si="89"/>
        <v>2.728789878554066E-3</v>
      </c>
      <c r="T129" s="400">
        <f t="shared" si="90"/>
        <v>1.195174193622311E-2</v>
      </c>
      <c r="U129" s="400">
        <f t="shared" si="91"/>
        <v>1.0511944989637284E-2</v>
      </c>
      <c r="V129" s="400">
        <f t="shared" si="92"/>
        <v>1.1024584986742849E-2</v>
      </c>
      <c r="W129" s="400">
        <f t="shared" si="93"/>
        <v>1.013663510220685E-2</v>
      </c>
      <c r="X129" s="400">
        <f t="shared" si="94"/>
        <v>3.6782024140982151E-3</v>
      </c>
      <c r="Y129" s="400">
        <f t="shared" si="95"/>
        <v>3.4040551368787527E-3</v>
      </c>
      <c r="Z129" s="400">
        <f t="shared" si="96"/>
        <v>2.7576910512523787E-3</v>
      </c>
      <c r="AA129" s="400">
        <f t="shared" si="97"/>
        <v>2.6629930860492526E-3</v>
      </c>
    </row>
    <row r="130" spans="1:27" s="95" customFormat="1" hidden="1" x14ac:dyDescent="0.25">
      <c r="A130" s="672"/>
      <c r="B130" s="225" t="s">
        <v>1</v>
      </c>
      <c r="C130" s="400">
        <v>0</v>
      </c>
      <c r="D130" s="400">
        <v>0</v>
      </c>
      <c r="E130" s="400">
        <v>0</v>
      </c>
      <c r="F130" s="400">
        <v>3.1222171257922686E-3</v>
      </c>
      <c r="G130" s="400">
        <v>5.8221841480127247E-3</v>
      </c>
      <c r="H130" s="400">
        <v>1.7396228744265621E-2</v>
      </c>
      <c r="I130" s="400">
        <v>1.4343067694591259E-2</v>
      </c>
      <c r="J130" s="400">
        <v>1.544908838021926E-2</v>
      </c>
      <c r="K130" s="400">
        <v>1.7167023309361904E-2</v>
      </c>
      <c r="L130" s="400">
        <v>4.1826249392668815E-3</v>
      </c>
      <c r="M130" s="400">
        <v>4.2448605475046029E-3</v>
      </c>
      <c r="N130" s="400">
        <v>0</v>
      </c>
      <c r="O130" s="400">
        <f t="shared" si="85"/>
        <v>0</v>
      </c>
      <c r="P130" s="400">
        <f t="shared" si="86"/>
        <v>0</v>
      </c>
      <c r="Q130" s="400">
        <f t="shared" si="87"/>
        <v>0</v>
      </c>
      <c r="R130" s="400">
        <f t="shared" si="88"/>
        <v>3.1222171257922686E-3</v>
      </c>
      <c r="S130" s="400">
        <f t="shared" si="89"/>
        <v>5.8221841480127247E-3</v>
      </c>
      <c r="T130" s="400">
        <f t="shared" si="90"/>
        <v>1.7396228744265621E-2</v>
      </c>
      <c r="U130" s="400">
        <f t="shared" si="91"/>
        <v>1.4343067694591259E-2</v>
      </c>
      <c r="V130" s="400">
        <f t="shared" si="92"/>
        <v>1.544908838021926E-2</v>
      </c>
      <c r="W130" s="400">
        <f t="shared" si="93"/>
        <v>1.7167023309361904E-2</v>
      </c>
      <c r="X130" s="400">
        <f t="shared" si="94"/>
        <v>4.1826249392668815E-3</v>
      </c>
      <c r="Y130" s="400">
        <f t="shared" si="95"/>
        <v>4.2448605475046029E-3</v>
      </c>
      <c r="Z130" s="400">
        <f t="shared" si="96"/>
        <v>0</v>
      </c>
      <c r="AA130" s="400">
        <f t="shared" si="97"/>
        <v>0</v>
      </c>
    </row>
    <row r="131" spans="1:27" s="95" customFormat="1" hidden="1" x14ac:dyDescent="0.25">
      <c r="A131" s="672"/>
      <c r="B131" s="225" t="s">
        <v>22</v>
      </c>
      <c r="C131" s="400">
        <v>6.5915051238926173E-6</v>
      </c>
      <c r="D131" s="400">
        <v>4.5945088940509152E-6</v>
      </c>
      <c r="E131" s="400">
        <v>6.4100772846335112E-6</v>
      </c>
      <c r="F131" s="400">
        <v>2.5953893920904227E-4</v>
      </c>
      <c r="G131" s="400">
        <v>4.4379390869346773E-5</v>
      </c>
      <c r="H131" s="400">
        <v>1.7012339341618805E-4</v>
      </c>
      <c r="I131" s="400">
        <v>1.4927522897211339E-4</v>
      </c>
      <c r="J131" s="400">
        <v>1.5627765746119139E-4</v>
      </c>
      <c r="K131" s="400">
        <v>1.5964603479263941E-4</v>
      </c>
      <c r="L131" s="400">
        <v>4.9000958173505205E-5</v>
      </c>
      <c r="M131" s="400">
        <v>5.0641074835279817E-5</v>
      </c>
      <c r="N131" s="400">
        <v>4.7854632434960921E-5</v>
      </c>
      <c r="O131" s="400">
        <f t="shared" si="85"/>
        <v>6.5915051238926173E-6</v>
      </c>
      <c r="P131" s="400">
        <f t="shared" si="86"/>
        <v>4.5945088940509152E-6</v>
      </c>
      <c r="Q131" s="400">
        <f t="shared" si="87"/>
        <v>6.4100772846335112E-6</v>
      </c>
      <c r="R131" s="400">
        <f t="shared" si="88"/>
        <v>2.5953893920904227E-4</v>
      </c>
      <c r="S131" s="400">
        <f t="shared" si="89"/>
        <v>4.4379390869346773E-5</v>
      </c>
      <c r="T131" s="400">
        <f t="shared" si="90"/>
        <v>1.7012339341618805E-4</v>
      </c>
      <c r="U131" s="400">
        <f t="shared" si="91"/>
        <v>1.4927522897211339E-4</v>
      </c>
      <c r="V131" s="400">
        <f t="shared" si="92"/>
        <v>1.5627765746119139E-4</v>
      </c>
      <c r="W131" s="400">
        <f t="shared" si="93"/>
        <v>1.5964603479263941E-4</v>
      </c>
      <c r="X131" s="400">
        <f t="shared" si="94"/>
        <v>4.9000958173505205E-5</v>
      </c>
      <c r="Y131" s="400">
        <f t="shared" si="95"/>
        <v>5.0641074835279817E-5</v>
      </c>
      <c r="Z131" s="400">
        <f t="shared" si="96"/>
        <v>4.7854632434960921E-5</v>
      </c>
      <c r="AA131" s="400">
        <f t="shared" si="97"/>
        <v>6.5915051238926173E-6</v>
      </c>
    </row>
    <row r="132" spans="1:27" s="95" customFormat="1" hidden="1" x14ac:dyDescent="0.25">
      <c r="A132" s="672"/>
      <c r="B132" s="76" t="s">
        <v>9</v>
      </c>
      <c r="C132" s="400">
        <v>3.1280176939500006E-3</v>
      </c>
      <c r="D132" s="400">
        <v>3.4331892894063059E-3</v>
      </c>
      <c r="E132" s="400">
        <v>4.3915869337947371E-3</v>
      </c>
      <c r="F132" s="400">
        <v>2.6264493332360116E-3</v>
      </c>
      <c r="G132" s="400">
        <v>1.9735660349772199E-3</v>
      </c>
      <c r="H132" s="400">
        <v>0</v>
      </c>
      <c r="I132" s="400">
        <v>0</v>
      </c>
      <c r="J132" s="400">
        <v>0</v>
      </c>
      <c r="K132" s="400">
        <v>9.2805932740415778E-3</v>
      </c>
      <c r="L132" s="400">
        <v>3.750023380324805E-3</v>
      </c>
      <c r="M132" s="400">
        <v>3.998774238181773E-3</v>
      </c>
      <c r="N132" s="400">
        <v>2.8079893442980912E-3</v>
      </c>
      <c r="O132" s="400">
        <f t="shared" si="85"/>
        <v>3.1280176939500006E-3</v>
      </c>
      <c r="P132" s="400">
        <f t="shared" si="86"/>
        <v>3.4331892894063059E-3</v>
      </c>
      <c r="Q132" s="400">
        <f t="shared" si="87"/>
        <v>4.3915869337947371E-3</v>
      </c>
      <c r="R132" s="400">
        <f t="shared" si="88"/>
        <v>2.6264493332360116E-3</v>
      </c>
      <c r="S132" s="400">
        <f t="shared" si="89"/>
        <v>1.9735660349772199E-3</v>
      </c>
      <c r="T132" s="400">
        <f t="shared" si="90"/>
        <v>0</v>
      </c>
      <c r="U132" s="400">
        <f t="shared" si="91"/>
        <v>0</v>
      </c>
      <c r="V132" s="400">
        <f t="shared" si="92"/>
        <v>0</v>
      </c>
      <c r="W132" s="400">
        <f t="shared" si="93"/>
        <v>9.2805932740415778E-3</v>
      </c>
      <c r="X132" s="400">
        <f t="shared" si="94"/>
        <v>3.750023380324805E-3</v>
      </c>
      <c r="Y132" s="400">
        <f t="shared" si="95"/>
        <v>3.998774238181773E-3</v>
      </c>
      <c r="Z132" s="400">
        <f t="shared" si="96"/>
        <v>2.8079893442980912E-3</v>
      </c>
      <c r="AA132" s="400">
        <f t="shared" si="97"/>
        <v>3.1280176939500006E-3</v>
      </c>
    </row>
    <row r="133" spans="1:27" s="95" customFormat="1" hidden="1" x14ac:dyDescent="0.25">
      <c r="A133" s="672"/>
      <c r="B133" s="76" t="s">
        <v>3</v>
      </c>
      <c r="C133" s="400">
        <v>3.1925235200415754E-3</v>
      </c>
      <c r="D133" s="400">
        <v>3.4962713653485982E-3</v>
      </c>
      <c r="E133" s="400">
        <v>4.3145264251817734E-3</v>
      </c>
      <c r="F133" s="400">
        <v>1.9926481246929804E-3</v>
      </c>
      <c r="G133" s="400">
        <v>3.9087923266177584E-3</v>
      </c>
      <c r="H133" s="400">
        <v>1.7017050433728656E-2</v>
      </c>
      <c r="I133" s="400">
        <v>1.4180517777057172E-2</v>
      </c>
      <c r="J133" s="400">
        <v>1.5232643886582896E-2</v>
      </c>
      <c r="K133" s="400">
        <v>1.5647380810002672E-2</v>
      </c>
      <c r="L133" s="400">
        <v>3.2264643657163943E-3</v>
      </c>
      <c r="M133" s="400">
        <v>3.9058841084849108E-3</v>
      </c>
      <c r="N133" s="400">
        <v>2.8687338829045507E-3</v>
      </c>
      <c r="O133" s="400">
        <f t="shared" si="85"/>
        <v>3.1925235200415754E-3</v>
      </c>
      <c r="P133" s="400">
        <f t="shared" si="86"/>
        <v>3.4962713653485982E-3</v>
      </c>
      <c r="Q133" s="400">
        <f t="shared" si="87"/>
        <v>4.3145264251817734E-3</v>
      </c>
      <c r="R133" s="400">
        <f t="shared" si="88"/>
        <v>1.9926481246929804E-3</v>
      </c>
      <c r="S133" s="400">
        <f t="shared" si="89"/>
        <v>3.9087923266177584E-3</v>
      </c>
      <c r="T133" s="400">
        <f t="shared" si="90"/>
        <v>1.7017050433728656E-2</v>
      </c>
      <c r="U133" s="400">
        <f t="shared" si="91"/>
        <v>1.4180517777057172E-2</v>
      </c>
      <c r="V133" s="400">
        <f t="shared" si="92"/>
        <v>1.5232643886582896E-2</v>
      </c>
      <c r="W133" s="400">
        <f t="shared" si="93"/>
        <v>1.5647380810002672E-2</v>
      </c>
      <c r="X133" s="400">
        <f t="shared" si="94"/>
        <v>3.2264643657163943E-3</v>
      </c>
      <c r="Y133" s="400">
        <f t="shared" si="95"/>
        <v>3.9058841084849108E-3</v>
      </c>
      <c r="Z133" s="400">
        <f t="shared" si="96"/>
        <v>2.8687338829045507E-3</v>
      </c>
      <c r="AA133" s="400">
        <f t="shared" si="97"/>
        <v>3.1925235200415754E-3</v>
      </c>
    </row>
    <row r="134" spans="1:27" s="95" customFormat="1" hidden="1" x14ac:dyDescent="0.25">
      <c r="A134" s="672"/>
      <c r="B134" s="76" t="s">
        <v>4</v>
      </c>
      <c r="C134" s="400">
        <v>2.9763418386679493E-3</v>
      </c>
      <c r="D134" s="400">
        <v>2.7946142401718789E-3</v>
      </c>
      <c r="E134" s="400">
        <v>3.1417202303447573E-3</v>
      </c>
      <c r="F134" s="400">
        <v>2.4147636810405203E-3</v>
      </c>
      <c r="G134" s="400">
        <v>2.7866878334302752E-3</v>
      </c>
      <c r="H134" s="400">
        <v>1.1514854714852061E-2</v>
      </c>
      <c r="I134" s="400">
        <v>1.0180713390860409E-2</v>
      </c>
      <c r="J134" s="400">
        <v>1.058434111110167E-2</v>
      </c>
      <c r="K134" s="400">
        <v>9.2020461694362725E-3</v>
      </c>
      <c r="L134" s="400">
        <v>3.7991905608735104E-3</v>
      </c>
      <c r="M134" s="400">
        <v>3.4719250793811213E-3</v>
      </c>
      <c r="N134" s="400">
        <v>2.6520703484937858E-3</v>
      </c>
      <c r="O134" s="400">
        <f t="shared" si="85"/>
        <v>2.9763418386679493E-3</v>
      </c>
      <c r="P134" s="400">
        <f t="shared" si="86"/>
        <v>2.7946142401718789E-3</v>
      </c>
      <c r="Q134" s="400">
        <f t="shared" si="87"/>
        <v>3.1417202303447573E-3</v>
      </c>
      <c r="R134" s="400">
        <f t="shared" si="88"/>
        <v>2.4147636810405203E-3</v>
      </c>
      <c r="S134" s="400">
        <f t="shared" si="89"/>
        <v>2.7866878334302752E-3</v>
      </c>
      <c r="T134" s="400">
        <f t="shared" si="90"/>
        <v>1.1514854714852061E-2</v>
      </c>
      <c r="U134" s="400">
        <f t="shared" si="91"/>
        <v>1.0180713390860409E-2</v>
      </c>
      <c r="V134" s="400">
        <f t="shared" si="92"/>
        <v>1.058434111110167E-2</v>
      </c>
      <c r="W134" s="400">
        <f t="shared" si="93"/>
        <v>9.2020461694362725E-3</v>
      </c>
      <c r="X134" s="400">
        <f t="shared" si="94"/>
        <v>3.7991905608735104E-3</v>
      </c>
      <c r="Y134" s="400">
        <f t="shared" si="95"/>
        <v>3.4719250793811213E-3</v>
      </c>
      <c r="Z134" s="400">
        <f t="shared" si="96"/>
        <v>2.6520703484937858E-3</v>
      </c>
      <c r="AA134" s="400">
        <f t="shared" si="97"/>
        <v>2.9763418386679493E-3</v>
      </c>
    </row>
    <row r="135" spans="1:27" s="95" customFormat="1" hidden="1" x14ac:dyDescent="0.25">
      <c r="A135" s="672"/>
      <c r="B135" s="76" t="s">
        <v>5</v>
      </c>
      <c r="C135" s="400">
        <v>2.4916508593498094E-3</v>
      </c>
      <c r="D135" s="400">
        <v>2.4497503990795811E-3</v>
      </c>
      <c r="E135" s="400">
        <v>2.6862760407139388E-3</v>
      </c>
      <c r="F135" s="400">
        <v>1.850484629739667E-3</v>
      </c>
      <c r="G135" s="400">
        <v>2.2665814293217354E-3</v>
      </c>
      <c r="H135" s="400">
        <v>9.736339643519696E-3</v>
      </c>
      <c r="I135" s="400">
        <v>8.6127213584202469E-3</v>
      </c>
      <c r="J135" s="400">
        <v>8.975252016225994E-3</v>
      </c>
      <c r="K135" s="400">
        <v>8.4182634800078395E-3</v>
      </c>
      <c r="L135" s="400">
        <v>3.0660784549366164E-3</v>
      </c>
      <c r="M135" s="400">
        <v>3.0709836142917028E-3</v>
      </c>
      <c r="N135" s="400">
        <v>2.4953650549465562E-3</v>
      </c>
      <c r="O135" s="400">
        <f t="shared" si="85"/>
        <v>2.4916508593498094E-3</v>
      </c>
      <c r="P135" s="400">
        <f t="shared" si="86"/>
        <v>2.4497503990795811E-3</v>
      </c>
      <c r="Q135" s="400">
        <f t="shared" si="87"/>
        <v>2.6862760407139388E-3</v>
      </c>
      <c r="R135" s="400">
        <f t="shared" si="88"/>
        <v>1.850484629739667E-3</v>
      </c>
      <c r="S135" s="400">
        <f t="shared" si="89"/>
        <v>2.2665814293217354E-3</v>
      </c>
      <c r="T135" s="400">
        <f t="shared" si="90"/>
        <v>9.736339643519696E-3</v>
      </c>
      <c r="U135" s="400">
        <f t="shared" si="91"/>
        <v>8.6127213584202469E-3</v>
      </c>
      <c r="V135" s="400">
        <f t="shared" si="92"/>
        <v>8.975252016225994E-3</v>
      </c>
      <c r="W135" s="400">
        <f t="shared" si="93"/>
        <v>8.4182634800078395E-3</v>
      </c>
      <c r="X135" s="400">
        <f t="shared" si="94"/>
        <v>3.0660784549366164E-3</v>
      </c>
      <c r="Y135" s="400">
        <f t="shared" si="95"/>
        <v>3.0709836142917028E-3</v>
      </c>
      <c r="Z135" s="400">
        <f t="shared" si="96"/>
        <v>2.4953650549465562E-3</v>
      </c>
      <c r="AA135" s="400">
        <f t="shared" si="97"/>
        <v>2.4916508593498094E-3</v>
      </c>
    </row>
    <row r="136" spans="1:27" s="95" customFormat="1" hidden="1" x14ac:dyDescent="0.25">
      <c r="A136" s="672"/>
      <c r="B136" s="76" t="s">
        <v>23</v>
      </c>
      <c r="C136" s="400">
        <v>2.4916508593498094E-3</v>
      </c>
      <c r="D136" s="400">
        <v>2.4497503990795811E-3</v>
      </c>
      <c r="E136" s="400">
        <v>2.6862760407139388E-3</v>
      </c>
      <c r="F136" s="400">
        <v>1.850484629739667E-3</v>
      </c>
      <c r="G136" s="400">
        <v>2.2665814293217354E-3</v>
      </c>
      <c r="H136" s="400">
        <v>9.736339643519696E-3</v>
      </c>
      <c r="I136" s="400">
        <v>8.6127213584202469E-3</v>
      </c>
      <c r="J136" s="400">
        <v>8.975252016225994E-3</v>
      </c>
      <c r="K136" s="400">
        <v>8.4182634800078395E-3</v>
      </c>
      <c r="L136" s="400">
        <v>3.0660784549366164E-3</v>
      </c>
      <c r="M136" s="400">
        <v>3.0709836142917028E-3</v>
      </c>
      <c r="N136" s="400">
        <v>2.4953650549465562E-3</v>
      </c>
      <c r="O136" s="400">
        <f t="shared" si="85"/>
        <v>2.4916508593498094E-3</v>
      </c>
      <c r="P136" s="400">
        <f t="shared" si="86"/>
        <v>2.4497503990795811E-3</v>
      </c>
      <c r="Q136" s="400">
        <f t="shared" si="87"/>
        <v>2.6862760407139388E-3</v>
      </c>
      <c r="R136" s="400">
        <f t="shared" si="88"/>
        <v>1.850484629739667E-3</v>
      </c>
      <c r="S136" s="400">
        <f t="shared" si="89"/>
        <v>2.2665814293217354E-3</v>
      </c>
      <c r="T136" s="400">
        <f t="shared" si="90"/>
        <v>9.736339643519696E-3</v>
      </c>
      <c r="U136" s="400">
        <f t="shared" si="91"/>
        <v>8.6127213584202469E-3</v>
      </c>
      <c r="V136" s="400">
        <f t="shared" si="92"/>
        <v>8.975252016225994E-3</v>
      </c>
      <c r="W136" s="400">
        <f t="shared" si="93"/>
        <v>8.4182634800078395E-3</v>
      </c>
      <c r="X136" s="400">
        <f t="shared" si="94"/>
        <v>3.0660784549366164E-3</v>
      </c>
      <c r="Y136" s="400">
        <f t="shared" si="95"/>
        <v>3.0709836142917028E-3</v>
      </c>
      <c r="Z136" s="400">
        <f t="shared" si="96"/>
        <v>2.4953650549465562E-3</v>
      </c>
      <c r="AA136" s="400">
        <f t="shared" si="97"/>
        <v>2.4916508593498094E-3</v>
      </c>
    </row>
    <row r="137" spans="1:27" s="95" customFormat="1" hidden="1" x14ac:dyDescent="0.25">
      <c r="A137" s="672"/>
      <c r="B137" s="76" t="s">
        <v>24</v>
      </c>
      <c r="C137" s="400">
        <v>2.4916508593498094E-3</v>
      </c>
      <c r="D137" s="400">
        <v>2.4497503990795811E-3</v>
      </c>
      <c r="E137" s="400">
        <v>2.6862760407139388E-3</v>
      </c>
      <c r="F137" s="400">
        <v>1.850484629739667E-3</v>
      </c>
      <c r="G137" s="400">
        <v>2.2665814293217354E-3</v>
      </c>
      <c r="H137" s="400">
        <v>9.736339643519696E-3</v>
      </c>
      <c r="I137" s="400">
        <v>8.6127213584202469E-3</v>
      </c>
      <c r="J137" s="400">
        <v>8.975252016225994E-3</v>
      </c>
      <c r="K137" s="400">
        <v>8.4182634800078395E-3</v>
      </c>
      <c r="L137" s="400">
        <v>3.0660784549366164E-3</v>
      </c>
      <c r="M137" s="400">
        <v>3.0709836142917028E-3</v>
      </c>
      <c r="N137" s="400">
        <v>2.4953650549465562E-3</v>
      </c>
      <c r="O137" s="400">
        <f t="shared" si="85"/>
        <v>2.4916508593498094E-3</v>
      </c>
      <c r="P137" s="400">
        <f t="shared" si="86"/>
        <v>2.4497503990795811E-3</v>
      </c>
      <c r="Q137" s="400">
        <f t="shared" si="87"/>
        <v>2.6862760407139388E-3</v>
      </c>
      <c r="R137" s="400">
        <f t="shared" si="88"/>
        <v>1.850484629739667E-3</v>
      </c>
      <c r="S137" s="400">
        <f t="shared" si="89"/>
        <v>2.2665814293217354E-3</v>
      </c>
      <c r="T137" s="400">
        <f t="shared" si="90"/>
        <v>9.736339643519696E-3</v>
      </c>
      <c r="U137" s="400">
        <f t="shared" si="91"/>
        <v>8.6127213584202469E-3</v>
      </c>
      <c r="V137" s="400">
        <f t="shared" si="92"/>
        <v>8.975252016225994E-3</v>
      </c>
      <c r="W137" s="400">
        <f t="shared" si="93"/>
        <v>8.4182634800078395E-3</v>
      </c>
      <c r="X137" s="400">
        <f t="shared" si="94"/>
        <v>3.0660784549366164E-3</v>
      </c>
      <c r="Y137" s="400">
        <f t="shared" si="95"/>
        <v>3.0709836142917028E-3</v>
      </c>
      <c r="Z137" s="400">
        <f t="shared" si="96"/>
        <v>2.4953650549465562E-3</v>
      </c>
      <c r="AA137" s="400">
        <f t="shared" si="97"/>
        <v>2.4916508593498094E-3</v>
      </c>
    </row>
    <row r="138" spans="1:27" s="95" customFormat="1" hidden="1" x14ac:dyDescent="0.25">
      <c r="A138" s="672"/>
      <c r="B138" s="76" t="s">
        <v>7</v>
      </c>
      <c r="C138" s="400">
        <v>2.0640152491911267E-3</v>
      </c>
      <c r="D138" s="400">
        <v>1.9772963017748563E-3</v>
      </c>
      <c r="E138" s="400">
        <v>2.1633322199865043E-3</v>
      </c>
      <c r="F138" s="400">
        <v>1.7583724904276549E-3</v>
      </c>
      <c r="G138" s="400">
        <v>1.9310412383942623E-3</v>
      </c>
      <c r="H138" s="400">
        <v>8.4642194466218838E-3</v>
      </c>
      <c r="I138" s="400">
        <v>7.4432636759063971E-3</v>
      </c>
      <c r="J138" s="400">
        <v>7.8272576606452163E-3</v>
      </c>
      <c r="K138" s="400">
        <v>7.2652329723402239E-3</v>
      </c>
      <c r="L138" s="400">
        <v>2.5904701392368166E-3</v>
      </c>
      <c r="M138" s="400">
        <v>2.5792233553480733E-3</v>
      </c>
      <c r="N138" s="400">
        <v>2.0889283112139703E-3</v>
      </c>
      <c r="O138" s="400">
        <f t="shared" si="85"/>
        <v>2.0640152491911267E-3</v>
      </c>
      <c r="P138" s="400">
        <f t="shared" si="86"/>
        <v>1.9772963017748563E-3</v>
      </c>
      <c r="Q138" s="400">
        <f t="shared" si="87"/>
        <v>2.1633322199865043E-3</v>
      </c>
      <c r="R138" s="400">
        <f t="shared" si="88"/>
        <v>1.7583724904276549E-3</v>
      </c>
      <c r="S138" s="400">
        <f t="shared" si="89"/>
        <v>1.9310412383942623E-3</v>
      </c>
      <c r="T138" s="400">
        <f t="shared" si="90"/>
        <v>8.4642194466218838E-3</v>
      </c>
      <c r="U138" s="400">
        <f t="shared" si="91"/>
        <v>7.4432636759063971E-3</v>
      </c>
      <c r="V138" s="400">
        <f t="shared" si="92"/>
        <v>7.8272576606452163E-3</v>
      </c>
      <c r="W138" s="400">
        <f t="shared" si="93"/>
        <v>7.2652329723402239E-3</v>
      </c>
      <c r="X138" s="400">
        <f t="shared" si="94"/>
        <v>2.5904701392368166E-3</v>
      </c>
      <c r="Y138" s="400">
        <f t="shared" si="95"/>
        <v>2.5792233553480733E-3</v>
      </c>
      <c r="Z138" s="400">
        <f t="shared" si="96"/>
        <v>2.0889283112139703E-3</v>
      </c>
      <c r="AA138" s="400">
        <f t="shared" si="97"/>
        <v>2.0640152491911267E-3</v>
      </c>
    </row>
    <row r="139" spans="1:27" s="95" customFormat="1" ht="15.75" hidden="1" thickBot="1" x14ac:dyDescent="0.3">
      <c r="A139" s="673"/>
      <c r="B139" s="78" t="s">
        <v>8</v>
      </c>
      <c r="C139" s="401">
        <v>2.5294807330186069E-3</v>
      </c>
      <c r="D139" s="401">
        <v>2.2399842928387112E-3</v>
      </c>
      <c r="E139" s="401">
        <v>2.2916778796452913E-3</v>
      </c>
      <c r="F139" s="401">
        <v>2.4098895716046765E-3</v>
      </c>
      <c r="G139" s="401">
        <v>2.6252680825910963E-3</v>
      </c>
      <c r="H139" s="401">
        <v>1.1916519776656496E-2</v>
      </c>
      <c r="I139" s="401">
        <v>1.0512476648458587E-2</v>
      </c>
      <c r="J139" s="401">
        <v>1.0997739136845456E-2</v>
      </c>
      <c r="K139" s="401">
        <v>9.7499748369244844E-3</v>
      </c>
      <c r="L139" s="401">
        <v>3.5422223466634517E-3</v>
      </c>
      <c r="M139" s="401">
        <v>3.3530392812039923E-3</v>
      </c>
      <c r="N139" s="401">
        <v>2.7187759744741616E-3</v>
      </c>
      <c r="O139" s="401">
        <f t="shared" si="85"/>
        <v>2.5294807330186069E-3</v>
      </c>
      <c r="P139" s="401">
        <f t="shared" si="86"/>
        <v>2.2399842928387112E-3</v>
      </c>
      <c r="Q139" s="401">
        <f t="shared" si="87"/>
        <v>2.2916778796452913E-3</v>
      </c>
      <c r="R139" s="401">
        <f t="shared" si="88"/>
        <v>2.4098895716046765E-3</v>
      </c>
      <c r="S139" s="401">
        <f t="shared" si="89"/>
        <v>2.6252680825910963E-3</v>
      </c>
      <c r="T139" s="401">
        <f t="shared" si="90"/>
        <v>1.1916519776656496E-2</v>
      </c>
      <c r="U139" s="401">
        <f t="shared" si="91"/>
        <v>1.0512476648458587E-2</v>
      </c>
      <c r="V139" s="401">
        <f t="shared" si="92"/>
        <v>1.0997739136845456E-2</v>
      </c>
      <c r="W139" s="401">
        <f t="shared" si="93"/>
        <v>9.7499748369244844E-3</v>
      </c>
      <c r="X139" s="401">
        <f t="shared" si="94"/>
        <v>3.5422223466634517E-3</v>
      </c>
      <c r="Y139" s="401">
        <f t="shared" si="95"/>
        <v>3.3530392812039923E-3</v>
      </c>
      <c r="Z139" s="401">
        <f t="shared" si="96"/>
        <v>2.7187759744741616E-3</v>
      </c>
      <c r="AA139" s="401">
        <f t="shared" si="97"/>
        <v>2.5294807330186069E-3</v>
      </c>
    </row>
    <row r="140" spans="1:27" s="95" customFormat="1" ht="14.25" hidden="1" customHeight="1" x14ac:dyDescent="0.25"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</row>
    <row r="141" spans="1:27" s="95" customFormat="1" ht="15.75" hidden="1" thickBot="1" x14ac:dyDescent="0.3">
      <c r="A141" s="95" t="s">
        <v>178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27" ht="16.5" hidden="1" thickBot="1" x14ac:dyDescent="0.3">
      <c r="A142" s="665" t="s">
        <v>126</v>
      </c>
      <c r="B142" s="226" t="s">
        <v>123</v>
      </c>
      <c r="C142" s="135">
        <f>C$4</f>
        <v>45292</v>
      </c>
      <c r="D142" s="135">
        <f t="shared" ref="D142:AA142" si="98">D$4</f>
        <v>45323</v>
      </c>
      <c r="E142" s="135">
        <f t="shared" si="98"/>
        <v>45352</v>
      </c>
      <c r="F142" s="135">
        <f t="shared" si="98"/>
        <v>45383</v>
      </c>
      <c r="G142" s="135">
        <f t="shared" si="98"/>
        <v>45413</v>
      </c>
      <c r="H142" s="135">
        <f t="shared" si="98"/>
        <v>45444</v>
      </c>
      <c r="I142" s="135">
        <f t="shared" si="98"/>
        <v>45474</v>
      </c>
      <c r="J142" s="135">
        <f t="shared" si="98"/>
        <v>45505</v>
      </c>
      <c r="K142" s="135">
        <f t="shared" si="98"/>
        <v>45536</v>
      </c>
      <c r="L142" s="135">
        <f t="shared" si="98"/>
        <v>45566</v>
      </c>
      <c r="M142" s="135">
        <f t="shared" si="98"/>
        <v>45597</v>
      </c>
      <c r="N142" s="135">
        <f t="shared" si="98"/>
        <v>45627</v>
      </c>
      <c r="O142" s="135">
        <f t="shared" si="98"/>
        <v>45658</v>
      </c>
      <c r="P142" s="135">
        <f t="shared" si="98"/>
        <v>45689</v>
      </c>
      <c r="Q142" s="135">
        <f t="shared" si="98"/>
        <v>45717</v>
      </c>
      <c r="R142" s="135">
        <f t="shared" si="98"/>
        <v>45748</v>
      </c>
      <c r="S142" s="135">
        <f t="shared" si="98"/>
        <v>45778</v>
      </c>
      <c r="T142" s="135">
        <f t="shared" si="98"/>
        <v>45809</v>
      </c>
      <c r="U142" s="135">
        <f t="shared" si="98"/>
        <v>45839</v>
      </c>
      <c r="V142" s="135">
        <f t="shared" si="98"/>
        <v>45870</v>
      </c>
      <c r="W142" s="135">
        <f t="shared" si="98"/>
        <v>45901</v>
      </c>
      <c r="X142" s="135">
        <f t="shared" si="98"/>
        <v>45931</v>
      </c>
      <c r="Y142" s="135">
        <f t="shared" si="98"/>
        <v>45962</v>
      </c>
      <c r="Z142" s="135">
        <f t="shared" si="98"/>
        <v>45992</v>
      </c>
      <c r="AA142" s="135">
        <f t="shared" si="98"/>
        <v>46023</v>
      </c>
    </row>
    <row r="143" spans="1:27" hidden="1" x14ac:dyDescent="0.25">
      <c r="A143" s="666"/>
      <c r="B143" s="225" t="s">
        <v>20</v>
      </c>
      <c r="C143" s="23">
        <f>IF(C23=0,0,((C5*0.5)-C41)*C78*C110*C$2)</f>
        <v>0</v>
      </c>
      <c r="D143" s="23">
        <f>IF(D23=0,0,((D5*0.5)+C23-D41)*D78*D110*D$2)</f>
        <v>0</v>
      </c>
      <c r="E143" s="23">
        <f t="shared" ref="E143:AA143" si="99">IF(E23=0,0,((E5*0.5)+D23-E41)*E78*E110*E$2)</f>
        <v>56.477136188051013</v>
      </c>
      <c r="F143" s="23">
        <f t="shared" si="99"/>
        <v>107.26703780723223</v>
      </c>
      <c r="G143" s="23">
        <f t="shared" si="99"/>
        <v>116.57699266273869</v>
      </c>
      <c r="H143" s="23">
        <f t="shared" si="99"/>
        <v>414.10940281585715</v>
      </c>
      <c r="I143" s="23">
        <f t="shared" si="99"/>
        <v>620.97378810683574</v>
      </c>
      <c r="J143" s="23">
        <f t="shared" si="99"/>
        <v>761.60727566397406</v>
      </c>
      <c r="K143" s="23">
        <f t="shared" si="99"/>
        <v>1525.5989274075507</v>
      </c>
      <c r="L143" s="23">
        <f t="shared" si="99"/>
        <v>1245.9707232580117</v>
      </c>
      <c r="M143" s="23">
        <f t="shared" si="99"/>
        <v>1275.5460411703091</v>
      </c>
      <c r="N143" s="23">
        <f t="shared" si="99"/>
        <v>3847.3440779755501</v>
      </c>
      <c r="O143" s="23">
        <f t="shared" si="99"/>
        <v>6217.2648870633529</v>
      </c>
      <c r="P143" s="23">
        <f t="shared" si="99"/>
        <v>5675.2940116186501</v>
      </c>
      <c r="Q143" s="23">
        <f t="shared" si="99"/>
        <v>6445.7870738716992</v>
      </c>
      <c r="R143" s="23">
        <f t="shared" si="99"/>
        <v>6121.2424391363675</v>
      </c>
      <c r="S143" s="23">
        <f t="shared" si="99"/>
        <v>6652.5192594246537</v>
      </c>
      <c r="T143" s="23">
        <f t="shared" si="99"/>
        <v>0</v>
      </c>
      <c r="U143" s="23">
        <f t="shared" si="99"/>
        <v>0</v>
      </c>
      <c r="V143" s="23">
        <f t="shared" si="99"/>
        <v>0</v>
      </c>
      <c r="W143" s="23">
        <f t="shared" si="99"/>
        <v>0</v>
      </c>
      <c r="X143" s="23">
        <f t="shared" si="99"/>
        <v>0</v>
      </c>
      <c r="Y143" s="23">
        <f t="shared" si="99"/>
        <v>0</v>
      </c>
      <c r="Z143" s="23">
        <f t="shared" si="99"/>
        <v>0</v>
      </c>
      <c r="AA143" s="23">
        <f t="shared" si="99"/>
        <v>0</v>
      </c>
    </row>
    <row r="144" spans="1:27" hidden="1" x14ac:dyDescent="0.25">
      <c r="A144" s="666"/>
      <c r="B144" s="225" t="s">
        <v>0</v>
      </c>
      <c r="C144" s="23">
        <f t="shared" ref="C144:C155" si="100">IF(C24=0,0,((C6*0.5)-C42)*C79*C111*C$2)</f>
        <v>0</v>
      </c>
      <c r="D144" s="23">
        <f t="shared" ref="D144:M155" si="101">IF(D24=0,0,((D6*0.5)+C24-D42)*D79*D111*D$2)</f>
        <v>0</v>
      </c>
      <c r="E144" s="23">
        <f t="shared" si="101"/>
        <v>0</v>
      </c>
      <c r="F144" s="23">
        <f t="shared" si="101"/>
        <v>0</v>
      </c>
      <c r="G144" s="23">
        <f t="shared" si="101"/>
        <v>0</v>
      </c>
      <c r="H144" s="23">
        <f t="shared" si="101"/>
        <v>0</v>
      </c>
      <c r="I144" s="23">
        <f t="shared" si="101"/>
        <v>0</v>
      </c>
      <c r="J144" s="23">
        <f t="shared" si="101"/>
        <v>0</v>
      </c>
      <c r="K144" s="23">
        <f t="shared" si="101"/>
        <v>0</v>
      </c>
      <c r="L144" s="23">
        <f t="shared" si="101"/>
        <v>0</v>
      </c>
      <c r="M144" s="23">
        <f t="shared" si="101"/>
        <v>0</v>
      </c>
      <c r="N144" s="23">
        <f t="shared" ref="N144:AA144" si="102">IF(N24=0,0,((N6*0.5)+M24-N42)*N79*N111*N$2)</f>
        <v>0</v>
      </c>
      <c r="O144" s="23">
        <f t="shared" si="102"/>
        <v>0</v>
      </c>
      <c r="P144" s="23">
        <f t="shared" si="102"/>
        <v>0</v>
      </c>
      <c r="Q144" s="23">
        <f t="shared" si="102"/>
        <v>0</v>
      </c>
      <c r="R144" s="23">
        <f t="shared" si="102"/>
        <v>0</v>
      </c>
      <c r="S144" s="23">
        <f t="shared" si="102"/>
        <v>0</v>
      </c>
      <c r="T144" s="23">
        <f t="shared" si="102"/>
        <v>0</v>
      </c>
      <c r="U144" s="23">
        <f t="shared" si="102"/>
        <v>0</v>
      </c>
      <c r="V144" s="23">
        <f t="shared" si="102"/>
        <v>0</v>
      </c>
      <c r="W144" s="23">
        <f t="shared" si="102"/>
        <v>0</v>
      </c>
      <c r="X144" s="23">
        <f t="shared" si="102"/>
        <v>0</v>
      </c>
      <c r="Y144" s="23">
        <f t="shared" si="102"/>
        <v>0</v>
      </c>
      <c r="Z144" s="23">
        <f t="shared" si="102"/>
        <v>0</v>
      </c>
      <c r="AA144" s="23">
        <f t="shared" si="102"/>
        <v>0</v>
      </c>
    </row>
    <row r="145" spans="1:27" hidden="1" x14ac:dyDescent="0.25">
      <c r="A145" s="666"/>
      <c r="B145" s="225" t="s">
        <v>21</v>
      </c>
      <c r="C145" s="23">
        <f t="shared" si="100"/>
        <v>0</v>
      </c>
      <c r="D145" s="23">
        <f t="shared" si="101"/>
        <v>0</v>
      </c>
      <c r="E145" s="23">
        <f t="shared" si="101"/>
        <v>0</v>
      </c>
      <c r="F145" s="23">
        <f t="shared" si="101"/>
        <v>0</v>
      </c>
      <c r="G145" s="23">
        <f t="shared" si="101"/>
        <v>24.581954410779385</v>
      </c>
      <c r="H145" s="23">
        <f t="shared" si="101"/>
        <v>88.03949675984542</v>
      </c>
      <c r="I145" s="23">
        <f t="shared" si="101"/>
        <v>88.022813396948521</v>
      </c>
      <c r="J145" s="23">
        <f t="shared" si="101"/>
        <v>138.24101702150688</v>
      </c>
      <c r="K145" s="23">
        <f t="shared" si="101"/>
        <v>202.6105976458739</v>
      </c>
      <c r="L145" s="23">
        <f t="shared" si="101"/>
        <v>141.69152018168535</v>
      </c>
      <c r="M145" s="23">
        <f t="shared" si="101"/>
        <v>157.1635911209963</v>
      </c>
      <c r="N145" s="23">
        <f t="shared" ref="N145:AA145" si="103">IF(N25=0,0,((N7*0.5)+M25-N43)*N80*N112*N$2)</f>
        <v>200.90668910482199</v>
      </c>
      <c r="O145" s="23">
        <f t="shared" si="103"/>
        <v>233.80129450449431</v>
      </c>
      <c r="P145" s="23">
        <f t="shared" si="103"/>
        <v>212.69278252101697</v>
      </c>
      <c r="Q145" s="23">
        <f t="shared" si="103"/>
        <v>226.55125997916204</v>
      </c>
      <c r="R145" s="23">
        <f t="shared" si="103"/>
        <v>211.80273232447112</v>
      </c>
      <c r="S145" s="23">
        <f t="shared" si="103"/>
        <v>253.04061842947493</v>
      </c>
      <c r="T145" s="23">
        <f t="shared" si="103"/>
        <v>0</v>
      </c>
      <c r="U145" s="23">
        <f t="shared" si="103"/>
        <v>0</v>
      </c>
      <c r="V145" s="23">
        <f t="shared" si="103"/>
        <v>0</v>
      </c>
      <c r="W145" s="23">
        <f t="shared" si="103"/>
        <v>0</v>
      </c>
      <c r="X145" s="23">
        <f t="shared" si="103"/>
        <v>0</v>
      </c>
      <c r="Y145" s="23">
        <f t="shared" si="103"/>
        <v>0</v>
      </c>
      <c r="Z145" s="23">
        <f t="shared" si="103"/>
        <v>0</v>
      </c>
      <c r="AA145" s="23">
        <f t="shared" si="103"/>
        <v>0</v>
      </c>
    </row>
    <row r="146" spans="1:27" hidden="1" x14ac:dyDescent="0.25">
      <c r="A146" s="666"/>
      <c r="B146" s="225" t="s">
        <v>1</v>
      </c>
      <c r="C146" s="23">
        <f t="shared" si="100"/>
        <v>0</v>
      </c>
      <c r="D146" s="23">
        <f t="shared" si="101"/>
        <v>0.31652935262324999</v>
      </c>
      <c r="E146" s="23">
        <f t="shared" si="101"/>
        <v>96.666730916535002</v>
      </c>
      <c r="F146" s="23">
        <f t="shared" si="101"/>
        <v>620.61073075977811</v>
      </c>
      <c r="G146" s="23">
        <f t="shared" si="101"/>
        <v>2405.7366061267662</v>
      </c>
      <c r="H146" s="23">
        <f t="shared" si="101"/>
        <v>19089.556868082891</v>
      </c>
      <c r="I146" s="23">
        <f t="shared" si="101"/>
        <v>29322.85475451831</v>
      </c>
      <c r="J146" s="23">
        <f t="shared" si="101"/>
        <v>31423.13658991448</v>
      </c>
      <c r="K146" s="23">
        <f t="shared" si="101"/>
        <v>16700.652681922795</v>
      </c>
      <c r="L146" s="23">
        <f t="shared" si="101"/>
        <v>2360.7231950978535</v>
      </c>
      <c r="M146" s="23">
        <f t="shared" si="101"/>
        <v>856.20420181356508</v>
      </c>
      <c r="N146" s="23">
        <f t="shared" ref="N146:AA146" si="104">IF(N26=0,0,((N8*0.5)+M26-N44)*N81*N113*N$2)</f>
        <v>11.539986996532912</v>
      </c>
      <c r="O146" s="23">
        <f t="shared" si="104"/>
        <v>1.2564985294327318</v>
      </c>
      <c r="P146" s="23">
        <f t="shared" si="104"/>
        <v>51.672111171891096</v>
      </c>
      <c r="Q146" s="23">
        <f t="shared" si="104"/>
        <v>1587.012208541149</v>
      </c>
      <c r="R146" s="23">
        <f t="shared" si="104"/>
        <v>5293.9435508355882</v>
      </c>
      <c r="S146" s="23">
        <f t="shared" si="104"/>
        <v>15990.185698850211</v>
      </c>
      <c r="T146" s="23">
        <f t="shared" si="104"/>
        <v>0</v>
      </c>
      <c r="U146" s="23">
        <f t="shared" si="104"/>
        <v>0</v>
      </c>
      <c r="V146" s="23">
        <f t="shared" si="104"/>
        <v>0</v>
      </c>
      <c r="W146" s="23">
        <f t="shared" si="104"/>
        <v>0</v>
      </c>
      <c r="X146" s="23">
        <f t="shared" si="104"/>
        <v>0</v>
      </c>
      <c r="Y146" s="23">
        <f t="shared" si="104"/>
        <v>0</v>
      </c>
      <c r="Z146" s="23">
        <f t="shared" si="104"/>
        <v>0</v>
      </c>
      <c r="AA146" s="23">
        <f t="shared" si="104"/>
        <v>0</v>
      </c>
    </row>
    <row r="147" spans="1:27" hidden="1" x14ac:dyDescent="0.25">
      <c r="A147" s="666"/>
      <c r="B147" s="225" t="s">
        <v>22</v>
      </c>
      <c r="C147" s="23">
        <f t="shared" si="100"/>
        <v>0</v>
      </c>
      <c r="D147" s="23">
        <f t="shared" si="101"/>
        <v>0</v>
      </c>
      <c r="E147" s="23">
        <f t="shared" si="101"/>
        <v>0</v>
      </c>
      <c r="F147" s="23">
        <f t="shared" si="101"/>
        <v>0</v>
      </c>
      <c r="G147" s="23">
        <f t="shared" si="101"/>
        <v>0</v>
      </c>
      <c r="H147" s="23">
        <f t="shared" si="101"/>
        <v>0</v>
      </c>
      <c r="I147" s="23">
        <f t="shared" si="101"/>
        <v>0</v>
      </c>
      <c r="J147" s="23">
        <f t="shared" si="101"/>
        <v>0</v>
      </c>
      <c r="K147" s="23">
        <f t="shared" si="101"/>
        <v>0</v>
      </c>
      <c r="L147" s="23">
        <f t="shared" si="101"/>
        <v>0</v>
      </c>
      <c r="M147" s="23">
        <f t="shared" si="101"/>
        <v>4.9999994867429445</v>
      </c>
      <c r="N147" s="23">
        <f t="shared" ref="N147:AA147" si="105">IF(N27=0,0,((N9*0.5)+M27-N45)*N82*N114*N$2)</f>
        <v>66.552703338207436</v>
      </c>
      <c r="O147" s="23">
        <f t="shared" si="105"/>
        <v>132.21774804360726</v>
      </c>
      <c r="P147" s="23">
        <f t="shared" si="105"/>
        <v>102.31887053712725</v>
      </c>
      <c r="Q147" s="23">
        <f t="shared" si="105"/>
        <v>90.199143316604378</v>
      </c>
      <c r="R147" s="23">
        <f t="shared" si="105"/>
        <v>89.234835199653219</v>
      </c>
      <c r="S147" s="23">
        <f t="shared" si="105"/>
        <v>105.52597214373685</v>
      </c>
      <c r="T147" s="23">
        <f t="shared" si="105"/>
        <v>0</v>
      </c>
      <c r="U147" s="23">
        <f t="shared" si="105"/>
        <v>0</v>
      </c>
      <c r="V147" s="23">
        <f t="shared" si="105"/>
        <v>0</v>
      </c>
      <c r="W147" s="23">
        <f t="shared" si="105"/>
        <v>0</v>
      </c>
      <c r="X147" s="23">
        <f t="shared" si="105"/>
        <v>0</v>
      </c>
      <c r="Y147" s="23">
        <f t="shared" si="105"/>
        <v>0</v>
      </c>
      <c r="Z147" s="23">
        <f t="shared" si="105"/>
        <v>0</v>
      </c>
      <c r="AA147" s="23">
        <f t="shared" si="105"/>
        <v>0</v>
      </c>
    </row>
    <row r="148" spans="1:27" hidden="1" x14ac:dyDescent="0.25">
      <c r="A148" s="666"/>
      <c r="B148" s="76" t="s">
        <v>9</v>
      </c>
      <c r="C148" s="23">
        <f t="shared" si="100"/>
        <v>0</v>
      </c>
      <c r="D148" s="23">
        <f t="shared" si="101"/>
        <v>0</v>
      </c>
      <c r="E148" s="23">
        <f t="shared" si="101"/>
        <v>0</v>
      </c>
      <c r="F148" s="23">
        <f t="shared" si="101"/>
        <v>0</v>
      </c>
      <c r="G148" s="23">
        <f t="shared" si="101"/>
        <v>0</v>
      </c>
      <c r="H148" s="23">
        <f t="shared" si="101"/>
        <v>0</v>
      </c>
      <c r="I148" s="23">
        <f t="shared" si="101"/>
        <v>0</v>
      </c>
      <c r="J148" s="23">
        <f t="shared" si="101"/>
        <v>0</v>
      </c>
      <c r="K148" s="23">
        <f t="shared" si="101"/>
        <v>0</v>
      </c>
      <c r="L148" s="23">
        <f t="shared" si="101"/>
        <v>42.571524996043195</v>
      </c>
      <c r="M148" s="23">
        <f t="shared" si="101"/>
        <v>198.30820219849795</v>
      </c>
      <c r="N148" s="23">
        <f t="shared" ref="N148:AA148" si="106">IF(N28=0,0,((N10*0.5)+M28-N46)*N83*N115*N$2)</f>
        <v>388.54293440785341</v>
      </c>
      <c r="O148" s="23">
        <f t="shared" si="106"/>
        <v>422.43323701974339</v>
      </c>
      <c r="P148" s="23">
        <f t="shared" si="106"/>
        <v>359.01169163871191</v>
      </c>
      <c r="Q148" s="23">
        <f t="shared" si="106"/>
        <v>275.57759140936957</v>
      </c>
      <c r="R148" s="23">
        <f t="shared" si="106"/>
        <v>129.80529012326622</v>
      </c>
      <c r="S148" s="23">
        <f t="shared" si="106"/>
        <v>56.129068942625025</v>
      </c>
      <c r="T148" s="23">
        <f t="shared" si="106"/>
        <v>0</v>
      </c>
      <c r="U148" s="23">
        <f t="shared" si="106"/>
        <v>0</v>
      </c>
      <c r="V148" s="23">
        <f t="shared" si="106"/>
        <v>0</v>
      </c>
      <c r="W148" s="23">
        <f t="shared" si="106"/>
        <v>0</v>
      </c>
      <c r="X148" s="23">
        <f t="shared" si="106"/>
        <v>0</v>
      </c>
      <c r="Y148" s="23">
        <f t="shared" si="106"/>
        <v>0</v>
      </c>
      <c r="Z148" s="23">
        <f t="shared" si="106"/>
        <v>0</v>
      </c>
      <c r="AA148" s="23">
        <f t="shared" si="106"/>
        <v>0</v>
      </c>
    </row>
    <row r="149" spans="1:27" hidden="1" x14ac:dyDescent="0.25">
      <c r="A149" s="666"/>
      <c r="B149" s="76" t="s">
        <v>3</v>
      </c>
      <c r="C149" s="23">
        <f t="shared" si="100"/>
        <v>0</v>
      </c>
      <c r="D149" s="23">
        <f t="shared" si="101"/>
        <v>10.392996766630873</v>
      </c>
      <c r="E149" s="23">
        <f t="shared" si="101"/>
        <v>131.30751750421345</v>
      </c>
      <c r="F149" s="23">
        <f t="shared" si="101"/>
        <v>279.96023468290048</v>
      </c>
      <c r="G149" s="23">
        <f t="shared" si="101"/>
        <v>571.45034382312269</v>
      </c>
      <c r="H149" s="23">
        <f t="shared" si="101"/>
        <v>7171.9644911737741</v>
      </c>
      <c r="I149" s="23">
        <f t="shared" si="101"/>
        <v>14613.414172985658</v>
      </c>
      <c r="J149" s="23">
        <f t="shared" si="101"/>
        <v>15712.688102396012</v>
      </c>
      <c r="K149" s="23">
        <f t="shared" si="101"/>
        <v>9413.685621317225</v>
      </c>
      <c r="L149" s="23">
        <f t="shared" si="101"/>
        <v>4617.8210410258062</v>
      </c>
      <c r="M149" s="23">
        <f t="shared" si="101"/>
        <v>9122.4950813666055</v>
      </c>
      <c r="N149" s="23">
        <f t="shared" ref="N149:AA149" si="107">IF(N29=0,0,((N11*0.5)+M29-N47)*N84*N116*N$2)</f>
        <v>29649.290308201347</v>
      </c>
      <c r="O149" s="23">
        <f t="shared" si="107"/>
        <v>45032.604019784791</v>
      </c>
      <c r="P149" s="23">
        <f t="shared" si="107"/>
        <v>38250.68283891496</v>
      </c>
      <c r="Q149" s="23">
        <f t="shared" si="107"/>
        <v>30946.630163345159</v>
      </c>
      <c r="R149" s="23">
        <f t="shared" si="107"/>
        <v>18204.057032872919</v>
      </c>
      <c r="S149" s="23">
        <f t="shared" si="107"/>
        <v>20375.962968970467</v>
      </c>
      <c r="T149" s="23">
        <f t="shared" si="107"/>
        <v>0</v>
      </c>
      <c r="U149" s="23">
        <f t="shared" si="107"/>
        <v>0</v>
      </c>
      <c r="V149" s="23">
        <f t="shared" si="107"/>
        <v>0</v>
      </c>
      <c r="W149" s="23">
        <f t="shared" si="107"/>
        <v>0</v>
      </c>
      <c r="X149" s="23">
        <f t="shared" si="107"/>
        <v>0</v>
      </c>
      <c r="Y149" s="23">
        <f t="shared" si="107"/>
        <v>0</v>
      </c>
      <c r="Z149" s="23">
        <f t="shared" si="107"/>
        <v>0</v>
      </c>
      <c r="AA149" s="23">
        <f t="shared" si="107"/>
        <v>0</v>
      </c>
    </row>
    <row r="150" spans="1:27" ht="15.75" hidden="1" customHeight="1" x14ac:dyDescent="0.25">
      <c r="A150" s="666"/>
      <c r="B150" s="76" t="s">
        <v>4</v>
      </c>
      <c r="C150" s="23">
        <f t="shared" si="100"/>
        <v>0</v>
      </c>
      <c r="D150" s="23">
        <f t="shared" si="101"/>
        <v>267.79840614012477</v>
      </c>
      <c r="E150" s="23">
        <f t="shared" si="101"/>
        <v>1476.2501967325725</v>
      </c>
      <c r="F150" s="23">
        <f t="shared" si="101"/>
        <v>3825.1384067219078</v>
      </c>
      <c r="G150" s="23">
        <f t="shared" si="101"/>
        <v>8287.1476175396328</v>
      </c>
      <c r="H150" s="23">
        <f t="shared" si="101"/>
        <v>16208.586744522563</v>
      </c>
      <c r="I150" s="23">
        <f t="shared" si="101"/>
        <v>23182.21468011324</v>
      </c>
      <c r="J150" s="23">
        <f t="shared" si="101"/>
        <v>27860.748369213663</v>
      </c>
      <c r="K150" s="23">
        <f t="shared" si="101"/>
        <v>43186.567433293945</v>
      </c>
      <c r="L150" s="23">
        <f t="shared" si="101"/>
        <v>34554.710822670502</v>
      </c>
      <c r="M150" s="98">
        <f t="shared" si="101"/>
        <v>31674.143546349133</v>
      </c>
      <c r="N150" s="23">
        <f t="shared" ref="N150:AA150" si="108">IF(N30=0,0,((N12*0.5)+M30-N48)*N85*N117*N$2)</f>
        <v>50024.691085503437</v>
      </c>
      <c r="O150" s="23">
        <f t="shared" si="108"/>
        <v>71442.996104741876</v>
      </c>
      <c r="P150" s="23">
        <f t="shared" si="108"/>
        <v>54915.957321646223</v>
      </c>
      <c r="Q150" s="23">
        <f t="shared" si="108"/>
        <v>61274.354360534373</v>
      </c>
      <c r="R150" s="23">
        <f t="shared" si="108"/>
        <v>61907.036869451382</v>
      </c>
      <c r="S150" s="23">
        <f t="shared" si="108"/>
        <v>77352.383186351348</v>
      </c>
      <c r="T150" s="23">
        <f t="shared" si="108"/>
        <v>0</v>
      </c>
      <c r="U150" s="23">
        <f t="shared" si="108"/>
        <v>0</v>
      </c>
      <c r="V150" s="23">
        <f t="shared" si="108"/>
        <v>0</v>
      </c>
      <c r="W150" s="23">
        <f t="shared" si="108"/>
        <v>0</v>
      </c>
      <c r="X150" s="23">
        <f t="shared" si="108"/>
        <v>0</v>
      </c>
      <c r="Y150" s="23">
        <f t="shared" si="108"/>
        <v>0</v>
      </c>
      <c r="Z150" s="23">
        <f t="shared" si="108"/>
        <v>0</v>
      </c>
      <c r="AA150" s="23">
        <f t="shared" si="108"/>
        <v>0</v>
      </c>
    </row>
    <row r="151" spans="1:27" hidden="1" x14ac:dyDescent="0.25">
      <c r="A151" s="666"/>
      <c r="B151" s="76" t="s">
        <v>5</v>
      </c>
      <c r="C151" s="23">
        <f t="shared" si="100"/>
        <v>0</v>
      </c>
      <c r="D151" s="23">
        <f t="shared" si="101"/>
        <v>0</v>
      </c>
      <c r="E151" s="23">
        <f t="shared" si="101"/>
        <v>13.615714144499522</v>
      </c>
      <c r="F151" s="23">
        <f t="shared" si="101"/>
        <v>25.86032901964851</v>
      </c>
      <c r="G151" s="23">
        <f t="shared" si="101"/>
        <v>51.525479352085171</v>
      </c>
      <c r="H151" s="23">
        <f t="shared" si="101"/>
        <v>142.6333571150443</v>
      </c>
      <c r="I151" s="23">
        <f t="shared" si="101"/>
        <v>163.93056472193322</v>
      </c>
      <c r="J151" s="23">
        <f t="shared" si="101"/>
        <v>175.15965051639546</v>
      </c>
      <c r="K151" s="23">
        <f t="shared" si="101"/>
        <v>447.64033500983726</v>
      </c>
      <c r="L151" s="23">
        <f t="shared" si="101"/>
        <v>447.62947254385972</v>
      </c>
      <c r="M151" s="23">
        <f t="shared" si="101"/>
        <v>592.27424176395482</v>
      </c>
      <c r="N151" s="23">
        <f t="shared" ref="N151:AA151" si="109">IF(N31=0,0,((N13*0.5)+M31-N49)*N86*N118*N$2)</f>
        <v>3311.0260454411036</v>
      </c>
      <c r="O151" s="23">
        <f t="shared" si="109"/>
        <v>5766.6506176395742</v>
      </c>
      <c r="P151" s="23">
        <f t="shared" si="109"/>
        <v>5263.9606502024499</v>
      </c>
      <c r="Q151" s="23">
        <f t="shared" si="109"/>
        <v>5978.6099974698827</v>
      </c>
      <c r="R151" s="23">
        <f t="shared" si="109"/>
        <v>5677.5876745763644</v>
      </c>
      <c r="S151" s="23">
        <f t="shared" si="109"/>
        <v>6170.358669459958</v>
      </c>
      <c r="T151" s="23">
        <f t="shared" si="109"/>
        <v>0</v>
      </c>
      <c r="U151" s="23">
        <f t="shared" si="109"/>
        <v>0</v>
      </c>
      <c r="V151" s="23">
        <f t="shared" si="109"/>
        <v>0</v>
      </c>
      <c r="W151" s="23">
        <f t="shared" si="109"/>
        <v>0</v>
      </c>
      <c r="X151" s="23">
        <f t="shared" si="109"/>
        <v>0</v>
      </c>
      <c r="Y151" s="23">
        <f t="shared" si="109"/>
        <v>0</v>
      </c>
      <c r="Z151" s="23">
        <f t="shared" si="109"/>
        <v>0</v>
      </c>
      <c r="AA151" s="23">
        <f t="shared" si="109"/>
        <v>0</v>
      </c>
    </row>
    <row r="152" spans="1:27" hidden="1" x14ac:dyDescent="0.25">
      <c r="A152" s="666"/>
      <c r="B152" s="76" t="s">
        <v>23</v>
      </c>
      <c r="C152" s="23">
        <f t="shared" si="100"/>
        <v>0</v>
      </c>
      <c r="D152" s="23">
        <f t="shared" si="101"/>
        <v>0</v>
      </c>
      <c r="E152" s="23">
        <f t="shared" si="101"/>
        <v>112.54626264698685</v>
      </c>
      <c r="F152" s="23">
        <f t="shared" si="101"/>
        <v>213.75914264171257</v>
      </c>
      <c r="G152" s="23">
        <f t="shared" si="101"/>
        <v>232.31179412373132</v>
      </c>
      <c r="H152" s="23">
        <f t="shared" si="101"/>
        <v>408.11345997704166</v>
      </c>
      <c r="I152" s="23">
        <f t="shared" si="101"/>
        <v>968.82304460480304</v>
      </c>
      <c r="J152" s="23">
        <f t="shared" si="101"/>
        <v>1646.4649743292603</v>
      </c>
      <c r="K152" s="23">
        <f t="shared" si="101"/>
        <v>1692.5151556951914</v>
      </c>
      <c r="L152" s="23">
        <f t="shared" si="101"/>
        <v>1003.0741498769357</v>
      </c>
      <c r="M152" s="23">
        <f t="shared" si="101"/>
        <v>1040.0321604006842</v>
      </c>
      <c r="N152" s="23">
        <f t="shared" ref="N152:AA152" si="110">IF(N32=0,0,((N14*0.5)+M32-N50)*N87*N119*N$2)</f>
        <v>1101.5733073851293</v>
      </c>
      <c r="O152" s="23">
        <f t="shared" si="110"/>
        <v>1121.7497106841727</v>
      </c>
      <c r="P152" s="23">
        <f t="shared" si="110"/>
        <v>1023.9646422058529</v>
      </c>
      <c r="Q152" s="23">
        <f t="shared" si="110"/>
        <v>1162.9808149709743</v>
      </c>
      <c r="R152" s="23">
        <f t="shared" si="110"/>
        <v>1104.4248652516728</v>
      </c>
      <c r="S152" s="23">
        <f t="shared" si="110"/>
        <v>1200.2804593557044</v>
      </c>
      <c r="T152" s="23">
        <f t="shared" si="110"/>
        <v>0</v>
      </c>
      <c r="U152" s="23">
        <f t="shared" si="110"/>
        <v>0</v>
      </c>
      <c r="V152" s="23">
        <f t="shared" si="110"/>
        <v>0</v>
      </c>
      <c r="W152" s="23">
        <f t="shared" si="110"/>
        <v>0</v>
      </c>
      <c r="X152" s="23">
        <f t="shared" si="110"/>
        <v>0</v>
      </c>
      <c r="Y152" s="23">
        <f t="shared" si="110"/>
        <v>0</v>
      </c>
      <c r="Z152" s="23">
        <f t="shared" si="110"/>
        <v>0</v>
      </c>
      <c r="AA152" s="23">
        <f t="shared" si="110"/>
        <v>0</v>
      </c>
    </row>
    <row r="153" spans="1:27" hidden="1" x14ac:dyDescent="0.25">
      <c r="A153" s="666"/>
      <c r="B153" s="76" t="s">
        <v>24</v>
      </c>
      <c r="C153" s="23">
        <f t="shared" si="100"/>
        <v>0</v>
      </c>
      <c r="D153" s="23">
        <f t="shared" si="101"/>
        <v>0</v>
      </c>
      <c r="E153" s="23">
        <f t="shared" si="101"/>
        <v>0</v>
      </c>
      <c r="F153" s="23">
        <f t="shared" si="101"/>
        <v>0</v>
      </c>
      <c r="G153" s="23">
        <f t="shared" si="101"/>
        <v>0</v>
      </c>
      <c r="H153" s="23">
        <f t="shared" si="101"/>
        <v>0</v>
      </c>
      <c r="I153" s="23">
        <f t="shared" si="101"/>
        <v>0</v>
      </c>
      <c r="J153" s="23">
        <f t="shared" si="101"/>
        <v>8777.2591002045829</v>
      </c>
      <c r="K153" s="23">
        <f t="shared" si="101"/>
        <v>17009.123598754599</v>
      </c>
      <c r="L153" s="23">
        <f t="shared" si="101"/>
        <v>9771.2332048544667</v>
      </c>
      <c r="M153" s="23">
        <f t="shared" si="101"/>
        <v>9686.2725518307452</v>
      </c>
      <c r="N153" s="23">
        <f t="shared" ref="N153:AA153" si="111">IF(N33=0,0,((N15*0.5)+M33-N51)*N88*N120*N$2)</f>
        <v>9773.6835133913264</v>
      </c>
      <c r="O153" s="23">
        <f t="shared" si="111"/>
        <v>9576.5337661488138</v>
      </c>
      <c r="P153" s="23">
        <f t="shared" si="111"/>
        <v>8741.7289953620639</v>
      </c>
      <c r="Q153" s="23">
        <f t="shared" si="111"/>
        <v>9928.5294552560863</v>
      </c>
      <c r="R153" s="23">
        <f t="shared" si="111"/>
        <v>9428.6291438454537</v>
      </c>
      <c r="S153" s="23">
        <f t="shared" si="111"/>
        <v>10246.961722733873</v>
      </c>
      <c r="T153" s="23">
        <f t="shared" si="111"/>
        <v>0</v>
      </c>
      <c r="U153" s="23">
        <f t="shared" si="111"/>
        <v>0</v>
      </c>
      <c r="V153" s="23">
        <f t="shared" si="111"/>
        <v>0</v>
      </c>
      <c r="W153" s="23">
        <f t="shared" si="111"/>
        <v>0</v>
      </c>
      <c r="X153" s="23">
        <f t="shared" si="111"/>
        <v>0</v>
      </c>
      <c r="Y153" s="23">
        <f t="shared" si="111"/>
        <v>0</v>
      </c>
      <c r="Z153" s="23">
        <f t="shared" si="111"/>
        <v>0</v>
      </c>
      <c r="AA153" s="23">
        <f t="shared" si="111"/>
        <v>0</v>
      </c>
    </row>
    <row r="154" spans="1:27" ht="15.75" hidden="1" customHeight="1" x14ac:dyDescent="0.25">
      <c r="A154" s="666"/>
      <c r="B154" s="76" t="s">
        <v>7</v>
      </c>
      <c r="C154" s="23">
        <f t="shared" si="100"/>
        <v>0</v>
      </c>
      <c r="D154" s="23">
        <f t="shared" si="101"/>
        <v>0</v>
      </c>
      <c r="E154" s="23">
        <f t="shared" si="101"/>
        <v>0</v>
      </c>
      <c r="F154" s="23">
        <f t="shared" si="101"/>
        <v>0</v>
      </c>
      <c r="G154" s="23">
        <f t="shared" si="101"/>
        <v>0</v>
      </c>
      <c r="H154" s="23">
        <f t="shared" si="101"/>
        <v>0</v>
      </c>
      <c r="I154" s="23">
        <f t="shared" si="101"/>
        <v>0</v>
      </c>
      <c r="J154" s="23">
        <f t="shared" si="101"/>
        <v>9.4652360007394023</v>
      </c>
      <c r="K154" s="23">
        <f t="shared" si="101"/>
        <v>46.679406769885517</v>
      </c>
      <c r="L154" s="23">
        <f t="shared" si="101"/>
        <v>-143.77508286762196</v>
      </c>
      <c r="M154" s="23">
        <f t="shared" si="101"/>
        <v>-309.58738688059032</v>
      </c>
      <c r="N154" s="23">
        <f t="shared" ref="N154:AA154" si="112">IF(N34=0,0,((N16*0.5)+M34-N52)*N89*N121*N$2)</f>
        <v>201.64535856472523</v>
      </c>
      <c r="O154" s="23">
        <f t="shared" si="112"/>
        <v>685.212633321422</v>
      </c>
      <c r="P154" s="23">
        <f t="shared" si="112"/>
        <v>624.16636490006442</v>
      </c>
      <c r="Q154" s="23">
        <f t="shared" si="112"/>
        <v>699.92963218796649</v>
      </c>
      <c r="R154" s="23">
        <f t="shared" si="112"/>
        <v>698.2524353078179</v>
      </c>
      <c r="S154" s="23">
        <f t="shared" si="112"/>
        <v>743.99337918852495</v>
      </c>
      <c r="T154" s="23">
        <f t="shared" si="112"/>
        <v>0</v>
      </c>
      <c r="U154" s="23">
        <f t="shared" si="112"/>
        <v>0</v>
      </c>
      <c r="V154" s="23">
        <f t="shared" si="112"/>
        <v>0</v>
      </c>
      <c r="W154" s="23">
        <f t="shared" si="112"/>
        <v>0</v>
      </c>
      <c r="X154" s="23">
        <f t="shared" si="112"/>
        <v>0</v>
      </c>
      <c r="Y154" s="23">
        <f t="shared" si="112"/>
        <v>0</v>
      </c>
      <c r="Z154" s="23">
        <f t="shared" si="112"/>
        <v>0</v>
      </c>
      <c r="AA154" s="23">
        <f t="shared" si="112"/>
        <v>0</v>
      </c>
    </row>
    <row r="155" spans="1:27" ht="15.75" hidden="1" customHeight="1" x14ac:dyDescent="0.25">
      <c r="A155" s="666"/>
      <c r="B155" s="76" t="s">
        <v>8</v>
      </c>
      <c r="C155" s="23">
        <f t="shared" si="100"/>
        <v>0</v>
      </c>
      <c r="D155" s="23">
        <f t="shared" si="101"/>
        <v>0</v>
      </c>
      <c r="E155" s="23">
        <f t="shared" si="101"/>
        <v>0</v>
      </c>
      <c r="F155" s="23">
        <f t="shared" si="101"/>
        <v>0</v>
      </c>
      <c r="G155" s="23">
        <f t="shared" si="101"/>
        <v>0</v>
      </c>
      <c r="H155" s="23">
        <f t="shared" si="101"/>
        <v>0</v>
      </c>
      <c r="I155" s="23">
        <f t="shared" si="101"/>
        <v>0</v>
      </c>
      <c r="J155" s="23">
        <f t="shared" si="101"/>
        <v>0</v>
      </c>
      <c r="K155" s="23">
        <f t="shared" si="101"/>
        <v>75.52795632465515</v>
      </c>
      <c r="L155" s="23">
        <f t="shared" si="101"/>
        <v>90.389280582970827</v>
      </c>
      <c r="M155" s="23">
        <f t="shared" si="101"/>
        <v>96.394917083247293</v>
      </c>
      <c r="N155" s="23">
        <f t="shared" ref="N155:AA155" si="113">IF(N35=0,0,((N17*0.5)+M35-N53)*N90*N122*N$2)</f>
        <v>102.13409160960221</v>
      </c>
      <c r="O155" s="23">
        <f t="shared" si="113"/>
        <v>114.10716692824155</v>
      </c>
      <c r="P155" s="23">
        <f t="shared" si="113"/>
        <v>95.429215345853393</v>
      </c>
      <c r="Q155" s="23">
        <f t="shared" si="113"/>
        <v>91.486227495332585</v>
      </c>
      <c r="R155" s="23">
        <f t="shared" si="113"/>
        <v>82.100862933809367</v>
      </c>
      <c r="S155" s="23">
        <f t="shared" si="113"/>
        <v>90.866244232879808</v>
      </c>
      <c r="T155" s="23">
        <f t="shared" si="113"/>
        <v>0</v>
      </c>
      <c r="U155" s="23">
        <f t="shared" si="113"/>
        <v>0</v>
      </c>
      <c r="V155" s="23">
        <f t="shared" si="113"/>
        <v>0</v>
      </c>
      <c r="W155" s="23">
        <f t="shared" si="113"/>
        <v>0</v>
      </c>
      <c r="X155" s="23">
        <f t="shared" si="113"/>
        <v>0</v>
      </c>
      <c r="Y155" s="23">
        <f t="shared" si="113"/>
        <v>0</v>
      </c>
      <c r="Z155" s="23">
        <f t="shared" si="113"/>
        <v>0</v>
      </c>
      <c r="AA155" s="23">
        <f t="shared" si="113"/>
        <v>0</v>
      </c>
    </row>
    <row r="156" spans="1:27" ht="15.75" hidden="1" customHeight="1" x14ac:dyDescent="0.25">
      <c r="A156" s="666"/>
      <c r="B156" s="13"/>
      <c r="C156" s="3"/>
      <c r="D156" s="3">
        <f t="shared" ref="D156:M156" si="114">IF(D36=0,0,((D18*0.5)+C36-D54)*D91*D123*D$2)</f>
        <v>0</v>
      </c>
      <c r="E156" s="3">
        <f t="shared" si="114"/>
        <v>0</v>
      </c>
      <c r="F156" s="3">
        <f t="shared" si="114"/>
        <v>0</v>
      </c>
      <c r="G156" s="3">
        <f t="shared" si="114"/>
        <v>0</v>
      </c>
      <c r="H156" s="3">
        <f t="shared" si="114"/>
        <v>0</v>
      </c>
      <c r="I156" s="3">
        <f t="shared" si="114"/>
        <v>0</v>
      </c>
      <c r="J156" s="3">
        <f t="shared" si="114"/>
        <v>0</v>
      </c>
      <c r="K156" s="3">
        <f t="shared" si="114"/>
        <v>0</v>
      </c>
      <c r="L156" s="3">
        <f t="shared" si="114"/>
        <v>0</v>
      </c>
      <c r="M156" s="3">
        <f t="shared" si="114"/>
        <v>0</v>
      </c>
      <c r="N156" s="3">
        <f t="shared" ref="N156:AA156" si="115">IF(N36=0,0,((N18*0.5)+M36-N54)*N91*N123*N$2)</f>
        <v>0</v>
      </c>
      <c r="O156" s="3">
        <f t="shared" si="115"/>
        <v>0</v>
      </c>
      <c r="P156" s="3">
        <f t="shared" si="115"/>
        <v>0</v>
      </c>
      <c r="Q156" s="3">
        <f t="shared" si="115"/>
        <v>0</v>
      </c>
      <c r="R156" s="3">
        <f t="shared" si="115"/>
        <v>0</v>
      </c>
      <c r="S156" s="3">
        <f t="shared" si="115"/>
        <v>0</v>
      </c>
      <c r="T156" s="3">
        <f t="shared" si="115"/>
        <v>0</v>
      </c>
      <c r="U156" s="3">
        <f t="shared" si="115"/>
        <v>0</v>
      </c>
      <c r="V156" s="3">
        <f t="shared" si="115"/>
        <v>0</v>
      </c>
      <c r="W156" s="3">
        <f t="shared" si="115"/>
        <v>0</v>
      </c>
      <c r="X156" s="3">
        <f t="shared" si="115"/>
        <v>0</v>
      </c>
      <c r="Y156" s="3">
        <f t="shared" si="115"/>
        <v>0</v>
      </c>
      <c r="Z156" s="3">
        <f t="shared" si="115"/>
        <v>0</v>
      </c>
      <c r="AA156" s="3">
        <f t="shared" si="115"/>
        <v>0</v>
      </c>
    </row>
    <row r="157" spans="1:27" ht="15.75" hidden="1" customHeight="1" x14ac:dyDescent="0.25">
      <c r="A157" s="666"/>
      <c r="B157" s="224" t="s">
        <v>26</v>
      </c>
      <c r="C157" s="23">
        <f>SUM(C143:C156)</f>
        <v>0</v>
      </c>
      <c r="D157" s="23">
        <f>SUM(D143:D156)</f>
        <v>278.50793225937889</v>
      </c>
      <c r="E157" s="98">
        <f t="shared" ref="E157:AA157" si="116">SUM(E143:E156)</f>
        <v>1886.8635581328583</v>
      </c>
      <c r="F157" s="98">
        <f t="shared" si="116"/>
        <v>5072.5958816331804</v>
      </c>
      <c r="G157" s="98">
        <f t="shared" si="116"/>
        <v>11689.330788038857</v>
      </c>
      <c r="H157" s="98">
        <f t="shared" si="116"/>
        <v>43523.003820447018</v>
      </c>
      <c r="I157" s="98">
        <f t="shared" si="116"/>
        <v>68960.233818447712</v>
      </c>
      <c r="J157" s="98">
        <f t="shared" si="116"/>
        <v>86504.770315260612</v>
      </c>
      <c r="K157" s="98">
        <f t="shared" si="116"/>
        <v>90300.60171414155</v>
      </c>
      <c r="L157" s="98">
        <f t="shared" si="116"/>
        <v>54132.039852220507</v>
      </c>
      <c r="M157" s="98">
        <f t="shared" si="116"/>
        <v>54394.247147703893</v>
      </c>
      <c r="N157" s="23">
        <f t="shared" si="116"/>
        <v>98678.930101919643</v>
      </c>
      <c r="O157" s="23">
        <f t="shared" si="116"/>
        <v>140746.82768440951</v>
      </c>
      <c r="P157" s="23">
        <f t="shared" si="116"/>
        <v>115316.87949606487</v>
      </c>
      <c r="Q157" s="23">
        <f t="shared" si="116"/>
        <v>118707.64792837776</v>
      </c>
      <c r="R157" s="23">
        <f t="shared" si="116"/>
        <v>108948.11773185876</v>
      </c>
      <c r="S157" s="23">
        <f t="shared" si="116"/>
        <v>139238.20724808346</v>
      </c>
      <c r="T157" s="23">
        <f t="shared" si="116"/>
        <v>0</v>
      </c>
      <c r="U157" s="23">
        <f t="shared" si="116"/>
        <v>0</v>
      </c>
      <c r="V157" s="23">
        <f t="shared" si="116"/>
        <v>0</v>
      </c>
      <c r="W157" s="23">
        <f t="shared" si="116"/>
        <v>0</v>
      </c>
      <c r="X157" s="23">
        <f t="shared" si="116"/>
        <v>0</v>
      </c>
      <c r="Y157" s="23">
        <f t="shared" si="116"/>
        <v>0</v>
      </c>
      <c r="Z157" s="23">
        <f t="shared" si="116"/>
        <v>0</v>
      </c>
      <c r="AA157" s="23">
        <f t="shared" si="116"/>
        <v>0</v>
      </c>
    </row>
    <row r="158" spans="1:27" ht="16.5" hidden="1" customHeight="1" thickBot="1" x14ac:dyDescent="0.3">
      <c r="A158" s="667"/>
      <c r="B158" s="127" t="s">
        <v>27</v>
      </c>
      <c r="C158" s="24">
        <f>C157</f>
        <v>0</v>
      </c>
      <c r="D158" s="24">
        <f>C158+D157</f>
        <v>278.50793225937889</v>
      </c>
      <c r="E158" s="24">
        <f t="shared" ref="E158:AA158" si="117">D158+E157</f>
        <v>2165.3714903922373</v>
      </c>
      <c r="F158" s="24">
        <f t="shared" si="117"/>
        <v>7237.9673720254177</v>
      </c>
      <c r="G158" s="24">
        <f t="shared" si="117"/>
        <v>18927.298160064274</v>
      </c>
      <c r="H158" s="24">
        <f t="shared" si="117"/>
        <v>62450.301980511293</v>
      </c>
      <c r="I158" s="24">
        <f t="shared" si="117"/>
        <v>131410.535798959</v>
      </c>
      <c r="J158" s="24">
        <f t="shared" si="117"/>
        <v>217915.30611421959</v>
      </c>
      <c r="K158" s="24">
        <f t="shared" si="117"/>
        <v>308215.90782836115</v>
      </c>
      <c r="L158" s="24">
        <f t="shared" si="117"/>
        <v>362347.94768058165</v>
      </c>
      <c r="M158" s="24">
        <f t="shared" si="117"/>
        <v>416742.19482828554</v>
      </c>
      <c r="N158" s="24">
        <f t="shared" si="117"/>
        <v>515421.12493020517</v>
      </c>
      <c r="O158" s="24">
        <f t="shared" si="117"/>
        <v>656167.95261461474</v>
      </c>
      <c r="P158" s="24">
        <f t="shared" si="117"/>
        <v>771484.83211067959</v>
      </c>
      <c r="Q158" s="24">
        <f t="shared" si="117"/>
        <v>890192.48003905732</v>
      </c>
      <c r="R158" s="24">
        <f t="shared" si="117"/>
        <v>999140.59777091607</v>
      </c>
      <c r="S158" s="24">
        <f t="shared" si="117"/>
        <v>1138378.8050189996</v>
      </c>
      <c r="T158" s="24">
        <f t="shared" si="117"/>
        <v>1138378.8050189996</v>
      </c>
      <c r="U158" s="24">
        <f t="shared" si="117"/>
        <v>1138378.8050189996</v>
      </c>
      <c r="V158" s="24">
        <f t="shared" si="117"/>
        <v>1138378.8050189996</v>
      </c>
      <c r="W158" s="24">
        <f t="shared" si="117"/>
        <v>1138378.8050189996</v>
      </c>
      <c r="X158" s="24">
        <f t="shared" si="117"/>
        <v>1138378.8050189996</v>
      </c>
      <c r="Y158" s="24">
        <f t="shared" si="117"/>
        <v>1138378.8050189996</v>
      </c>
      <c r="Z158" s="24">
        <f t="shared" si="117"/>
        <v>1138378.8050189996</v>
      </c>
      <c r="AA158" s="24">
        <f t="shared" si="117"/>
        <v>1138378.8050189996</v>
      </c>
    </row>
    <row r="159" spans="1:27" hidden="1" x14ac:dyDescent="0.25">
      <c r="A159" s="95"/>
      <c r="B159" s="95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97"/>
    </row>
    <row r="160" spans="1:27" ht="15.75" hidden="1" thickBot="1" x14ac:dyDescent="0.3">
      <c r="A160" s="95"/>
      <c r="B160" s="95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</row>
    <row r="161" spans="1:27" ht="16.5" hidden="1" thickBot="1" x14ac:dyDescent="0.3">
      <c r="A161" s="665" t="s">
        <v>127</v>
      </c>
      <c r="B161" s="226" t="s">
        <v>123</v>
      </c>
      <c r="C161" s="135">
        <f>C$4</f>
        <v>45292</v>
      </c>
      <c r="D161" s="135">
        <f t="shared" ref="D161:AA161" si="118">D$4</f>
        <v>45323</v>
      </c>
      <c r="E161" s="135">
        <f t="shared" si="118"/>
        <v>45352</v>
      </c>
      <c r="F161" s="135">
        <f t="shared" si="118"/>
        <v>45383</v>
      </c>
      <c r="G161" s="135">
        <f t="shared" si="118"/>
        <v>45413</v>
      </c>
      <c r="H161" s="135">
        <f t="shared" si="118"/>
        <v>45444</v>
      </c>
      <c r="I161" s="135">
        <f t="shared" si="118"/>
        <v>45474</v>
      </c>
      <c r="J161" s="135">
        <f t="shared" si="118"/>
        <v>45505</v>
      </c>
      <c r="K161" s="135">
        <f t="shared" si="118"/>
        <v>45536</v>
      </c>
      <c r="L161" s="135">
        <f t="shared" si="118"/>
        <v>45566</v>
      </c>
      <c r="M161" s="135">
        <f t="shared" si="118"/>
        <v>45597</v>
      </c>
      <c r="N161" s="135">
        <f t="shared" si="118"/>
        <v>45627</v>
      </c>
      <c r="O161" s="135">
        <f t="shared" si="118"/>
        <v>45658</v>
      </c>
      <c r="P161" s="135">
        <f t="shared" si="118"/>
        <v>45689</v>
      </c>
      <c r="Q161" s="135">
        <f t="shared" si="118"/>
        <v>45717</v>
      </c>
      <c r="R161" s="135">
        <f t="shared" si="118"/>
        <v>45748</v>
      </c>
      <c r="S161" s="135">
        <f t="shared" si="118"/>
        <v>45778</v>
      </c>
      <c r="T161" s="135">
        <f t="shared" si="118"/>
        <v>45809</v>
      </c>
      <c r="U161" s="135">
        <f t="shared" si="118"/>
        <v>45839</v>
      </c>
      <c r="V161" s="135">
        <f t="shared" si="118"/>
        <v>45870</v>
      </c>
      <c r="W161" s="135">
        <f t="shared" si="118"/>
        <v>45901</v>
      </c>
      <c r="X161" s="135">
        <f t="shared" si="118"/>
        <v>45931</v>
      </c>
      <c r="Y161" s="135">
        <f t="shared" si="118"/>
        <v>45962</v>
      </c>
      <c r="Z161" s="135">
        <f t="shared" si="118"/>
        <v>45992</v>
      </c>
      <c r="AA161" s="135">
        <f t="shared" si="118"/>
        <v>46023</v>
      </c>
    </row>
    <row r="162" spans="1:27" hidden="1" x14ac:dyDescent="0.25">
      <c r="A162" s="666"/>
      <c r="B162" s="225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AA163" si="119">IF(E23=0,0,((E5*0.5)+D23-E41)*E78*E127*E$2)</f>
        <v>3.9555278236689881</v>
      </c>
      <c r="F162" s="23">
        <f t="shared" si="119"/>
        <v>5.0485388730878151</v>
      </c>
      <c r="G162" s="23">
        <f t="shared" si="119"/>
        <v>6.6129862512113124</v>
      </c>
      <c r="H162" s="23">
        <f t="shared" si="119"/>
        <v>55.191827042512855</v>
      </c>
      <c r="I162" s="23">
        <f t="shared" si="119"/>
        <v>75.385907424040269</v>
      </c>
      <c r="J162" s="23">
        <f t="shared" si="119"/>
        <v>96.299698597721644</v>
      </c>
      <c r="K162" s="23">
        <f t="shared" si="119"/>
        <v>184.28673111785733</v>
      </c>
      <c r="L162" s="23">
        <f t="shared" si="119"/>
        <v>99.315025784257173</v>
      </c>
      <c r="M162" s="23">
        <f t="shared" si="119"/>
        <v>99.501609462109371</v>
      </c>
      <c r="N162" s="23">
        <f t="shared" si="119"/>
        <v>250.54462353114425</v>
      </c>
      <c r="O162" s="23">
        <f t="shared" si="119"/>
        <v>413.74720073422503</v>
      </c>
      <c r="P162" s="23">
        <f t="shared" si="119"/>
        <v>371.44890474947846</v>
      </c>
      <c r="Q162" s="23">
        <f t="shared" si="119"/>
        <v>451.44799890791495</v>
      </c>
      <c r="R162" s="23">
        <f t="shared" si="119"/>
        <v>288.09717353350123</v>
      </c>
      <c r="S162" s="23">
        <f t="shared" si="119"/>
        <v>377.37307674222683</v>
      </c>
      <c r="T162" s="23">
        <f t="shared" si="119"/>
        <v>0</v>
      </c>
      <c r="U162" s="23">
        <f t="shared" si="119"/>
        <v>0</v>
      </c>
      <c r="V162" s="23">
        <f t="shared" si="119"/>
        <v>0</v>
      </c>
      <c r="W162" s="23">
        <f t="shared" si="119"/>
        <v>0</v>
      </c>
      <c r="X162" s="23">
        <f t="shared" si="119"/>
        <v>0</v>
      </c>
      <c r="Y162" s="23">
        <f t="shared" si="119"/>
        <v>0</v>
      </c>
      <c r="Z162" s="23">
        <f t="shared" si="119"/>
        <v>0</v>
      </c>
      <c r="AA162" s="23">
        <f t="shared" si="119"/>
        <v>0</v>
      </c>
    </row>
    <row r="163" spans="1:27" hidden="1" x14ac:dyDescent="0.25">
      <c r="A163" s="666"/>
      <c r="B163" s="225" t="s">
        <v>0</v>
      </c>
      <c r="C163" s="23">
        <f t="shared" ref="C163:C174" si="120">IF(C24=0,0,((C6*0.5)-C42)*C79*C128*C$2)</f>
        <v>0</v>
      </c>
      <c r="D163" s="23">
        <f t="shared" ref="D163:S174" si="121">IF(D24=0,0,((D6*0.5)+C24-D42)*D79*D128*D$2)</f>
        <v>0</v>
      </c>
      <c r="E163" s="23">
        <f t="shared" si="121"/>
        <v>0</v>
      </c>
      <c r="F163" s="23">
        <f t="shared" si="121"/>
        <v>0</v>
      </c>
      <c r="G163" s="23">
        <f t="shared" si="121"/>
        <v>0</v>
      </c>
      <c r="H163" s="23">
        <f t="shared" si="121"/>
        <v>0</v>
      </c>
      <c r="I163" s="23">
        <f t="shared" si="121"/>
        <v>0</v>
      </c>
      <c r="J163" s="23">
        <f t="shared" si="121"/>
        <v>0</v>
      </c>
      <c r="K163" s="23">
        <f t="shared" si="121"/>
        <v>0</v>
      </c>
      <c r="L163" s="23">
        <f t="shared" si="121"/>
        <v>0</v>
      </c>
      <c r="M163" s="23">
        <f t="shared" si="121"/>
        <v>0</v>
      </c>
      <c r="N163" s="23">
        <f t="shared" si="121"/>
        <v>0</v>
      </c>
      <c r="O163" s="23">
        <f t="shared" si="121"/>
        <v>0</v>
      </c>
      <c r="P163" s="23">
        <f t="shared" si="121"/>
        <v>0</v>
      </c>
      <c r="Q163" s="23">
        <f t="shared" si="121"/>
        <v>0</v>
      </c>
      <c r="R163" s="23">
        <f t="shared" si="121"/>
        <v>0</v>
      </c>
      <c r="S163" s="23">
        <f t="shared" si="121"/>
        <v>0</v>
      </c>
      <c r="T163" s="23">
        <f t="shared" si="119"/>
        <v>0</v>
      </c>
      <c r="U163" s="23">
        <f t="shared" si="119"/>
        <v>0</v>
      </c>
      <c r="V163" s="23">
        <f t="shared" si="119"/>
        <v>0</v>
      </c>
      <c r="W163" s="23">
        <f t="shared" si="119"/>
        <v>0</v>
      </c>
      <c r="X163" s="23">
        <f t="shared" si="119"/>
        <v>0</v>
      </c>
      <c r="Y163" s="23">
        <f t="shared" si="119"/>
        <v>0</v>
      </c>
      <c r="Z163" s="23">
        <f t="shared" si="119"/>
        <v>0</v>
      </c>
      <c r="AA163" s="23">
        <f t="shared" si="119"/>
        <v>0</v>
      </c>
    </row>
    <row r="164" spans="1:27" hidden="1" x14ac:dyDescent="0.25">
      <c r="A164" s="666"/>
      <c r="B164" s="225" t="s">
        <v>21</v>
      </c>
      <c r="C164" s="23">
        <f t="shared" si="120"/>
        <v>0</v>
      </c>
      <c r="D164" s="23">
        <f t="shared" si="121"/>
        <v>0</v>
      </c>
      <c r="E164" s="23">
        <f t="shared" ref="E164:AA167" si="122">IF(E25=0,0,((E7*0.5)+D25-E43)*E80*E129*E$2)</f>
        <v>0</v>
      </c>
      <c r="F164" s="23">
        <f t="shared" si="122"/>
        <v>0</v>
      </c>
      <c r="G164" s="23">
        <f t="shared" si="122"/>
        <v>1.6056743346562465</v>
      </c>
      <c r="H164" s="23">
        <f t="shared" si="122"/>
        <v>13.578983355378082</v>
      </c>
      <c r="I164" s="23">
        <f t="shared" si="122"/>
        <v>12.310940593833466</v>
      </c>
      <c r="J164" s="23">
        <f t="shared" si="122"/>
        <v>20.188921063167864</v>
      </c>
      <c r="K164" s="23">
        <f t="shared" si="122"/>
        <v>28.004683547582385</v>
      </c>
      <c r="L164" s="23">
        <f t="shared" si="122"/>
        <v>13.018252651930659</v>
      </c>
      <c r="M164" s="23">
        <f t="shared" si="122"/>
        <v>13.07095652033922</v>
      </c>
      <c r="N164" s="23">
        <f t="shared" si="122"/>
        <v>13.951306115092653</v>
      </c>
      <c r="O164" s="23">
        <f t="shared" si="122"/>
        <v>16.09604507348752</v>
      </c>
      <c r="P164" s="23">
        <f t="shared" si="122"/>
        <v>13.646521192043267</v>
      </c>
      <c r="Q164" s="23">
        <f t="shared" si="122"/>
        <v>15.47533812783527</v>
      </c>
      <c r="R164" s="23">
        <f t="shared" si="122"/>
        <v>13.211482946420311</v>
      </c>
      <c r="S164" s="23">
        <f t="shared" si="122"/>
        <v>16.528418361218105</v>
      </c>
      <c r="T164" s="23">
        <f t="shared" si="122"/>
        <v>0</v>
      </c>
      <c r="U164" s="23">
        <f t="shared" si="122"/>
        <v>0</v>
      </c>
      <c r="V164" s="23">
        <f t="shared" si="122"/>
        <v>0</v>
      </c>
      <c r="W164" s="23">
        <f t="shared" si="122"/>
        <v>0</v>
      </c>
      <c r="X164" s="23">
        <f t="shared" si="122"/>
        <v>0</v>
      </c>
      <c r="Y164" s="23">
        <f t="shared" si="122"/>
        <v>0</v>
      </c>
      <c r="Z164" s="23">
        <f t="shared" si="122"/>
        <v>0</v>
      </c>
      <c r="AA164" s="23">
        <f t="shared" si="122"/>
        <v>0</v>
      </c>
    </row>
    <row r="165" spans="1:27" hidden="1" x14ac:dyDescent="0.25">
      <c r="A165" s="666"/>
      <c r="B165" s="225" t="s">
        <v>1</v>
      </c>
      <c r="C165" s="23">
        <f t="shared" si="120"/>
        <v>0</v>
      </c>
      <c r="D165" s="23">
        <f t="shared" si="121"/>
        <v>0</v>
      </c>
      <c r="E165" s="23">
        <f t="shared" si="122"/>
        <v>0</v>
      </c>
      <c r="F165" s="23">
        <f t="shared" si="122"/>
        <v>39.261847846908061</v>
      </c>
      <c r="G165" s="23">
        <f t="shared" si="122"/>
        <v>272.81688652680469</v>
      </c>
      <c r="H165" s="23">
        <f t="shared" si="122"/>
        <v>3769.2203631051671</v>
      </c>
      <c r="I165" s="23">
        <f t="shared" si="122"/>
        <v>5039.1195124050046</v>
      </c>
      <c r="J165" s="23">
        <f t="shared" si="122"/>
        <v>5712.7647068263295</v>
      </c>
      <c r="K165" s="23">
        <f t="shared" si="122"/>
        <v>3267.3174320920189</v>
      </c>
      <c r="L165" s="23">
        <f t="shared" si="122"/>
        <v>198.84296538924431</v>
      </c>
      <c r="M165" s="23">
        <f t="shared" si="122"/>
        <v>73.603296395688858</v>
      </c>
      <c r="N165" s="23">
        <f t="shared" si="122"/>
        <v>0</v>
      </c>
      <c r="O165" s="23">
        <f t="shared" si="122"/>
        <v>0</v>
      </c>
      <c r="P165" s="23">
        <f t="shared" si="122"/>
        <v>0</v>
      </c>
      <c r="Q165" s="23">
        <f t="shared" si="122"/>
        <v>0</v>
      </c>
      <c r="R165" s="23">
        <f t="shared" si="122"/>
        <v>334.91204051300917</v>
      </c>
      <c r="S165" s="23">
        <f t="shared" si="122"/>
        <v>1813.329300570939</v>
      </c>
      <c r="T165" s="23">
        <f t="shared" si="122"/>
        <v>0</v>
      </c>
      <c r="U165" s="23">
        <f t="shared" si="122"/>
        <v>0</v>
      </c>
      <c r="V165" s="23">
        <f t="shared" si="122"/>
        <v>0</v>
      </c>
      <c r="W165" s="23">
        <f t="shared" si="122"/>
        <v>0</v>
      </c>
      <c r="X165" s="23">
        <f t="shared" si="122"/>
        <v>0</v>
      </c>
      <c r="Y165" s="23">
        <f t="shared" si="122"/>
        <v>0</v>
      </c>
      <c r="Z165" s="23">
        <f t="shared" si="122"/>
        <v>0</v>
      </c>
      <c r="AA165" s="23">
        <f t="shared" si="122"/>
        <v>0</v>
      </c>
    </row>
    <row r="166" spans="1:27" hidden="1" x14ac:dyDescent="0.25">
      <c r="A166" s="666"/>
      <c r="B166" s="225" t="s">
        <v>22</v>
      </c>
      <c r="C166" s="23">
        <f t="shared" si="120"/>
        <v>0</v>
      </c>
      <c r="D166" s="23">
        <f t="shared" si="121"/>
        <v>0</v>
      </c>
      <c r="E166" s="23">
        <f t="shared" si="122"/>
        <v>0</v>
      </c>
      <c r="F166" s="23">
        <f t="shared" si="122"/>
        <v>0</v>
      </c>
      <c r="G166" s="23">
        <f t="shared" si="122"/>
        <v>0</v>
      </c>
      <c r="H166" s="23">
        <f t="shared" si="122"/>
        <v>0</v>
      </c>
      <c r="I166" s="23">
        <f t="shared" si="122"/>
        <v>0</v>
      </c>
      <c r="J166" s="23">
        <f t="shared" si="122"/>
        <v>0</v>
      </c>
      <c r="K166" s="23">
        <f t="shared" si="122"/>
        <v>0</v>
      </c>
      <c r="L166" s="23">
        <f t="shared" si="122"/>
        <v>0</v>
      </c>
      <c r="M166" s="23">
        <f t="shared" si="122"/>
        <v>8.2762102910494927E-3</v>
      </c>
      <c r="N166" s="23">
        <f t="shared" si="122"/>
        <v>0.10694199690759955</v>
      </c>
      <c r="O166" s="23">
        <f t="shared" si="122"/>
        <v>2.9749165772903E-2</v>
      </c>
      <c r="P166" s="23">
        <f t="shared" si="122"/>
        <v>1.6032824922211593E-2</v>
      </c>
      <c r="Q166" s="23">
        <f t="shared" si="122"/>
        <v>1.9298778159469714E-2</v>
      </c>
      <c r="R166" s="23">
        <f t="shared" si="122"/>
        <v>0.75117797442511314</v>
      </c>
      <c r="S166" s="23">
        <f t="shared" si="122"/>
        <v>0.15428222361725055</v>
      </c>
      <c r="T166" s="23">
        <f t="shared" si="122"/>
        <v>0</v>
      </c>
      <c r="U166" s="23">
        <f t="shared" si="122"/>
        <v>0</v>
      </c>
      <c r="V166" s="23">
        <f t="shared" si="122"/>
        <v>0</v>
      </c>
      <c r="W166" s="23">
        <f t="shared" si="122"/>
        <v>0</v>
      </c>
      <c r="X166" s="23">
        <f t="shared" si="122"/>
        <v>0</v>
      </c>
      <c r="Y166" s="23">
        <f t="shared" si="122"/>
        <v>0</v>
      </c>
      <c r="Z166" s="23">
        <f t="shared" si="122"/>
        <v>0</v>
      </c>
      <c r="AA166" s="23">
        <f t="shared" si="122"/>
        <v>0</v>
      </c>
    </row>
    <row r="167" spans="1:27" hidden="1" x14ac:dyDescent="0.25">
      <c r="A167" s="666"/>
      <c r="B167" s="76" t="s">
        <v>9</v>
      </c>
      <c r="C167" s="23">
        <f t="shared" si="120"/>
        <v>0</v>
      </c>
      <c r="D167" s="23">
        <f t="shared" si="121"/>
        <v>0</v>
      </c>
      <c r="E167" s="23">
        <f t="shared" si="122"/>
        <v>0</v>
      </c>
      <c r="F167" s="23">
        <f t="shared" si="122"/>
        <v>0</v>
      </c>
      <c r="G167" s="23">
        <f t="shared" si="122"/>
        <v>0</v>
      </c>
      <c r="H167" s="23">
        <f t="shared" si="122"/>
        <v>0</v>
      </c>
      <c r="I167" s="23">
        <f t="shared" si="122"/>
        <v>0</v>
      </c>
      <c r="J167" s="23">
        <f t="shared" si="122"/>
        <v>0</v>
      </c>
      <c r="K167" s="23">
        <f t="shared" si="122"/>
        <v>0</v>
      </c>
      <c r="L167" s="23">
        <f t="shared" si="122"/>
        <v>4.2471019013505478</v>
      </c>
      <c r="M167" s="23">
        <f t="shared" si="122"/>
        <v>20.248842213269512</v>
      </c>
      <c r="N167" s="23">
        <f t="shared" si="122"/>
        <v>28.514560550334728</v>
      </c>
      <c r="O167" s="23">
        <f t="shared" si="122"/>
        <v>35.044270407412611</v>
      </c>
      <c r="P167" s="23">
        <f t="shared" si="122"/>
        <v>32.437529201176623</v>
      </c>
      <c r="Q167" s="23">
        <f t="shared" si="122"/>
        <v>30.849886732630623</v>
      </c>
      <c r="R167" s="23">
        <f t="shared" si="122"/>
        <v>8.3518475896588455</v>
      </c>
      <c r="S167" s="23">
        <f t="shared" si="122"/>
        <v>2.8131448112758055</v>
      </c>
      <c r="T167" s="23">
        <f t="shared" si="122"/>
        <v>0</v>
      </c>
      <c r="U167" s="23">
        <f t="shared" si="122"/>
        <v>0</v>
      </c>
      <c r="V167" s="23">
        <f t="shared" si="122"/>
        <v>0</v>
      </c>
      <c r="W167" s="23">
        <f t="shared" si="122"/>
        <v>0</v>
      </c>
      <c r="X167" s="23">
        <f t="shared" si="122"/>
        <v>0</v>
      </c>
      <c r="Y167" s="23">
        <f t="shared" si="122"/>
        <v>0</v>
      </c>
      <c r="Z167" s="23">
        <f t="shared" si="122"/>
        <v>0</v>
      </c>
      <c r="AA167" s="23">
        <f t="shared" si="122"/>
        <v>0</v>
      </c>
    </row>
    <row r="168" spans="1:27" hidden="1" x14ac:dyDescent="0.25">
      <c r="A168" s="666"/>
      <c r="B168" s="76" t="s">
        <v>3</v>
      </c>
      <c r="C168" s="23">
        <f t="shared" si="120"/>
        <v>0</v>
      </c>
      <c r="D168" s="23">
        <f t="shared" si="121"/>
        <v>0.87766231492372659</v>
      </c>
      <c r="E168" s="23">
        <f t="shared" ref="E168:AA171" si="123">IF(E29=0,0,((E11*0.5)+D29-E47)*E84*E133*E$2)</f>
        <v>13.21368420088757</v>
      </c>
      <c r="F168" s="23">
        <f t="shared" si="123"/>
        <v>12.804593637596595</v>
      </c>
      <c r="G168" s="23">
        <f t="shared" si="123"/>
        <v>49.414208281820613</v>
      </c>
      <c r="H168" s="23">
        <f t="shared" si="123"/>
        <v>1396.7880413436669</v>
      </c>
      <c r="I168" s="23">
        <f t="shared" si="123"/>
        <v>2493.2271812810432</v>
      </c>
      <c r="J168" s="23">
        <f t="shared" si="123"/>
        <v>2831.8457850479449</v>
      </c>
      <c r="K168" s="23">
        <f t="shared" si="123"/>
        <v>1739.3687989919731</v>
      </c>
      <c r="L168" s="23">
        <f t="shared" si="123"/>
        <v>340.38639084107143</v>
      </c>
      <c r="M168" s="23">
        <f t="shared" si="123"/>
        <v>808.47964403954268</v>
      </c>
      <c r="N168" s="23">
        <f t="shared" si="123"/>
        <v>2024.1161576187617</v>
      </c>
      <c r="O168" s="23">
        <f t="shared" si="123"/>
        <v>3492.8567353170483</v>
      </c>
      <c r="P168" s="23">
        <f t="shared" si="123"/>
        <v>3230.1735102625485</v>
      </c>
      <c r="Q168" s="23">
        <f t="shared" si="123"/>
        <v>3114.2085832746247</v>
      </c>
      <c r="R168" s="23">
        <f t="shared" si="123"/>
        <v>832.60236270907501</v>
      </c>
      <c r="S168" s="23">
        <f t="shared" si="123"/>
        <v>1761.9415037101071</v>
      </c>
      <c r="T168" s="23">
        <f t="shared" si="123"/>
        <v>0</v>
      </c>
      <c r="U168" s="23">
        <f t="shared" si="123"/>
        <v>0</v>
      </c>
      <c r="V168" s="23">
        <f t="shared" si="123"/>
        <v>0</v>
      </c>
      <c r="W168" s="23">
        <f t="shared" si="123"/>
        <v>0</v>
      </c>
      <c r="X168" s="23">
        <f t="shared" si="123"/>
        <v>0</v>
      </c>
      <c r="Y168" s="23">
        <f t="shared" si="123"/>
        <v>0</v>
      </c>
      <c r="Z168" s="23">
        <f t="shared" si="123"/>
        <v>0</v>
      </c>
      <c r="AA168" s="23">
        <f t="shared" si="123"/>
        <v>0</v>
      </c>
    </row>
    <row r="169" spans="1:27" ht="15.75" hidden="1" customHeight="1" x14ac:dyDescent="0.25">
      <c r="A169" s="666"/>
      <c r="B169" s="76" t="s">
        <v>4</v>
      </c>
      <c r="C169" s="23">
        <f t="shared" si="120"/>
        <v>0</v>
      </c>
      <c r="D169" s="23">
        <f t="shared" si="121"/>
        <v>19.209574912400434</v>
      </c>
      <c r="E169" s="23">
        <f t="shared" si="123"/>
        <v>115.8758948048972</v>
      </c>
      <c r="F169" s="23">
        <f t="shared" si="123"/>
        <v>223.05608759050321</v>
      </c>
      <c r="G169" s="23">
        <f t="shared" si="123"/>
        <v>549.62329213462749</v>
      </c>
      <c r="H169" s="23">
        <f t="shared" si="123"/>
        <v>2435.8748593703417</v>
      </c>
      <c r="I169" s="23">
        <f t="shared" si="123"/>
        <v>3170.9065512942525</v>
      </c>
      <c r="J169" s="23">
        <f t="shared" si="123"/>
        <v>3956.7016064239542</v>
      </c>
      <c r="K169" s="23">
        <f t="shared" si="123"/>
        <v>5568.9388396380464</v>
      </c>
      <c r="L169" s="23">
        <f t="shared" si="123"/>
        <v>3264.0614916363143</v>
      </c>
      <c r="M169" s="98">
        <f t="shared" si="123"/>
        <v>2673.1338407264529</v>
      </c>
      <c r="N169" s="23">
        <f t="shared" si="123"/>
        <v>3335.9962433738856</v>
      </c>
      <c r="O169" s="23">
        <f t="shared" si="123"/>
        <v>5439.6315740898417</v>
      </c>
      <c r="P169" s="23">
        <f t="shared" si="123"/>
        <v>3939.2026683846962</v>
      </c>
      <c r="Q169" s="23">
        <f t="shared" si="123"/>
        <v>4809.6323074736256</v>
      </c>
      <c r="R169" s="23">
        <f t="shared" si="123"/>
        <v>3609.9978537128973</v>
      </c>
      <c r="S169" s="23">
        <f t="shared" si="123"/>
        <v>5130.1935796775151</v>
      </c>
      <c r="T169" s="23">
        <f t="shared" si="123"/>
        <v>0</v>
      </c>
      <c r="U169" s="23">
        <f t="shared" si="123"/>
        <v>0</v>
      </c>
      <c r="V169" s="23">
        <f t="shared" si="123"/>
        <v>0</v>
      </c>
      <c r="W169" s="23">
        <f t="shared" si="123"/>
        <v>0</v>
      </c>
      <c r="X169" s="23">
        <f t="shared" si="123"/>
        <v>0</v>
      </c>
      <c r="Y169" s="23">
        <f t="shared" si="123"/>
        <v>0</v>
      </c>
      <c r="Z169" s="23">
        <f t="shared" si="123"/>
        <v>0</v>
      </c>
      <c r="AA169" s="23">
        <f t="shared" si="123"/>
        <v>0</v>
      </c>
    </row>
    <row r="170" spans="1:27" hidden="1" x14ac:dyDescent="0.25">
      <c r="A170" s="666"/>
      <c r="B170" s="76" t="s">
        <v>5</v>
      </c>
      <c r="C170" s="23">
        <f t="shared" si="120"/>
        <v>0</v>
      </c>
      <c r="D170" s="23">
        <f t="shared" si="121"/>
        <v>0</v>
      </c>
      <c r="E170" s="23">
        <f t="shared" si="123"/>
        <v>0.95361308615867757</v>
      </c>
      <c r="F170" s="23">
        <f t="shared" si="123"/>
        <v>1.2171201796506954</v>
      </c>
      <c r="G170" s="23">
        <f t="shared" si="123"/>
        <v>2.9228519175149468</v>
      </c>
      <c r="H170" s="23">
        <f t="shared" si="123"/>
        <v>19.009941631021213</v>
      </c>
      <c r="I170" s="23">
        <f t="shared" si="123"/>
        <v>19.901088601137783</v>
      </c>
      <c r="J170" s="23">
        <f t="shared" si="123"/>
        <v>22.147663356426925</v>
      </c>
      <c r="K170" s="23">
        <f t="shared" si="123"/>
        <v>54.073303653698659</v>
      </c>
      <c r="L170" s="23">
        <f t="shared" si="123"/>
        <v>35.680078012780868</v>
      </c>
      <c r="M170" s="23">
        <f t="shared" si="123"/>
        <v>46.20157830162983</v>
      </c>
      <c r="N170" s="23">
        <f t="shared" si="123"/>
        <v>215.61881579704311</v>
      </c>
      <c r="O170" s="23">
        <f t="shared" si="123"/>
        <v>383.7596747124652</v>
      </c>
      <c r="P170" s="23">
        <f t="shared" si="123"/>
        <v>344.52707016748616</v>
      </c>
      <c r="Q170" s="23">
        <f t="shared" si="123"/>
        <v>418.72799840833784</v>
      </c>
      <c r="R170" s="23">
        <f t="shared" si="123"/>
        <v>267.21649694451111</v>
      </c>
      <c r="S170" s="23">
        <f t="shared" si="123"/>
        <v>350.02187064672415</v>
      </c>
      <c r="T170" s="23">
        <f t="shared" si="123"/>
        <v>0</v>
      </c>
      <c r="U170" s="23">
        <f t="shared" si="123"/>
        <v>0</v>
      </c>
      <c r="V170" s="23">
        <f t="shared" si="123"/>
        <v>0</v>
      </c>
      <c r="W170" s="23">
        <f t="shared" si="123"/>
        <v>0</v>
      </c>
      <c r="X170" s="23">
        <f t="shared" si="123"/>
        <v>0</v>
      </c>
      <c r="Y170" s="23">
        <f t="shared" si="123"/>
        <v>0</v>
      </c>
      <c r="Z170" s="23">
        <f t="shared" si="123"/>
        <v>0</v>
      </c>
      <c r="AA170" s="23">
        <f t="shared" si="123"/>
        <v>0</v>
      </c>
    </row>
    <row r="171" spans="1:27" hidden="1" x14ac:dyDescent="0.25">
      <c r="A171" s="666"/>
      <c r="B171" s="76" t="s">
        <v>23</v>
      </c>
      <c r="C171" s="23">
        <f t="shared" si="120"/>
        <v>0</v>
      </c>
      <c r="D171" s="23">
        <f t="shared" si="121"/>
        <v>0</v>
      </c>
      <c r="E171" s="23">
        <f t="shared" si="123"/>
        <v>7.8824795908171748</v>
      </c>
      <c r="F171" s="23">
        <f t="shared" si="123"/>
        <v>10.060605412111498</v>
      </c>
      <c r="G171" s="23">
        <f t="shared" si="123"/>
        <v>13.178198077033644</v>
      </c>
      <c r="H171" s="23">
        <f t="shared" si="123"/>
        <v>54.392697542273389</v>
      </c>
      <c r="I171" s="23">
        <f t="shared" si="123"/>
        <v>117.61463325773916</v>
      </c>
      <c r="J171" s="23">
        <f t="shared" si="123"/>
        <v>208.1835164210909</v>
      </c>
      <c r="K171" s="23">
        <f t="shared" si="123"/>
        <v>204.44959668431557</v>
      </c>
      <c r="L171" s="23">
        <f t="shared" si="123"/>
        <v>79.95399345986128</v>
      </c>
      <c r="M171" s="23">
        <f t="shared" si="123"/>
        <v>81.129861653034297</v>
      </c>
      <c r="N171" s="23">
        <f t="shared" si="123"/>
        <v>71.736050635739019</v>
      </c>
      <c r="O171" s="23">
        <f t="shared" si="123"/>
        <v>74.650318291203604</v>
      </c>
      <c r="P171" s="23">
        <f t="shared" si="123"/>
        <v>67.018650323822769</v>
      </c>
      <c r="Q171" s="23">
        <f t="shared" si="123"/>
        <v>81.452482942720437</v>
      </c>
      <c r="R171" s="23">
        <f t="shared" si="123"/>
        <v>51.979918329131969</v>
      </c>
      <c r="S171" s="23">
        <f t="shared" si="123"/>
        <v>68.087518763502146</v>
      </c>
      <c r="T171" s="23">
        <f t="shared" si="123"/>
        <v>0</v>
      </c>
      <c r="U171" s="23">
        <f t="shared" si="123"/>
        <v>0</v>
      </c>
      <c r="V171" s="23">
        <f t="shared" si="123"/>
        <v>0</v>
      </c>
      <c r="W171" s="23">
        <f t="shared" si="123"/>
        <v>0</v>
      </c>
      <c r="X171" s="23">
        <f t="shared" si="123"/>
        <v>0</v>
      </c>
      <c r="Y171" s="23">
        <f t="shared" si="123"/>
        <v>0</v>
      </c>
      <c r="Z171" s="23">
        <f t="shared" si="123"/>
        <v>0</v>
      </c>
      <c r="AA171" s="23">
        <f t="shared" si="123"/>
        <v>0</v>
      </c>
    </row>
    <row r="172" spans="1:27" hidden="1" x14ac:dyDescent="0.25">
      <c r="A172" s="666"/>
      <c r="B172" s="76" t="s">
        <v>24</v>
      </c>
      <c r="C172" s="23">
        <f t="shared" si="120"/>
        <v>0</v>
      </c>
      <c r="D172" s="23">
        <f t="shared" si="121"/>
        <v>0</v>
      </c>
      <c r="E172" s="23">
        <f t="shared" ref="E172:AA174" si="124">IF(E33=0,0,((E15*0.5)+D33-E51)*E88*E137*E$2)</f>
        <v>0</v>
      </c>
      <c r="F172" s="23">
        <f t="shared" si="124"/>
        <v>0</v>
      </c>
      <c r="G172" s="23">
        <f t="shared" si="124"/>
        <v>0</v>
      </c>
      <c r="H172" s="23">
        <f t="shared" si="124"/>
        <v>0</v>
      </c>
      <c r="I172" s="23">
        <f t="shared" si="124"/>
        <v>0</v>
      </c>
      <c r="J172" s="23">
        <f t="shared" si="124"/>
        <v>1109.820550397078</v>
      </c>
      <c r="K172" s="23">
        <f t="shared" si="124"/>
        <v>2054.6394801946012</v>
      </c>
      <c r="L172" s="23">
        <f t="shared" si="124"/>
        <v>778.85479937007915</v>
      </c>
      <c r="M172" s="23">
        <f t="shared" si="124"/>
        <v>755.59774205526094</v>
      </c>
      <c r="N172" s="23">
        <f t="shared" si="124"/>
        <v>636.47643848472637</v>
      </c>
      <c r="O172" s="23">
        <f t="shared" si="124"/>
        <v>637.30018110140122</v>
      </c>
      <c r="P172" s="23">
        <f t="shared" si="124"/>
        <v>572.14756703289993</v>
      </c>
      <c r="Q172" s="23">
        <f t="shared" si="124"/>
        <v>695.37120964521444</v>
      </c>
      <c r="R172" s="23">
        <f t="shared" si="124"/>
        <v>443.75981406492321</v>
      </c>
      <c r="S172" s="23">
        <f t="shared" si="124"/>
        <v>581.27264601145146</v>
      </c>
      <c r="T172" s="23">
        <f t="shared" si="124"/>
        <v>0</v>
      </c>
      <c r="U172" s="23">
        <f t="shared" si="124"/>
        <v>0</v>
      </c>
      <c r="V172" s="23">
        <f t="shared" si="124"/>
        <v>0</v>
      </c>
      <c r="W172" s="23">
        <f t="shared" si="124"/>
        <v>0</v>
      </c>
      <c r="X172" s="23">
        <f t="shared" si="124"/>
        <v>0</v>
      </c>
      <c r="Y172" s="23">
        <f t="shared" si="124"/>
        <v>0</v>
      </c>
      <c r="Z172" s="23">
        <f t="shared" si="124"/>
        <v>0</v>
      </c>
      <c r="AA172" s="23">
        <f t="shared" si="124"/>
        <v>0</v>
      </c>
    </row>
    <row r="173" spans="1:27" ht="15.75" hidden="1" customHeight="1" x14ac:dyDescent="0.25">
      <c r="A173" s="666"/>
      <c r="B173" s="76" t="s">
        <v>7</v>
      </c>
      <c r="C173" s="23">
        <f t="shared" si="120"/>
        <v>0</v>
      </c>
      <c r="D173" s="23">
        <f t="shared" si="121"/>
        <v>0</v>
      </c>
      <c r="E173" s="23">
        <f t="shared" si="124"/>
        <v>0</v>
      </c>
      <c r="F173" s="23">
        <f t="shared" si="124"/>
        <v>0</v>
      </c>
      <c r="G173" s="23">
        <f t="shared" si="124"/>
        <v>0</v>
      </c>
      <c r="H173" s="23">
        <f t="shared" si="124"/>
        <v>0</v>
      </c>
      <c r="I173" s="23">
        <f t="shared" si="124"/>
        <v>0</v>
      </c>
      <c r="J173" s="23">
        <f t="shared" si="124"/>
        <v>1.0828758935805987</v>
      </c>
      <c r="K173" s="23">
        <f t="shared" si="124"/>
        <v>5.0463951679118155</v>
      </c>
      <c r="L173" s="23">
        <f t="shared" si="124"/>
        <v>-9.9849803829905444</v>
      </c>
      <c r="M173" s="23">
        <f t="shared" si="124"/>
        <v>-20.946452015048891</v>
      </c>
      <c r="N173" s="133">
        <f t="shared" si="124"/>
        <v>11.360119850523091</v>
      </c>
      <c r="O173" s="23">
        <f t="shared" si="124"/>
        <v>39.019199887575446</v>
      </c>
      <c r="P173" s="23">
        <f t="shared" si="124"/>
        <v>34.098799484554355</v>
      </c>
      <c r="Q173" s="23">
        <f t="shared" si="124"/>
        <v>40.828157817175025</v>
      </c>
      <c r="R173" s="23">
        <f t="shared" si="124"/>
        <v>32.164933845471708</v>
      </c>
      <c r="S173" s="23">
        <f t="shared" si="124"/>
        <v>37.225564373421818</v>
      </c>
      <c r="T173" s="23">
        <f t="shared" si="124"/>
        <v>0</v>
      </c>
      <c r="U173" s="23">
        <f t="shared" si="124"/>
        <v>0</v>
      </c>
      <c r="V173" s="23">
        <f t="shared" si="124"/>
        <v>0</v>
      </c>
      <c r="W173" s="23">
        <f t="shared" si="124"/>
        <v>0</v>
      </c>
      <c r="X173" s="23">
        <f t="shared" si="124"/>
        <v>0</v>
      </c>
      <c r="Y173" s="23">
        <f t="shared" si="124"/>
        <v>0</v>
      </c>
      <c r="Z173" s="23">
        <f t="shared" si="124"/>
        <v>0</v>
      </c>
      <c r="AA173" s="23">
        <f t="shared" si="124"/>
        <v>0</v>
      </c>
    </row>
    <row r="174" spans="1:27" ht="15.75" hidden="1" customHeight="1" x14ac:dyDescent="0.25">
      <c r="A174" s="666"/>
      <c r="B174" s="76" t="s">
        <v>8</v>
      </c>
      <c r="C174" s="23">
        <f t="shared" si="120"/>
        <v>0</v>
      </c>
      <c r="D174" s="23">
        <f t="shared" si="121"/>
        <v>0</v>
      </c>
      <c r="E174" s="23">
        <f t="shared" si="124"/>
        <v>0</v>
      </c>
      <c r="F174" s="23">
        <f t="shared" si="124"/>
        <v>0</v>
      </c>
      <c r="G174" s="23">
        <f t="shared" si="124"/>
        <v>0</v>
      </c>
      <c r="H174" s="23">
        <f t="shared" si="124"/>
        <v>0</v>
      </c>
      <c r="I174" s="23">
        <f t="shared" si="124"/>
        <v>0</v>
      </c>
      <c r="J174" s="23">
        <f t="shared" si="124"/>
        <v>0</v>
      </c>
      <c r="K174" s="23">
        <f t="shared" si="124"/>
        <v>10.154096938052055</v>
      </c>
      <c r="L174" s="23">
        <f t="shared" si="124"/>
        <v>8.0672408804435776</v>
      </c>
      <c r="M174" s="23">
        <f t="shared" si="124"/>
        <v>7.9625605111227244</v>
      </c>
      <c r="N174" s="23">
        <f t="shared" si="124"/>
        <v>7.043556718322602</v>
      </c>
      <c r="O174" s="23">
        <f t="shared" si="124"/>
        <v>7.5310624817284646</v>
      </c>
      <c r="P174" s="23">
        <f t="shared" si="124"/>
        <v>5.6109366963473981</v>
      </c>
      <c r="Q174" s="23">
        <f t="shared" si="124"/>
        <v>5.3724690770194181</v>
      </c>
      <c r="R174" s="23">
        <f t="shared" si="124"/>
        <v>4.8370203222066257</v>
      </c>
      <c r="S174" s="23">
        <f t="shared" si="124"/>
        <v>5.7652753060746083</v>
      </c>
      <c r="T174" s="23">
        <f t="shared" si="124"/>
        <v>0</v>
      </c>
      <c r="U174" s="23">
        <f t="shared" si="124"/>
        <v>0</v>
      </c>
      <c r="V174" s="23">
        <f t="shared" si="124"/>
        <v>0</v>
      </c>
      <c r="W174" s="23">
        <f t="shared" si="124"/>
        <v>0</v>
      </c>
      <c r="X174" s="23">
        <f t="shared" si="124"/>
        <v>0</v>
      </c>
      <c r="Y174" s="23">
        <f t="shared" si="124"/>
        <v>0</v>
      </c>
      <c r="Z174" s="23">
        <f t="shared" si="124"/>
        <v>0</v>
      </c>
      <c r="AA174" s="23">
        <f t="shared" si="124"/>
        <v>0</v>
      </c>
    </row>
    <row r="175" spans="1:27" ht="15.75" hidden="1" customHeight="1" x14ac:dyDescent="0.25">
      <c r="A175" s="666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25">
      <c r="A176" s="666"/>
      <c r="B176" s="224" t="s">
        <v>26</v>
      </c>
      <c r="C176" s="23">
        <f>SUM(C162:C175)</f>
        <v>0</v>
      </c>
      <c r="D176" s="23">
        <f>SUM(D162:D175)</f>
        <v>20.08723722732416</v>
      </c>
      <c r="E176" s="23">
        <f t="shared" ref="E176:AA176" si="125">SUM(E162:E175)</f>
        <v>141.8811995064296</v>
      </c>
      <c r="F176" s="23">
        <f t="shared" si="125"/>
        <v>291.44879353985789</v>
      </c>
      <c r="G176" s="23">
        <f t="shared" si="125"/>
        <v>896.17409752366893</v>
      </c>
      <c r="H176" s="23">
        <f t="shared" si="125"/>
        <v>7744.0567133903623</v>
      </c>
      <c r="I176" s="23">
        <f t="shared" si="125"/>
        <v>10928.465814857051</v>
      </c>
      <c r="J176" s="23">
        <f t="shared" si="125"/>
        <v>13959.035324027296</v>
      </c>
      <c r="K176" s="23">
        <f t="shared" si="125"/>
        <v>13116.279358026057</v>
      </c>
      <c r="L176" s="23">
        <f t="shared" si="125"/>
        <v>4812.4423595443432</v>
      </c>
      <c r="M176" s="98">
        <f t="shared" si="125"/>
        <v>4557.9917560736931</v>
      </c>
      <c r="N176" s="23">
        <f t="shared" si="125"/>
        <v>6595.4648146724803</v>
      </c>
      <c r="O176" s="23">
        <f t="shared" si="125"/>
        <v>10539.666011262163</v>
      </c>
      <c r="P176" s="23">
        <f t="shared" si="125"/>
        <v>8610.3281903199768</v>
      </c>
      <c r="Q176" s="23">
        <f t="shared" si="125"/>
        <v>9663.3857311852589</v>
      </c>
      <c r="R176" s="23">
        <f t="shared" si="125"/>
        <v>5887.8821224852318</v>
      </c>
      <c r="S176" s="23">
        <f t="shared" si="125"/>
        <v>10144.706181198075</v>
      </c>
      <c r="T176" s="23">
        <f t="shared" si="125"/>
        <v>0</v>
      </c>
      <c r="U176" s="23">
        <f t="shared" si="125"/>
        <v>0</v>
      </c>
      <c r="V176" s="23">
        <f t="shared" si="125"/>
        <v>0</v>
      </c>
      <c r="W176" s="23">
        <f t="shared" si="125"/>
        <v>0</v>
      </c>
      <c r="X176" s="23">
        <f t="shared" si="125"/>
        <v>0</v>
      </c>
      <c r="Y176" s="23">
        <f t="shared" si="125"/>
        <v>0</v>
      </c>
      <c r="Z176" s="23">
        <f t="shared" si="125"/>
        <v>0</v>
      </c>
      <c r="AA176" s="23">
        <f t="shared" si="125"/>
        <v>0</v>
      </c>
    </row>
    <row r="177" spans="1:27" ht="16.5" hidden="1" customHeight="1" thickBot="1" x14ac:dyDescent="0.3">
      <c r="A177" s="667"/>
      <c r="B177" s="127" t="s">
        <v>27</v>
      </c>
      <c r="C177" s="24">
        <f>C176</f>
        <v>0</v>
      </c>
      <c r="D177" s="24">
        <f>C177+D176</f>
        <v>20.08723722732416</v>
      </c>
      <c r="E177" s="24">
        <f t="shared" ref="E177:AA177" si="126">D177+E176</f>
        <v>161.96843673375375</v>
      </c>
      <c r="F177" s="24">
        <f t="shared" si="126"/>
        <v>453.41723027361161</v>
      </c>
      <c r="G177" s="24">
        <f t="shared" si="126"/>
        <v>1349.5913277972804</v>
      </c>
      <c r="H177" s="24">
        <f t="shared" si="126"/>
        <v>9093.6480411876437</v>
      </c>
      <c r="I177" s="24">
        <f t="shared" si="126"/>
        <v>20022.113856044693</v>
      </c>
      <c r="J177" s="24">
        <f t="shared" si="126"/>
        <v>33981.149180071989</v>
      </c>
      <c r="K177" s="24">
        <f t="shared" si="126"/>
        <v>47097.428538098044</v>
      </c>
      <c r="L177" s="24">
        <f t="shared" si="126"/>
        <v>51909.870897642388</v>
      </c>
      <c r="M177" s="24">
        <f t="shared" si="126"/>
        <v>56467.862653716082</v>
      </c>
      <c r="N177" s="24">
        <f t="shared" si="126"/>
        <v>63063.327468388561</v>
      </c>
      <c r="O177" s="24">
        <f t="shared" si="126"/>
        <v>73602.99347965073</v>
      </c>
      <c r="P177" s="24">
        <f t="shared" si="126"/>
        <v>82213.321669970712</v>
      </c>
      <c r="Q177" s="24">
        <f t="shared" si="126"/>
        <v>91876.707401155974</v>
      </c>
      <c r="R177" s="24">
        <f t="shared" si="126"/>
        <v>97764.589523641203</v>
      </c>
      <c r="S177" s="24">
        <f t="shared" si="126"/>
        <v>107909.29570483929</v>
      </c>
      <c r="T177" s="24">
        <f t="shared" si="126"/>
        <v>107909.29570483929</v>
      </c>
      <c r="U177" s="24">
        <f t="shared" si="126"/>
        <v>107909.29570483929</v>
      </c>
      <c r="V177" s="24">
        <f t="shared" si="126"/>
        <v>107909.29570483929</v>
      </c>
      <c r="W177" s="24">
        <f t="shared" si="126"/>
        <v>107909.29570483929</v>
      </c>
      <c r="X177" s="24">
        <f t="shared" si="126"/>
        <v>107909.29570483929</v>
      </c>
      <c r="Y177" s="24">
        <f t="shared" si="126"/>
        <v>107909.29570483929</v>
      </c>
      <c r="Z177" s="24">
        <f t="shared" si="126"/>
        <v>107909.29570483929</v>
      </c>
      <c r="AA177" s="24">
        <f t="shared" si="126"/>
        <v>107909.29570483929</v>
      </c>
    </row>
    <row r="178" spans="1:27" hidden="1" x14ac:dyDescent="0.25">
      <c r="A178" s="95"/>
      <c r="B178" s="198" t="s">
        <v>128</v>
      </c>
      <c r="C178" s="99">
        <f t="shared" ref="C178:AA178" si="127">C157+C176</f>
        <v>0</v>
      </c>
      <c r="D178" s="99">
        <f t="shared" si="127"/>
        <v>298.59516948670307</v>
      </c>
      <c r="E178" s="99">
        <f t="shared" si="127"/>
        <v>2028.7447576392879</v>
      </c>
      <c r="F178" s="99">
        <f t="shared" si="127"/>
        <v>5364.0446751730378</v>
      </c>
      <c r="G178" s="99">
        <f t="shared" si="127"/>
        <v>12585.504885562525</v>
      </c>
      <c r="H178" s="99">
        <f t="shared" si="127"/>
        <v>51267.060533837379</v>
      </c>
      <c r="I178" s="99">
        <f t="shared" si="127"/>
        <v>79888.699633304757</v>
      </c>
      <c r="J178" s="99">
        <f t="shared" si="127"/>
        <v>100463.80563928791</v>
      </c>
      <c r="K178" s="99">
        <f t="shared" si="127"/>
        <v>103416.88107216761</v>
      </c>
      <c r="L178" s="99">
        <f t="shared" si="127"/>
        <v>58944.482211764851</v>
      </c>
      <c r="M178" s="99">
        <f t="shared" si="127"/>
        <v>58952.238903777587</v>
      </c>
      <c r="N178" s="99">
        <f t="shared" si="127"/>
        <v>105274.39491659212</v>
      </c>
      <c r="O178" s="99">
        <f t="shared" si="127"/>
        <v>151286.49369567167</v>
      </c>
      <c r="P178" s="99">
        <f t="shared" si="127"/>
        <v>123927.20768638485</v>
      </c>
      <c r="Q178" s="99">
        <f t="shared" si="127"/>
        <v>128371.03365956302</v>
      </c>
      <c r="R178" s="99">
        <f t="shared" si="127"/>
        <v>114835.99985434399</v>
      </c>
      <c r="S178" s="99">
        <f t="shared" si="127"/>
        <v>149382.91342928153</v>
      </c>
      <c r="T178" s="99">
        <f t="shared" si="127"/>
        <v>0</v>
      </c>
      <c r="U178" s="99">
        <f t="shared" si="127"/>
        <v>0</v>
      </c>
      <c r="V178" s="99">
        <f t="shared" si="127"/>
        <v>0</v>
      </c>
      <c r="W178" s="99">
        <f t="shared" si="127"/>
        <v>0</v>
      </c>
      <c r="X178" s="99">
        <f t="shared" si="127"/>
        <v>0</v>
      </c>
      <c r="Y178" s="99">
        <f t="shared" si="127"/>
        <v>0</v>
      </c>
      <c r="Z178" s="99">
        <f t="shared" si="127"/>
        <v>0</v>
      </c>
      <c r="AA178" s="99">
        <f t="shared" si="127"/>
        <v>0</v>
      </c>
    </row>
    <row r="179" spans="1:27" hidden="1" x14ac:dyDescent="0.25">
      <c r="A179" s="95"/>
      <c r="B179" s="199" t="s">
        <v>182</v>
      </c>
      <c r="C179" s="97">
        <f>C178-C73</f>
        <v>0</v>
      </c>
      <c r="D179" s="97">
        <f t="shared" ref="D179:AA179" si="128">D178-D73</f>
        <v>0</v>
      </c>
      <c r="E179" s="97">
        <f t="shared" si="128"/>
        <v>0</v>
      </c>
      <c r="F179" s="97">
        <f t="shared" si="128"/>
        <v>0</v>
      </c>
      <c r="G179" s="97">
        <f t="shared" si="128"/>
        <v>0</v>
      </c>
      <c r="H179" s="97">
        <f t="shared" si="128"/>
        <v>0</v>
      </c>
      <c r="I179" s="97">
        <f t="shared" si="128"/>
        <v>0</v>
      </c>
      <c r="J179" s="97">
        <f t="shared" si="128"/>
        <v>0</v>
      </c>
      <c r="K179" s="97">
        <f t="shared" si="128"/>
        <v>0</v>
      </c>
      <c r="L179" s="97">
        <f t="shared" si="128"/>
        <v>0</v>
      </c>
      <c r="M179" s="97">
        <f t="shared" si="128"/>
        <v>0</v>
      </c>
      <c r="N179" s="97">
        <f t="shared" si="128"/>
        <v>0</v>
      </c>
      <c r="O179" s="97">
        <f t="shared" si="128"/>
        <v>0</v>
      </c>
      <c r="P179" s="97">
        <f t="shared" si="128"/>
        <v>0</v>
      </c>
      <c r="Q179" s="97">
        <f t="shared" si="128"/>
        <v>0</v>
      </c>
      <c r="R179" s="97">
        <f t="shared" si="128"/>
        <v>0</v>
      </c>
      <c r="S179" s="97">
        <f t="shared" si="128"/>
        <v>0</v>
      </c>
      <c r="T179" s="97">
        <f t="shared" si="128"/>
        <v>0</v>
      </c>
      <c r="U179" s="97">
        <f t="shared" si="128"/>
        <v>0</v>
      </c>
      <c r="V179" s="97">
        <f t="shared" si="128"/>
        <v>0</v>
      </c>
      <c r="W179" s="97">
        <f t="shared" si="128"/>
        <v>0</v>
      </c>
      <c r="X179" s="97">
        <f t="shared" si="128"/>
        <v>0</v>
      </c>
      <c r="Y179" s="97">
        <f t="shared" si="128"/>
        <v>0</v>
      </c>
      <c r="Z179" s="97">
        <f t="shared" si="128"/>
        <v>0</v>
      </c>
      <c r="AA179" s="97">
        <f t="shared" si="128"/>
        <v>0</v>
      </c>
    </row>
    <row r="180" spans="1:27" ht="15.75" hidden="1" thickBot="1" x14ac:dyDescent="0.3">
      <c r="A180" s="158" t="s">
        <v>178</v>
      </c>
      <c r="B180" s="95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97"/>
    </row>
    <row r="181" spans="1:27" ht="15.75" hidden="1" thickBot="1" x14ac:dyDescent="0.3">
      <c r="A181" s="95"/>
      <c r="B181" s="227" t="s">
        <v>39</v>
      </c>
      <c r="C181" s="135">
        <f>C$4</f>
        <v>45292</v>
      </c>
      <c r="D181" s="135">
        <f t="shared" ref="D181:AA181" si="129">D$4</f>
        <v>45323</v>
      </c>
      <c r="E181" s="135">
        <f t="shared" si="129"/>
        <v>45352</v>
      </c>
      <c r="F181" s="135">
        <f t="shared" si="129"/>
        <v>45383</v>
      </c>
      <c r="G181" s="135">
        <f t="shared" si="129"/>
        <v>45413</v>
      </c>
      <c r="H181" s="135">
        <f t="shared" si="129"/>
        <v>45444</v>
      </c>
      <c r="I181" s="135">
        <f t="shared" si="129"/>
        <v>45474</v>
      </c>
      <c r="J181" s="135">
        <f t="shared" si="129"/>
        <v>45505</v>
      </c>
      <c r="K181" s="135">
        <f t="shared" si="129"/>
        <v>45536</v>
      </c>
      <c r="L181" s="135">
        <f t="shared" si="129"/>
        <v>45566</v>
      </c>
      <c r="M181" s="135">
        <f t="shared" si="129"/>
        <v>45597</v>
      </c>
      <c r="N181" s="135">
        <f t="shared" si="129"/>
        <v>45627</v>
      </c>
      <c r="O181" s="135">
        <f t="shared" si="129"/>
        <v>45658</v>
      </c>
      <c r="P181" s="135">
        <f t="shared" si="129"/>
        <v>45689</v>
      </c>
      <c r="Q181" s="135">
        <f t="shared" si="129"/>
        <v>45717</v>
      </c>
      <c r="R181" s="135">
        <f t="shared" si="129"/>
        <v>45748</v>
      </c>
      <c r="S181" s="135">
        <f t="shared" si="129"/>
        <v>45778</v>
      </c>
      <c r="T181" s="135">
        <f t="shared" si="129"/>
        <v>45809</v>
      </c>
      <c r="U181" s="135">
        <f t="shared" si="129"/>
        <v>45839</v>
      </c>
      <c r="V181" s="135">
        <f t="shared" si="129"/>
        <v>45870</v>
      </c>
      <c r="W181" s="135">
        <f t="shared" si="129"/>
        <v>45901</v>
      </c>
      <c r="X181" s="135">
        <f t="shared" si="129"/>
        <v>45931</v>
      </c>
      <c r="Y181" s="135">
        <f t="shared" si="129"/>
        <v>45962</v>
      </c>
      <c r="Z181" s="135">
        <f t="shared" si="129"/>
        <v>45992</v>
      </c>
      <c r="AA181" s="135">
        <f t="shared" si="129"/>
        <v>46023</v>
      </c>
    </row>
    <row r="182" spans="1:27" hidden="1" x14ac:dyDescent="0.25">
      <c r="A182" s="95"/>
      <c r="B182" s="235" t="s">
        <v>129</v>
      </c>
      <c r="C182" s="107">
        <f>C157*'YTD PROGRAM SUMMARY'!C39</f>
        <v>0</v>
      </c>
      <c r="D182" s="107">
        <f>D157*'YTD PROGRAM SUMMARY'!D39</f>
        <v>278.50793225937889</v>
      </c>
      <c r="E182" s="107">
        <f>E157*'YTD PROGRAM SUMMARY'!E39</f>
        <v>1886.8635581328583</v>
      </c>
      <c r="F182" s="107">
        <f>F157*'YTD PROGRAM SUMMARY'!F39</f>
        <v>5072.5958816331804</v>
      </c>
      <c r="G182" s="107">
        <f>G157*'YTD PROGRAM SUMMARY'!G39</f>
        <v>11689.330788038857</v>
      </c>
      <c r="H182" s="107">
        <f>H157*'YTD PROGRAM SUMMARY'!H39</f>
        <v>43523.003820447018</v>
      </c>
      <c r="I182" s="107">
        <f>I157*'YTD PROGRAM SUMMARY'!I39</f>
        <v>68960.233818447712</v>
      </c>
      <c r="J182" s="107">
        <f>J157*'YTD PROGRAM SUMMARY'!J39</f>
        <v>86504.770315260612</v>
      </c>
      <c r="K182" s="107">
        <f>K157*'YTD PROGRAM SUMMARY'!K39</f>
        <v>90300.60171414155</v>
      </c>
      <c r="L182" s="107">
        <f>L157*'YTD PROGRAM SUMMARY'!L39</f>
        <v>54132.039852220507</v>
      </c>
      <c r="M182" s="107">
        <f>M157*'YTD PROGRAM SUMMARY'!M39</f>
        <v>0</v>
      </c>
      <c r="N182" s="107">
        <f>N157*'YTD PROGRAM SUMMARY'!N39</f>
        <v>0</v>
      </c>
      <c r="O182" s="207">
        <f>O157*'YTD PROGRAM SUMMARY'!O39</f>
        <v>0</v>
      </c>
      <c r="P182" s="207">
        <f>P157*'YTD PROGRAM SUMMARY'!P39</f>
        <v>0</v>
      </c>
      <c r="Q182" s="207">
        <f>Q157*'YTD PROGRAM SUMMARY'!Q39</f>
        <v>0</v>
      </c>
      <c r="R182" s="207">
        <f>R157*'YTD PROGRAM SUMMARY'!R39</f>
        <v>0</v>
      </c>
      <c r="S182" s="207">
        <f>S157*'YTD PROGRAM SUMMARY'!S39</f>
        <v>0</v>
      </c>
      <c r="T182" s="207">
        <f>T157*'YTD PROGRAM SUMMARY'!T39</f>
        <v>0</v>
      </c>
      <c r="U182" s="207">
        <f>U157*'YTD PROGRAM SUMMARY'!U39</f>
        <v>0</v>
      </c>
      <c r="V182" s="207">
        <f>V157*'YTD PROGRAM SUMMARY'!V39</f>
        <v>0</v>
      </c>
      <c r="W182" s="207">
        <f>W157*'YTD PROGRAM SUMMARY'!W39</f>
        <v>0</v>
      </c>
      <c r="X182" s="207">
        <f>X157*'YTD PROGRAM SUMMARY'!X39</f>
        <v>0</v>
      </c>
      <c r="Y182" s="207">
        <f>Y157*'YTD PROGRAM SUMMARY'!Y39</f>
        <v>0</v>
      </c>
      <c r="Z182" s="207">
        <f>Z157*'YTD PROGRAM SUMMARY'!Z39</f>
        <v>0</v>
      </c>
      <c r="AA182" s="207">
        <f>AA157*'YTD PROGRAM SUMMARY'!AA39</f>
        <v>0</v>
      </c>
    </row>
    <row r="183" spans="1:27" ht="15.75" hidden="1" thickBot="1" x14ac:dyDescent="0.3">
      <c r="A183" s="95"/>
      <c r="B183" s="78" t="s">
        <v>130</v>
      </c>
      <c r="C183" s="100">
        <f>C176*'YTD PROGRAM SUMMARY'!C39</f>
        <v>0</v>
      </c>
      <c r="D183" s="100">
        <f>D176*'YTD PROGRAM SUMMARY'!D39</f>
        <v>20.08723722732416</v>
      </c>
      <c r="E183" s="100">
        <f>E176*'YTD PROGRAM SUMMARY'!E39</f>
        <v>141.8811995064296</v>
      </c>
      <c r="F183" s="100">
        <f>F176*'YTD PROGRAM SUMMARY'!F39</f>
        <v>291.44879353985789</v>
      </c>
      <c r="G183" s="100">
        <f>G176*'YTD PROGRAM SUMMARY'!G39</f>
        <v>896.17409752366893</v>
      </c>
      <c r="H183" s="100">
        <f>H176*'YTD PROGRAM SUMMARY'!H39</f>
        <v>7744.0567133903623</v>
      </c>
      <c r="I183" s="100">
        <f>I176*'YTD PROGRAM SUMMARY'!I39</f>
        <v>10928.465814857051</v>
      </c>
      <c r="J183" s="100">
        <f>J176*'YTD PROGRAM SUMMARY'!J39</f>
        <v>13959.035324027296</v>
      </c>
      <c r="K183" s="100">
        <f>K176*'YTD PROGRAM SUMMARY'!K39</f>
        <v>13116.279358026057</v>
      </c>
      <c r="L183" s="100">
        <f>L176*'YTD PROGRAM SUMMARY'!L39</f>
        <v>4812.4423595443432</v>
      </c>
      <c r="M183" s="100">
        <f>M176*'YTD PROGRAM SUMMARY'!M39</f>
        <v>0</v>
      </c>
      <c r="N183" s="100">
        <f>N176*'YTD PROGRAM SUMMARY'!N39</f>
        <v>0</v>
      </c>
      <c r="O183" s="201">
        <f>O176*'YTD PROGRAM SUMMARY'!O39</f>
        <v>0</v>
      </c>
      <c r="P183" s="201">
        <f>P176*'YTD PROGRAM SUMMARY'!P39</f>
        <v>0</v>
      </c>
      <c r="Q183" s="201">
        <f>Q176*'YTD PROGRAM SUMMARY'!Q39</f>
        <v>0</v>
      </c>
      <c r="R183" s="201">
        <f>R176*'YTD PROGRAM SUMMARY'!R39</f>
        <v>0</v>
      </c>
      <c r="S183" s="201">
        <f>S176*'YTD PROGRAM SUMMARY'!S39</f>
        <v>0</v>
      </c>
      <c r="T183" s="201">
        <f>T176*'YTD PROGRAM SUMMARY'!T39</f>
        <v>0</v>
      </c>
      <c r="U183" s="201">
        <f>U176*'YTD PROGRAM SUMMARY'!U39</f>
        <v>0</v>
      </c>
      <c r="V183" s="201">
        <f>V176*'YTD PROGRAM SUMMARY'!V39</f>
        <v>0</v>
      </c>
      <c r="W183" s="201">
        <f>W176*'YTD PROGRAM SUMMARY'!W39</f>
        <v>0</v>
      </c>
      <c r="X183" s="201">
        <f>X176*'YTD PROGRAM SUMMARY'!X39</f>
        <v>0</v>
      </c>
      <c r="Y183" s="201">
        <f>Y176*'YTD PROGRAM SUMMARY'!Y39</f>
        <v>0</v>
      </c>
      <c r="Z183" s="201">
        <f>Z176*'YTD PROGRAM SUMMARY'!Z39</f>
        <v>0</v>
      </c>
      <c r="AA183" s="201">
        <f>AA176*'YTD PROGRAM SUMMARY'!AA39</f>
        <v>0</v>
      </c>
    </row>
    <row r="184" spans="1:27" hidden="1" x14ac:dyDescent="0.25">
      <c r="A184" s="95"/>
      <c r="B184" s="235" t="s">
        <v>131</v>
      </c>
      <c r="C184" s="101">
        <f>IFERROR(C182/C73,0)</f>
        <v>0</v>
      </c>
      <c r="D184" s="101">
        <f t="shared" ref="D184:N184" si="130">IFERROR(D182/D73,0)</f>
        <v>0.93272752113888868</v>
      </c>
      <c r="E184" s="101">
        <f t="shared" si="130"/>
        <v>0.93006453918257936</v>
      </c>
      <c r="F184" s="101">
        <f t="shared" si="130"/>
        <v>0.94566622554640545</v>
      </c>
      <c r="G184" s="101">
        <f t="shared" si="130"/>
        <v>0.92879315484977354</v>
      </c>
      <c r="H184" s="101">
        <f t="shared" si="130"/>
        <v>0.84894673826132239</v>
      </c>
      <c r="I184" s="101">
        <f t="shared" si="130"/>
        <v>0.86320385905616748</v>
      </c>
      <c r="J184" s="101">
        <f t="shared" si="130"/>
        <v>0.86105408574559905</v>
      </c>
      <c r="K184" s="101">
        <f t="shared" si="130"/>
        <v>0.87317080903964683</v>
      </c>
      <c r="L184" s="101">
        <f t="shared" si="130"/>
        <v>0.91835635535392279</v>
      </c>
      <c r="M184" s="101">
        <f t="shared" si="130"/>
        <v>0</v>
      </c>
      <c r="N184" s="101">
        <f t="shared" si="130"/>
        <v>0</v>
      </c>
      <c r="O184" s="202">
        <f t="shared" ref="O184:AA184" si="131">IFERROR(O182/O73,0)</f>
        <v>0</v>
      </c>
      <c r="P184" s="202">
        <f t="shared" si="131"/>
        <v>0</v>
      </c>
      <c r="Q184" s="202">
        <f t="shared" si="131"/>
        <v>0</v>
      </c>
      <c r="R184" s="202">
        <f t="shared" si="131"/>
        <v>0</v>
      </c>
      <c r="S184" s="202">
        <f t="shared" si="131"/>
        <v>0</v>
      </c>
      <c r="T184" s="202">
        <f t="shared" si="131"/>
        <v>0</v>
      </c>
      <c r="U184" s="202">
        <f t="shared" si="131"/>
        <v>0</v>
      </c>
      <c r="V184" s="202">
        <f t="shared" si="131"/>
        <v>0</v>
      </c>
      <c r="W184" s="202">
        <f t="shared" si="131"/>
        <v>0</v>
      </c>
      <c r="X184" s="202">
        <f t="shared" si="131"/>
        <v>0</v>
      </c>
      <c r="Y184" s="202">
        <f t="shared" si="131"/>
        <v>0</v>
      </c>
      <c r="Z184" s="202">
        <f t="shared" si="131"/>
        <v>0</v>
      </c>
      <c r="AA184" s="202">
        <f t="shared" si="131"/>
        <v>0</v>
      </c>
    </row>
    <row r="185" spans="1:27" ht="15.75" hidden="1" thickBot="1" x14ac:dyDescent="0.3">
      <c r="A185" s="95"/>
      <c r="B185" s="78" t="s">
        <v>132</v>
      </c>
      <c r="C185" s="102">
        <f>IFERROR(C183/C73,0)</f>
        <v>0</v>
      </c>
      <c r="D185" s="102">
        <f t="shared" ref="D185:N185" si="132">IFERROR(D183/D73,0)</f>
        <v>6.7272478861111235E-2</v>
      </c>
      <c r="E185" s="102">
        <f t="shared" si="132"/>
        <v>6.9935460817420456E-2</v>
      </c>
      <c r="F185" s="102">
        <f t="shared" si="132"/>
        <v>5.4333774453594788E-2</v>
      </c>
      <c r="G185" s="102">
        <f t="shared" si="132"/>
        <v>7.1206845150226419E-2</v>
      </c>
      <c r="H185" s="102">
        <f t="shared" si="132"/>
        <v>0.1510532617386775</v>
      </c>
      <c r="I185" s="102">
        <f t="shared" si="132"/>
        <v>0.13679614094383238</v>
      </c>
      <c r="J185" s="102">
        <f t="shared" si="132"/>
        <v>0.13894591425440092</v>
      </c>
      <c r="K185" s="102">
        <f t="shared" si="132"/>
        <v>0.12682919096035294</v>
      </c>
      <c r="L185" s="102">
        <f t="shared" si="132"/>
        <v>8.164364464607711E-2</v>
      </c>
      <c r="M185" s="102">
        <f t="shared" si="132"/>
        <v>0</v>
      </c>
      <c r="N185" s="102">
        <f t="shared" si="132"/>
        <v>0</v>
      </c>
      <c r="O185" s="203">
        <f>IFERROR(O183/O73,0)</f>
        <v>0</v>
      </c>
      <c r="P185" s="203">
        <f t="shared" ref="P185:Z185" si="133">IFERROR(P183/P73,0)</f>
        <v>0</v>
      </c>
      <c r="Q185" s="203">
        <f t="shared" si="133"/>
        <v>0</v>
      </c>
      <c r="R185" s="203">
        <f t="shared" si="133"/>
        <v>0</v>
      </c>
      <c r="S185" s="203">
        <f t="shared" si="133"/>
        <v>0</v>
      </c>
      <c r="T185" s="203">
        <f t="shared" si="133"/>
        <v>0</v>
      </c>
      <c r="U185" s="203">
        <f t="shared" si="133"/>
        <v>0</v>
      </c>
      <c r="V185" s="203">
        <f t="shared" si="133"/>
        <v>0</v>
      </c>
      <c r="W185" s="203">
        <f t="shared" si="133"/>
        <v>0</v>
      </c>
      <c r="X185" s="203">
        <f t="shared" si="133"/>
        <v>0</v>
      </c>
      <c r="Y185" s="203">
        <f t="shared" si="133"/>
        <v>0</v>
      </c>
      <c r="Z185" s="203">
        <f t="shared" si="133"/>
        <v>0</v>
      </c>
      <c r="AA185" s="203">
        <f>IFERROR(AA183/AA73,0)</f>
        <v>0</v>
      </c>
    </row>
    <row r="186" spans="1:27" s="1" customFormat="1" ht="15.75" hidden="1" thickBot="1" x14ac:dyDescent="0.3">
      <c r="A186" s="103"/>
      <c r="B186" s="228" t="s">
        <v>133</v>
      </c>
      <c r="C186" s="229">
        <f>C184+C185</f>
        <v>0</v>
      </c>
      <c r="D186" s="229">
        <f t="shared" ref="D186:N186" si="134">D184+D185</f>
        <v>0.99999999999999989</v>
      </c>
      <c r="E186" s="230">
        <f t="shared" si="134"/>
        <v>0.99999999999999978</v>
      </c>
      <c r="F186" s="230">
        <f t="shared" si="134"/>
        <v>1.0000000000000002</v>
      </c>
      <c r="G186" s="230">
        <f t="shared" si="134"/>
        <v>1</v>
      </c>
      <c r="H186" s="230">
        <f t="shared" si="134"/>
        <v>0.99999999999999989</v>
      </c>
      <c r="I186" s="230">
        <f t="shared" si="134"/>
        <v>0.99999999999999989</v>
      </c>
      <c r="J186" s="230">
        <f t="shared" si="134"/>
        <v>1</v>
      </c>
      <c r="K186" s="230">
        <f t="shared" si="134"/>
        <v>0.99999999999999978</v>
      </c>
      <c r="L186" s="230">
        <f t="shared" si="134"/>
        <v>0.99999999999999989</v>
      </c>
      <c r="M186" s="231">
        <f t="shared" si="134"/>
        <v>0</v>
      </c>
      <c r="N186" s="231">
        <f t="shared" si="134"/>
        <v>0</v>
      </c>
      <c r="O186" s="232">
        <f>O184+O185</f>
        <v>0</v>
      </c>
      <c r="P186" s="232">
        <f t="shared" ref="P186:Z186" si="135">P184+P185</f>
        <v>0</v>
      </c>
      <c r="Q186" s="233">
        <f t="shared" si="135"/>
        <v>0</v>
      </c>
      <c r="R186" s="233">
        <f t="shared" si="135"/>
        <v>0</v>
      </c>
      <c r="S186" s="233">
        <f t="shared" si="135"/>
        <v>0</v>
      </c>
      <c r="T186" s="233">
        <f t="shared" si="135"/>
        <v>0</v>
      </c>
      <c r="U186" s="233">
        <f t="shared" si="135"/>
        <v>0</v>
      </c>
      <c r="V186" s="233">
        <f t="shared" si="135"/>
        <v>0</v>
      </c>
      <c r="W186" s="233">
        <f t="shared" si="135"/>
        <v>0</v>
      </c>
      <c r="X186" s="233">
        <f t="shared" si="135"/>
        <v>0</v>
      </c>
      <c r="Y186" s="234">
        <f t="shared" si="135"/>
        <v>0</v>
      </c>
      <c r="Z186" s="234">
        <f t="shared" si="135"/>
        <v>0</v>
      </c>
      <c r="AA186" s="232">
        <f>AA184+AA185</f>
        <v>0</v>
      </c>
    </row>
    <row r="187" spans="1:27" ht="15.75" hidden="1" thickBot="1" x14ac:dyDescent="0.3">
      <c r="A187" s="95"/>
      <c r="B187" s="95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5.75" hidden="1" thickBot="1" x14ac:dyDescent="0.3">
      <c r="A188" s="95"/>
      <c r="B188" s="227" t="s">
        <v>37</v>
      </c>
      <c r="C188" s="135">
        <f>C$4</f>
        <v>45292</v>
      </c>
      <c r="D188" s="135">
        <f t="shared" ref="D188:AA188" si="136">D$4</f>
        <v>45323</v>
      </c>
      <c r="E188" s="135">
        <f t="shared" si="136"/>
        <v>45352</v>
      </c>
      <c r="F188" s="135">
        <f t="shared" si="136"/>
        <v>45383</v>
      </c>
      <c r="G188" s="135">
        <f t="shared" si="136"/>
        <v>45413</v>
      </c>
      <c r="H188" s="135">
        <f t="shared" si="136"/>
        <v>45444</v>
      </c>
      <c r="I188" s="135">
        <f t="shared" si="136"/>
        <v>45474</v>
      </c>
      <c r="J188" s="135">
        <f t="shared" si="136"/>
        <v>45505</v>
      </c>
      <c r="K188" s="135">
        <f t="shared" si="136"/>
        <v>45536</v>
      </c>
      <c r="L188" s="135">
        <f t="shared" si="136"/>
        <v>45566</v>
      </c>
      <c r="M188" s="135">
        <f t="shared" si="136"/>
        <v>45597</v>
      </c>
      <c r="N188" s="135">
        <f t="shared" si="136"/>
        <v>45627</v>
      </c>
      <c r="O188" s="135">
        <f t="shared" si="136"/>
        <v>45658</v>
      </c>
      <c r="P188" s="135">
        <f t="shared" si="136"/>
        <v>45689</v>
      </c>
      <c r="Q188" s="135">
        <f t="shared" si="136"/>
        <v>45717</v>
      </c>
      <c r="R188" s="135">
        <f t="shared" si="136"/>
        <v>45748</v>
      </c>
      <c r="S188" s="135">
        <f t="shared" si="136"/>
        <v>45778</v>
      </c>
      <c r="T188" s="135">
        <f t="shared" si="136"/>
        <v>45809</v>
      </c>
      <c r="U188" s="135">
        <f t="shared" si="136"/>
        <v>45839</v>
      </c>
      <c r="V188" s="135">
        <f t="shared" si="136"/>
        <v>45870</v>
      </c>
      <c r="W188" s="135">
        <f t="shared" si="136"/>
        <v>45901</v>
      </c>
      <c r="X188" s="135">
        <f t="shared" si="136"/>
        <v>45931</v>
      </c>
      <c r="Y188" s="135">
        <f t="shared" si="136"/>
        <v>45962</v>
      </c>
      <c r="Z188" s="135">
        <f t="shared" si="136"/>
        <v>45992</v>
      </c>
      <c r="AA188" s="135">
        <f t="shared" si="136"/>
        <v>46023</v>
      </c>
    </row>
    <row r="189" spans="1:27" hidden="1" x14ac:dyDescent="0.25">
      <c r="A189" s="95"/>
      <c r="B189" s="235" t="s">
        <v>134</v>
      </c>
      <c r="C189" s="107">
        <f>C157*'YTD PROGRAM SUMMARY'!C40</f>
        <v>0</v>
      </c>
      <c r="D189" s="107">
        <f>D157*'YTD PROGRAM SUMMARY'!D40</f>
        <v>0</v>
      </c>
      <c r="E189" s="107">
        <f>E157*'YTD PROGRAM SUMMARY'!E40</f>
        <v>0</v>
      </c>
      <c r="F189" s="107">
        <f>F157*'YTD PROGRAM SUMMARY'!F40</f>
        <v>0</v>
      </c>
      <c r="G189" s="107">
        <f>G157*'YTD PROGRAM SUMMARY'!G40</f>
        <v>0</v>
      </c>
      <c r="H189" s="107">
        <f>H157*'YTD PROGRAM SUMMARY'!H40</f>
        <v>0</v>
      </c>
      <c r="I189" s="107">
        <f>I157*'YTD PROGRAM SUMMARY'!I40</f>
        <v>0</v>
      </c>
      <c r="J189" s="107">
        <f>J157*'YTD PROGRAM SUMMARY'!J40</f>
        <v>0</v>
      </c>
      <c r="K189" s="107">
        <f>K157*'YTD PROGRAM SUMMARY'!K40</f>
        <v>0</v>
      </c>
      <c r="L189" s="107">
        <f>L157*'YTD PROGRAM SUMMARY'!L40</f>
        <v>0</v>
      </c>
      <c r="M189" s="107">
        <f>M157*'YTD PROGRAM SUMMARY'!M40</f>
        <v>0</v>
      </c>
      <c r="N189" s="107">
        <f>N157*'YTD PROGRAM SUMMARY'!N40</f>
        <v>0</v>
      </c>
      <c r="O189" s="207">
        <f>O157*'YTD PROGRAM SUMMARY'!O40</f>
        <v>0</v>
      </c>
      <c r="P189" s="207">
        <f>P157*'YTD PROGRAM SUMMARY'!P40</f>
        <v>0</v>
      </c>
      <c r="Q189" s="207">
        <f>Q157*'YTD PROGRAM SUMMARY'!Q40</f>
        <v>0</v>
      </c>
      <c r="R189" s="207">
        <f>R157*'YTD PROGRAM SUMMARY'!R40</f>
        <v>0</v>
      </c>
      <c r="S189" s="207">
        <f>S157*'YTD PROGRAM SUMMARY'!S40</f>
        <v>0</v>
      </c>
      <c r="T189" s="207">
        <f>T157*'YTD PROGRAM SUMMARY'!T40</f>
        <v>0</v>
      </c>
      <c r="U189" s="207">
        <f>U157*'YTD PROGRAM SUMMARY'!U40</f>
        <v>0</v>
      </c>
      <c r="V189" s="207">
        <f>V157*'YTD PROGRAM SUMMARY'!V40</f>
        <v>0</v>
      </c>
      <c r="W189" s="207">
        <f>W157*'YTD PROGRAM SUMMARY'!W40</f>
        <v>0</v>
      </c>
      <c r="X189" s="207">
        <f>X157*'YTD PROGRAM SUMMARY'!X40</f>
        <v>0</v>
      </c>
      <c r="Y189" s="207">
        <f>Y157*'YTD PROGRAM SUMMARY'!Y40</f>
        <v>0</v>
      </c>
      <c r="Z189" s="207">
        <f>Z157*'YTD PROGRAM SUMMARY'!Z40</f>
        <v>0</v>
      </c>
      <c r="AA189" s="207">
        <f>AA157*'YTD PROGRAM SUMMARY'!AA40</f>
        <v>0</v>
      </c>
    </row>
    <row r="190" spans="1:27" ht="15.75" hidden="1" thickBot="1" x14ac:dyDescent="0.3">
      <c r="A190" s="95"/>
      <c r="B190" s="78" t="s">
        <v>135</v>
      </c>
      <c r="C190" s="100">
        <f>C176*'YTD PROGRAM SUMMARY'!C40</f>
        <v>0</v>
      </c>
      <c r="D190" s="100">
        <f>D176*'YTD PROGRAM SUMMARY'!D40</f>
        <v>0</v>
      </c>
      <c r="E190" s="100">
        <f>E176*'YTD PROGRAM SUMMARY'!E40</f>
        <v>0</v>
      </c>
      <c r="F190" s="100">
        <f>F176*'YTD PROGRAM SUMMARY'!F40</f>
        <v>0</v>
      </c>
      <c r="G190" s="100">
        <f>G176*'YTD PROGRAM SUMMARY'!G40</f>
        <v>0</v>
      </c>
      <c r="H190" s="100">
        <f>H176*'YTD PROGRAM SUMMARY'!H40</f>
        <v>0</v>
      </c>
      <c r="I190" s="100">
        <f>I176*'YTD PROGRAM SUMMARY'!I40</f>
        <v>0</v>
      </c>
      <c r="J190" s="100">
        <f>J176*'YTD PROGRAM SUMMARY'!J40</f>
        <v>0</v>
      </c>
      <c r="K190" s="100">
        <f>K176*'YTD PROGRAM SUMMARY'!K40</f>
        <v>0</v>
      </c>
      <c r="L190" s="100">
        <f>L176*'YTD PROGRAM SUMMARY'!L40</f>
        <v>0</v>
      </c>
      <c r="M190" s="100">
        <f>M176*'YTD PROGRAM SUMMARY'!M40</f>
        <v>0</v>
      </c>
      <c r="N190" s="100">
        <f>N176*'YTD PROGRAM SUMMARY'!N40</f>
        <v>0</v>
      </c>
      <c r="O190" s="201">
        <f>O176*'YTD PROGRAM SUMMARY'!O40</f>
        <v>0</v>
      </c>
      <c r="P190" s="201">
        <f>P176*'YTD PROGRAM SUMMARY'!P40</f>
        <v>0</v>
      </c>
      <c r="Q190" s="201">
        <f>Q176*'YTD PROGRAM SUMMARY'!Q40</f>
        <v>0</v>
      </c>
      <c r="R190" s="201">
        <f>R176*'YTD PROGRAM SUMMARY'!R40</f>
        <v>0</v>
      </c>
      <c r="S190" s="201">
        <f>S176*'YTD PROGRAM SUMMARY'!S40</f>
        <v>0</v>
      </c>
      <c r="T190" s="201">
        <f>T176*'YTD PROGRAM SUMMARY'!T40</f>
        <v>0</v>
      </c>
      <c r="U190" s="201">
        <f>U176*'YTD PROGRAM SUMMARY'!U40</f>
        <v>0</v>
      </c>
      <c r="V190" s="201">
        <f>V176*'YTD PROGRAM SUMMARY'!V40</f>
        <v>0</v>
      </c>
      <c r="W190" s="201">
        <f>W176*'YTD PROGRAM SUMMARY'!W40</f>
        <v>0</v>
      </c>
      <c r="X190" s="201">
        <f>X176*'YTD PROGRAM SUMMARY'!X40</f>
        <v>0</v>
      </c>
      <c r="Y190" s="201">
        <f>Y176*'YTD PROGRAM SUMMARY'!Y40</f>
        <v>0</v>
      </c>
      <c r="Z190" s="201">
        <f>Z176*'YTD PROGRAM SUMMARY'!Z40</f>
        <v>0</v>
      </c>
      <c r="AA190" s="201">
        <f>AA176*'YTD PROGRAM SUMMARY'!AA40</f>
        <v>0</v>
      </c>
    </row>
    <row r="191" spans="1:27" hidden="1" x14ac:dyDescent="0.25">
      <c r="A191" s="95"/>
      <c r="B191" s="235" t="s">
        <v>136</v>
      </c>
      <c r="C191" s="101">
        <f t="shared" ref="C191" si="137">IFERROR(C189/C73,0)</f>
        <v>0</v>
      </c>
      <c r="D191" s="101">
        <f t="shared" ref="D191:N191" si="138">IFERROR(D189/D73,0)</f>
        <v>0</v>
      </c>
      <c r="E191" s="101">
        <f t="shared" si="138"/>
        <v>0</v>
      </c>
      <c r="F191" s="101">
        <f t="shared" si="138"/>
        <v>0</v>
      </c>
      <c r="G191" s="101">
        <f t="shared" si="138"/>
        <v>0</v>
      </c>
      <c r="H191" s="101">
        <f t="shared" si="138"/>
        <v>0</v>
      </c>
      <c r="I191" s="101">
        <f t="shared" si="138"/>
        <v>0</v>
      </c>
      <c r="J191" s="101">
        <f t="shared" si="138"/>
        <v>0</v>
      </c>
      <c r="K191" s="101">
        <f t="shared" si="138"/>
        <v>0</v>
      </c>
      <c r="L191" s="101">
        <f t="shared" si="138"/>
        <v>0</v>
      </c>
      <c r="M191" s="101">
        <f t="shared" si="138"/>
        <v>0</v>
      </c>
      <c r="N191" s="101">
        <f t="shared" si="138"/>
        <v>0</v>
      </c>
      <c r="O191" s="202">
        <f>IFERROR(O189/O73,0)</f>
        <v>0</v>
      </c>
      <c r="P191" s="202">
        <f t="shared" ref="P191:Y191" si="139">IFERROR(P189/P73,0)</f>
        <v>0</v>
      </c>
      <c r="Q191" s="202">
        <f t="shared" si="139"/>
        <v>0</v>
      </c>
      <c r="R191" s="202">
        <f t="shared" si="139"/>
        <v>0</v>
      </c>
      <c r="S191" s="202">
        <f t="shared" si="139"/>
        <v>0</v>
      </c>
      <c r="T191" s="202">
        <f t="shared" si="139"/>
        <v>0</v>
      </c>
      <c r="U191" s="202">
        <f t="shared" si="139"/>
        <v>0</v>
      </c>
      <c r="V191" s="202">
        <f t="shared" si="139"/>
        <v>0</v>
      </c>
      <c r="W191" s="202">
        <f t="shared" si="139"/>
        <v>0</v>
      </c>
      <c r="X191" s="202">
        <f t="shared" si="139"/>
        <v>0</v>
      </c>
      <c r="Y191" s="202">
        <f t="shared" si="139"/>
        <v>0</v>
      </c>
      <c r="Z191" s="202">
        <f>IFERROR(Z189/Z80,0)</f>
        <v>0</v>
      </c>
      <c r="AA191" s="202">
        <f>IFERROR(AA189/AA73,0)</f>
        <v>0</v>
      </c>
    </row>
    <row r="192" spans="1:27" ht="15.75" hidden="1" thickBot="1" x14ac:dyDescent="0.3">
      <c r="A192" s="95"/>
      <c r="B192" s="78" t="s">
        <v>137</v>
      </c>
      <c r="C192" s="102">
        <f t="shared" ref="C192" si="140">IFERROR(C190/C73,0)</f>
        <v>0</v>
      </c>
      <c r="D192" s="102">
        <f t="shared" ref="D192:N192" si="141">IFERROR(D190/D73,0)</f>
        <v>0</v>
      </c>
      <c r="E192" s="102">
        <f t="shared" si="141"/>
        <v>0</v>
      </c>
      <c r="F192" s="102">
        <f t="shared" si="141"/>
        <v>0</v>
      </c>
      <c r="G192" s="102">
        <f t="shared" si="141"/>
        <v>0</v>
      </c>
      <c r="H192" s="102">
        <f t="shared" si="141"/>
        <v>0</v>
      </c>
      <c r="I192" s="102">
        <f t="shared" si="141"/>
        <v>0</v>
      </c>
      <c r="J192" s="102">
        <f t="shared" si="141"/>
        <v>0</v>
      </c>
      <c r="K192" s="102">
        <f t="shared" si="141"/>
        <v>0</v>
      </c>
      <c r="L192" s="102">
        <f t="shared" si="141"/>
        <v>0</v>
      </c>
      <c r="M192" s="102">
        <f t="shared" si="141"/>
        <v>0</v>
      </c>
      <c r="N192" s="102">
        <f t="shared" si="141"/>
        <v>0</v>
      </c>
      <c r="O192" s="203">
        <f>IFERROR(O190/O73,0)</f>
        <v>0</v>
      </c>
      <c r="P192" s="203">
        <f t="shared" ref="P192:Y192" si="142">IFERROR(P190/P73,0)</f>
        <v>0</v>
      </c>
      <c r="Q192" s="203">
        <f t="shared" si="142"/>
        <v>0</v>
      </c>
      <c r="R192" s="203">
        <f t="shared" si="142"/>
        <v>0</v>
      </c>
      <c r="S192" s="203">
        <f t="shared" si="142"/>
        <v>0</v>
      </c>
      <c r="T192" s="203">
        <f t="shared" si="142"/>
        <v>0</v>
      </c>
      <c r="U192" s="203">
        <f t="shared" si="142"/>
        <v>0</v>
      </c>
      <c r="V192" s="203">
        <f t="shared" si="142"/>
        <v>0</v>
      </c>
      <c r="W192" s="203">
        <f t="shared" si="142"/>
        <v>0</v>
      </c>
      <c r="X192" s="203">
        <f t="shared" si="142"/>
        <v>0</v>
      </c>
      <c r="Y192" s="203">
        <f t="shared" si="142"/>
        <v>0</v>
      </c>
      <c r="Z192" s="203">
        <f>IFERROR(Z190/Z81,0)</f>
        <v>0</v>
      </c>
      <c r="AA192" s="203">
        <f>IFERROR(AA190/AA73,0)</f>
        <v>0</v>
      </c>
    </row>
    <row r="193" spans="1:27" s="1" customFormat="1" ht="15.75" hidden="1" thickBot="1" x14ac:dyDescent="0.3">
      <c r="A193" s="103"/>
      <c r="B193" s="228" t="s">
        <v>138</v>
      </c>
      <c r="C193" s="229">
        <f>C191+C192</f>
        <v>0</v>
      </c>
      <c r="D193" s="229">
        <f t="shared" ref="D193:N193" si="143">D191+D192</f>
        <v>0</v>
      </c>
      <c r="E193" s="230">
        <f t="shared" si="143"/>
        <v>0</v>
      </c>
      <c r="F193" s="230">
        <f t="shared" si="143"/>
        <v>0</v>
      </c>
      <c r="G193" s="230">
        <f t="shared" si="143"/>
        <v>0</v>
      </c>
      <c r="H193" s="230">
        <f t="shared" si="143"/>
        <v>0</v>
      </c>
      <c r="I193" s="230">
        <f t="shared" si="143"/>
        <v>0</v>
      </c>
      <c r="J193" s="230">
        <f t="shared" si="143"/>
        <v>0</v>
      </c>
      <c r="K193" s="230">
        <f t="shared" si="143"/>
        <v>0</v>
      </c>
      <c r="L193" s="230">
        <f t="shared" si="143"/>
        <v>0</v>
      </c>
      <c r="M193" s="231">
        <f t="shared" si="143"/>
        <v>0</v>
      </c>
      <c r="N193" s="231">
        <f t="shared" si="143"/>
        <v>0</v>
      </c>
      <c r="O193" s="232">
        <f>O191+O192</f>
        <v>0</v>
      </c>
      <c r="P193" s="232">
        <f t="shared" ref="P193:X193" si="144">P191+P192</f>
        <v>0</v>
      </c>
      <c r="Q193" s="233">
        <f t="shared" si="144"/>
        <v>0</v>
      </c>
      <c r="R193" s="233">
        <f t="shared" si="144"/>
        <v>0</v>
      </c>
      <c r="S193" s="233">
        <f t="shared" si="144"/>
        <v>0</v>
      </c>
      <c r="T193" s="233">
        <f t="shared" si="144"/>
        <v>0</v>
      </c>
      <c r="U193" s="233">
        <f t="shared" si="144"/>
        <v>0</v>
      </c>
      <c r="V193" s="233">
        <f t="shared" si="144"/>
        <v>0</v>
      </c>
      <c r="W193" s="233">
        <f t="shared" si="144"/>
        <v>0</v>
      </c>
      <c r="X193" s="233">
        <f t="shared" si="144"/>
        <v>0</v>
      </c>
      <c r="Y193" s="234">
        <f>Y191+Y192</f>
        <v>0</v>
      </c>
      <c r="Z193" s="234">
        <f>Z191+Z192</f>
        <v>0</v>
      </c>
      <c r="AA193" s="232">
        <f>AA191+AA192</f>
        <v>0</v>
      </c>
    </row>
    <row r="194" spans="1:27" hidden="1" x14ac:dyDescent="0.25">
      <c r="A194" s="95"/>
      <c r="B194" s="95" t="s">
        <v>139</v>
      </c>
      <c r="C194" s="108">
        <f>C186+C193</f>
        <v>0</v>
      </c>
      <c r="D194" s="108">
        <f t="shared" ref="D194:N194" si="145">D186+D193</f>
        <v>0.99999999999999989</v>
      </c>
      <c r="E194" s="108">
        <f t="shared" si="145"/>
        <v>0.99999999999999978</v>
      </c>
      <c r="F194" s="108">
        <f t="shared" si="145"/>
        <v>1.0000000000000002</v>
      </c>
      <c r="G194" s="108">
        <f t="shared" si="145"/>
        <v>1</v>
      </c>
      <c r="H194" s="108">
        <f t="shared" si="145"/>
        <v>0.99999999999999989</v>
      </c>
      <c r="I194" s="108">
        <f t="shared" si="145"/>
        <v>0.99999999999999989</v>
      </c>
      <c r="J194" s="108">
        <f t="shared" si="145"/>
        <v>1</v>
      </c>
      <c r="K194" s="108">
        <f t="shared" si="145"/>
        <v>0.99999999999999978</v>
      </c>
      <c r="L194" s="108">
        <f t="shared" si="145"/>
        <v>0.99999999999999989</v>
      </c>
      <c r="M194" s="108">
        <f t="shared" si="145"/>
        <v>0</v>
      </c>
      <c r="N194" s="108">
        <f t="shared" si="145"/>
        <v>0</v>
      </c>
      <c r="O194" s="208">
        <f>O186+O193</f>
        <v>0</v>
      </c>
      <c r="P194" s="208">
        <f t="shared" ref="P194:Z194" si="146">P186+P193</f>
        <v>0</v>
      </c>
      <c r="Q194" s="208">
        <f t="shared" si="146"/>
        <v>0</v>
      </c>
      <c r="R194" s="208">
        <f t="shared" si="146"/>
        <v>0</v>
      </c>
      <c r="S194" s="208">
        <f t="shared" si="146"/>
        <v>0</v>
      </c>
      <c r="T194" s="208">
        <f t="shared" si="146"/>
        <v>0</v>
      </c>
      <c r="U194" s="208">
        <f t="shared" si="146"/>
        <v>0</v>
      </c>
      <c r="V194" s="208">
        <f t="shared" si="146"/>
        <v>0</v>
      </c>
      <c r="W194" s="208">
        <f t="shared" si="146"/>
        <v>0</v>
      </c>
      <c r="X194" s="208">
        <f t="shared" si="146"/>
        <v>0</v>
      </c>
      <c r="Y194" s="208">
        <f t="shared" si="146"/>
        <v>0</v>
      </c>
      <c r="Z194" s="208">
        <f t="shared" si="146"/>
        <v>0</v>
      </c>
      <c r="AA194" s="208">
        <f>AA186+AA193</f>
        <v>0</v>
      </c>
    </row>
    <row r="195" spans="1:27" hidden="1" x14ac:dyDescent="0.25">
      <c r="A195" s="95"/>
      <c r="B195" s="95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idden="1" x14ac:dyDescent="0.25">
      <c r="A196" s="95"/>
      <c r="B196" s="95" t="s">
        <v>140</v>
      </c>
      <c r="C196" s="109">
        <f t="shared" ref="C196" si="147">SUM(C182:C183)</f>
        <v>0</v>
      </c>
      <c r="D196" s="109">
        <f t="shared" ref="D196:AA196" si="148">SUM(D182:D183)</f>
        <v>298.59516948670307</v>
      </c>
      <c r="E196" s="110">
        <f t="shared" si="148"/>
        <v>2028.7447576392879</v>
      </c>
      <c r="F196" s="110">
        <f t="shared" si="148"/>
        <v>5364.0446751730378</v>
      </c>
      <c r="G196" s="110">
        <f t="shared" si="148"/>
        <v>12585.504885562525</v>
      </c>
      <c r="H196" s="110">
        <f t="shared" si="148"/>
        <v>51267.060533837379</v>
      </c>
      <c r="I196" s="110">
        <f t="shared" si="148"/>
        <v>79888.699633304757</v>
      </c>
      <c r="J196" s="110">
        <f t="shared" si="148"/>
        <v>100463.80563928791</v>
      </c>
      <c r="K196" s="110">
        <f t="shared" si="148"/>
        <v>103416.88107216761</v>
      </c>
      <c r="L196" s="110">
        <f t="shared" si="148"/>
        <v>58944.482211764851</v>
      </c>
      <c r="M196" s="111">
        <f t="shared" si="148"/>
        <v>0</v>
      </c>
      <c r="N196" s="111">
        <f t="shared" si="148"/>
        <v>0</v>
      </c>
      <c r="O196" s="209">
        <f t="shared" si="148"/>
        <v>0</v>
      </c>
      <c r="P196" s="209">
        <f t="shared" si="148"/>
        <v>0</v>
      </c>
      <c r="Q196" s="210">
        <f t="shared" si="148"/>
        <v>0</v>
      </c>
      <c r="R196" s="210">
        <f t="shared" si="148"/>
        <v>0</v>
      </c>
      <c r="S196" s="210">
        <f t="shared" si="148"/>
        <v>0</v>
      </c>
      <c r="T196" s="210">
        <f t="shared" si="148"/>
        <v>0</v>
      </c>
      <c r="U196" s="210">
        <f t="shared" si="148"/>
        <v>0</v>
      </c>
      <c r="V196" s="210">
        <f t="shared" si="148"/>
        <v>0</v>
      </c>
      <c r="W196" s="210">
        <f t="shared" si="148"/>
        <v>0</v>
      </c>
      <c r="X196" s="210">
        <f t="shared" si="148"/>
        <v>0</v>
      </c>
      <c r="Y196" s="211">
        <f t="shared" si="148"/>
        <v>0</v>
      </c>
      <c r="Z196" s="211">
        <f t="shared" si="148"/>
        <v>0</v>
      </c>
      <c r="AA196" s="209">
        <f t="shared" si="148"/>
        <v>0</v>
      </c>
    </row>
    <row r="197" spans="1:27" hidden="1" x14ac:dyDescent="0.25">
      <c r="A197" s="95"/>
      <c r="B197" s="95" t="s">
        <v>141</v>
      </c>
      <c r="C197" s="109">
        <f t="shared" ref="C197" si="149">SUM(C189:C190)</f>
        <v>0</v>
      </c>
      <c r="D197" s="109">
        <f t="shared" ref="D197:AA197" si="150">SUM(D189:D190)</f>
        <v>0</v>
      </c>
      <c r="E197" s="110">
        <f t="shared" si="150"/>
        <v>0</v>
      </c>
      <c r="F197" s="110">
        <f t="shared" si="150"/>
        <v>0</v>
      </c>
      <c r="G197" s="110">
        <f t="shared" si="150"/>
        <v>0</v>
      </c>
      <c r="H197" s="110">
        <f t="shared" si="150"/>
        <v>0</v>
      </c>
      <c r="I197" s="110">
        <f t="shared" si="150"/>
        <v>0</v>
      </c>
      <c r="J197" s="110">
        <f t="shared" si="150"/>
        <v>0</v>
      </c>
      <c r="K197" s="110">
        <f t="shared" si="150"/>
        <v>0</v>
      </c>
      <c r="L197" s="110">
        <f t="shared" si="150"/>
        <v>0</v>
      </c>
      <c r="M197" s="111">
        <f t="shared" si="150"/>
        <v>0</v>
      </c>
      <c r="N197" s="111">
        <f t="shared" si="150"/>
        <v>0</v>
      </c>
      <c r="O197" s="209">
        <f t="shared" si="150"/>
        <v>0</v>
      </c>
      <c r="P197" s="209">
        <f t="shared" si="150"/>
        <v>0</v>
      </c>
      <c r="Q197" s="210">
        <f t="shared" si="150"/>
        <v>0</v>
      </c>
      <c r="R197" s="210">
        <f t="shared" si="150"/>
        <v>0</v>
      </c>
      <c r="S197" s="210">
        <f t="shared" si="150"/>
        <v>0</v>
      </c>
      <c r="T197" s="210">
        <f t="shared" si="150"/>
        <v>0</v>
      </c>
      <c r="U197" s="210">
        <f t="shared" si="150"/>
        <v>0</v>
      </c>
      <c r="V197" s="210">
        <f t="shared" si="150"/>
        <v>0</v>
      </c>
      <c r="W197" s="210">
        <f t="shared" si="150"/>
        <v>0</v>
      </c>
      <c r="X197" s="210">
        <f t="shared" si="150"/>
        <v>0</v>
      </c>
      <c r="Y197" s="211">
        <f t="shared" si="150"/>
        <v>0</v>
      </c>
      <c r="Z197" s="211">
        <f t="shared" si="150"/>
        <v>0</v>
      </c>
      <c r="AA197" s="209">
        <f t="shared" si="150"/>
        <v>0</v>
      </c>
    </row>
    <row r="198" spans="1:27" hidden="1" x14ac:dyDescent="0.25">
      <c r="A198" s="95"/>
      <c r="B198" s="95" t="s">
        <v>128</v>
      </c>
      <c r="C198" s="112">
        <f t="shared" ref="C198" si="151">SUM(C196:C197)</f>
        <v>0</v>
      </c>
      <c r="D198" s="112">
        <f t="shared" ref="D198:AA198" si="152">SUM(D196:D197)</f>
        <v>298.59516948670307</v>
      </c>
      <c r="E198" s="112">
        <f t="shared" si="152"/>
        <v>2028.7447576392879</v>
      </c>
      <c r="F198" s="112">
        <f t="shared" si="152"/>
        <v>5364.0446751730378</v>
      </c>
      <c r="G198" s="112">
        <f t="shared" si="152"/>
        <v>12585.504885562525</v>
      </c>
      <c r="H198" s="112">
        <f t="shared" si="152"/>
        <v>51267.060533837379</v>
      </c>
      <c r="I198" s="112">
        <f t="shared" si="152"/>
        <v>79888.699633304757</v>
      </c>
      <c r="J198" s="112">
        <f t="shared" si="152"/>
        <v>100463.80563928791</v>
      </c>
      <c r="K198" s="112">
        <f t="shared" si="152"/>
        <v>103416.88107216761</v>
      </c>
      <c r="L198" s="112">
        <f t="shared" si="152"/>
        <v>58944.482211764851</v>
      </c>
      <c r="M198" s="113">
        <f t="shared" si="152"/>
        <v>0</v>
      </c>
      <c r="N198" s="113">
        <f t="shared" si="152"/>
        <v>0</v>
      </c>
      <c r="O198" s="212">
        <f t="shared" si="152"/>
        <v>0</v>
      </c>
      <c r="P198" s="212">
        <f t="shared" si="152"/>
        <v>0</v>
      </c>
      <c r="Q198" s="212">
        <f t="shared" si="152"/>
        <v>0</v>
      </c>
      <c r="R198" s="212">
        <f t="shared" si="152"/>
        <v>0</v>
      </c>
      <c r="S198" s="212">
        <f t="shared" si="152"/>
        <v>0</v>
      </c>
      <c r="T198" s="212">
        <f t="shared" si="152"/>
        <v>0</v>
      </c>
      <c r="U198" s="212">
        <f t="shared" si="152"/>
        <v>0</v>
      </c>
      <c r="V198" s="212">
        <f t="shared" si="152"/>
        <v>0</v>
      </c>
      <c r="W198" s="212">
        <f t="shared" si="152"/>
        <v>0</v>
      </c>
      <c r="X198" s="212">
        <f t="shared" si="152"/>
        <v>0</v>
      </c>
      <c r="Y198" s="213">
        <f t="shared" si="152"/>
        <v>0</v>
      </c>
      <c r="Z198" s="213">
        <f t="shared" si="152"/>
        <v>0</v>
      </c>
      <c r="AA198" s="212">
        <f t="shared" si="152"/>
        <v>0</v>
      </c>
    </row>
    <row r="199" spans="1:27" hidden="1" x14ac:dyDescent="0.25"/>
    <row r="200" spans="1:27" hidden="1" x14ac:dyDescent="0.25">
      <c r="B200" s="158" t="s">
        <v>236</v>
      </c>
      <c r="C200" s="336">
        <f>IF('YTD PROGRAM SUMMARY'!C4=0,0,C198-C73)</f>
        <v>0</v>
      </c>
      <c r="D200" s="336">
        <f>IF('YTD PROGRAM SUMMARY'!D4=0,0,D198-D73)</f>
        <v>0</v>
      </c>
      <c r="E200" s="336">
        <f>IF('YTD PROGRAM SUMMARY'!E4=0,0,E198-E73)</f>
        <v>-4.5474735088646412E-13</v>
      </c>
      <c r="F200" s="336">
        <f>IF('YTD PROGRAM SUMMARY'!F4=0,0,F198-F73)</f>
        <v>9.0949470177292824E-13</v>
      </c>
      <c r="G200" s="336">
        <f>IF('YTD PROGRAM SUMMARY'!G4=0,0,G198-G73)</f>
        <v>-1.8189894035458565E-12</v>
      </c>
      <c r="H200" s="336">
        <f>IF('YTD PROGRAM SUMMARY'!H4=0,0,H198-H73)</f>
        <v>-7.2759576141834259E-12</v>
      </c>
      <c r="I200" s="336">
        <f>IF('YTD PROGRAM SUMMARY'!I4=0,0,I198-I73)</f>
        <v>-1.4551915228366852E-11</v>
      </c>
      <c r="J200" s="336">
        <f>IF('YTD PROGRAM SUMMARY'!J4=0,0,J198-J73)</f>
        <v>0</v>
      </c>
      <c r="K200" s="336">
        <f>IF('YTD PROGRAM SUMMARY'!K4=0,0,K198-K73)</f>
        <v>-1.4551915228366852E-11</v>
      </c>
      <c r="L200" s="336">
        <f>IF('YTD PROGRAM SUMMARY'!L4=0,0,L198-L73)</f>
        <v>-7.2759576141834259E-12</v>
      </c>
      <c r="M200" s="336">
        <f>IF('YTD PROGRAM SUMMARY'!M4=0,0,M198-M73)</f>
        <v>-58952.238903777587</v>
      </c>
      <c r="N200" s="336">
        <f>IF('YTD PROGRAM SUMMARY'!N4=0,0,N198-N73)</f>
        <v>-105274.39491659211</v>
      </c>
    </row>
    <row r="201" spans="1:27" hidden="1" x14ac:dyDescent="0.25">
      <c r="B201" s="158" t="s">
        <v>237</v>
      </c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  <row r="202" spans="1:27" hidden="1" x14ac:dyDescent="0.25"/>
  </sheetData>
  <mergeCells count="16"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  <mergeCell ref="O108:Z108"/>
    <mergeCell ref="O107:Z107"/>
    <mergeCell ref="A126:A139"/>
    <mergeCell ref="A142:A158"/>
    <mergeCell ref="A161:A177"/>
    <mergeCell ref="C125:N125"/>
    <mergeCell ref="O125:Z125"/>
  </mergeCells>
  <conditionalFormatting sqref="C179:AA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34998626667073579"/>
  </sheetPr>
  <dimension ref="A1:AC201"/>
  <sheetViews>
    <sheetView zoomScale="80" zoomScaleNormal="80" workbookViewId="0">
      <pane xSplit="2" topLeftCell="C1" activePane="topRight" state="frozen"/>
      <selection activeCell="BW24" sqref="BW24"/>
      <selection pane="topRight" activeCell="I205" sqref="I205"/>
    </sheetView>
  </sheetViews>
  <sheetFormatPr defaultRowHeight="15" x14ac:dyDescent="0.25"/>
  <cols>
    <col min="1" max="1" width="11.5703125" customWidth="1"/>
    <col min="2" max="2" width="24.7109375" customWidth="1"/>
    <col min="3" max="3" width="15.7109375" bestFit="1" customWidth="1"/>
    <col min="4" max="10" width="13.7109375" customWidth="1"/>
    <col min="11" max="11" width="15.28515625" customWidth="1"/>
    <col min="12" max="18" width="13.7109375" customWidth="1"/>
    <col min="19" max="19" width="14" customWidth="1"/>
    <col min="20" max="24" width="13.7109375" customWidth="1"/>
    <col min="25" max="27" width="14.28515625" customWidth="1"/>
    <col min="28" max="28" width="10.5703125" bestFit="1" customWidth="1"/>
    <col min="29" max="29" width="16.4257812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1M - RES'!C2</f>
        <v>0.65</v>
      </c>
      <c r="D2" s="323">
        <f>C2</f>
        <v>0.65</v>
      </c>
      <c r="E2" s="317">
        <f t="shared" ref="E2:AA2" si="0">D2</f>
        <v>0.65</v>
      </c>
      <c r="F2" s="325">
        <f t="shared" si="0"/>
        <v>0.65</v>
      </c>
      <c r="G2" s="325">
        <f t="shared" si="0"/>
        <v>0.65</v>
      </c>
      <c r="H2" s="325">
        <f t="shared" si="0"/>
        <v>0.65</v>
      </c>
      <c r="I2" s="325">
        <f t="shared" si="0"/>
        <v>0.65</v>
      </c>
      <c r="J2" s="325">
        <f t="shared" si="0"/>
        <v>0.65</v>
      </c>
      <c r="K2" s="325">
        <f t="shared" si="0"/>
        <v>0.65</v>
      </c>
      <c r="L2" s="325">
        <f t="shared" si="0"/>
        <v>0.65</v>
      </c>
      <c r="M2" s="325">
        <f t="shared" si="0"/>
        <v>0.65</v>
      </c>
      <c r="N2" s="325">
        <f t="shared" si="0"/>
        <v>0.65</v>
      </c>
      <c r="O2" s="325">
        <f t="shared" si="0"/>
        <v>0.65</v>
      </c>
      <c r="P2" s="325">
        <f t="shared" si="0"/>
        <v>0.65</v>
      </c>
      <c r="Q2" s="325">
        <f t="shared" si="0"/>
        <v>0.65</v>
      </c>
      <c r="R2" s="325">
        <f t="shared" si="0"/>
        <v>0.65</v>
      </c>
      <c r="S2" s="325">
        <f t="shared" si="0"/>
        <v>0.65</v>
      </c>
      <c r="T2" s="325">
        <f t="shared" si="0"/>
        <v>0.65</v>
      </c>
      <c r="U2" s="325">
        <f t="shared" si="0"/>
        <v>0.65</v>
      </c>
      <c r="V2" s="325">
        <f t="shared" si="0"/>
        <v>0.65</v>
      </c>
      <c r="W2" s="325">
        <f t="shared" si="0"/>
        <v>0.65</v>
      </c>
      <c r="X2" s="325">
        <f t="shared" si="0"/>
        <v>0.65</v>
      </c>
      <c r="Y2" s="325">
        <f t="shared" si="0"/>
        <v>0.65</v>
      </c>
      <c r="Z2" s="325">
        <f t="shared" si="0"/>
        <v>0.65</v>
      </c>
      <c r="AA2" s="325">
        <f t="shared" si="0"/>
        <v>0.65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ENTRY'!AI164</f>
        <v>0</v>
      </c>
      <c r="D5" s="3">
        <f>'BIZ kWh ENTRY'!AJ164</f>
        <v>0</v>
      </c>
      <c r="E5" s="3">
        <f>'BIZ kWh ENTRY'!AK164</f>
        <v>0</v>
      </c>
      <c r="F5" s="3">
        <f>'BIZ kWh ENTRY'!AL164</f>
        <v>0</v>
      </c>
      <c r="G5" s="3">
        <f>'BIZ kWh ENTRY'!AM164</f>
        <v>0</v>
      </c>
      <c r="H5" s="3">
        <f>'BIZ kWh ENTRY'!AN164</f>
        <v>210400</v>
      </c>
      <c r="I5" s="3">
        <f>'BIZ kWh ENTRY'!AO164</f>
        <v>0</v>
      </c>
      <c r="J5" s="3">
        <f>'BIZ kWh ENTRY'!AP164</f>
        <v>168378</v>
      </c>
      <c r="K5" s="3">
        <f>'BIZ kWh ENTRY'!AQ164</f>
        <v>434344</v>
      </c>
      <c r="L5" s="3">
        <f>'BIZ kWh ENTRY'!AR164</f>
        <v>0</v>
      </c>
      <c r="M5" s="3">
        <f>'BIZ kWh ENTRY'!AS164</f>
        <v>11808.255439699557</v>
      </c>
      <c r="N5" s="3">
        <f>'BIZ kWh ENTRY'!AT164</f>
        <v>3324139.9342874456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0</v>
      </c>
      <c r="L6" s="3">
        <f>'BIZ kWh ENTRY'!AR165</f>
        <v>0</v>
      </c>
      <c r="M6" s="3">
        <f>'BIZ kWh ENTRY'!AS165</f>
        <v>362.34093847989345</v>
      </c>
      <c r="N6" s="3">
        <f>'BIZ kWh ENTRY'!AT165</f>
        <v>13719.259551619047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ENTRY'!AI166</f>
        <v>0</v>
      </c>
      <c r="D7" s="3">
        <f>'BIZ kWh ENTRY'!AJ166</f>
        <v>0</v>
      </c>
      <c r="E7" s="3">
        <f>'BIZ kWh ENTRY'!AK166</f>
        <v>0</v>
      </c>
      <c r="F7" s="3">
        <f>'BIZ kWh ENTRY'!AL166</f>
        <v>0</v>
      </c>
      <c r="G7" s="3">
        <f>'BIZ kWh ENTRY'!AM166</f>
        <v>0</v>
      </c>
      <c r="H7" s="3">
        <f>'BIZ kWh ENTRY'!AN166</f>
        <v>0</v>
      </c>
      <c r="I7" s="3">
        <f>'BIZ kWh ENTRY'!AO166</f>
        <v>0</v>
      </c>
      <c r="J7" s="3">
        <f>'BIZ kWh ENTRY'!AP166</f>
        <v>0</v>
      </c>
      <c r="K7" s="3">
        <f>'BIZ kWh ENTRY'!AQ166</f>
        <v>0</v>
      </c>
      <c r="L7" s="3">
        <f>'BIZ kWh ENTRY'!AR166</f>
        <v>0</v>
      </c>
      <c r="M7" s="3">
        <f>'BIZ kWh ENTRY'!AS166</f>
        <v>0</v>
      </c>
      <c r="N7" s="3">
        <f>'BIZ kWh ENTRY'!AT166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ENTRY'!AI167</f>
        <v>0</v>
      </c>
      <c r="D8" s="3">
        <f>'BIZ kWh ENTRY'!AJ167</f>
        <v>10004</v>
      </c>
      <c r="E8" s="3">
        <f>'BIZ kWh ENTRY'!AK167</f>
        <v>0</v>
      </c>
      <c r="F8" s="3">
        <f>'BIZ kWh ENTRY'!AL167</f>
        <v>52450</v>
      </c>
      <c r="G8" s="3">
        <f>'BIZ kWh ENTRY'!AM167</f>
        <v>105734</v>
      </c>
      <c r="H8" s="3">
        <f>'BIZ kWh ENTRY'!AN167</f>
        <v>153276</v>
      </c>
      <c r="I8" s="3">
        <f>'BIZ kWh ENTRY'!AO167</f>
        <v>1581</v>
      </c>
      <c r="J8" s="3">
        <f>'BIZ kWh ENTRY'!AP167</f>
        <v>20805</v>
      </c>
      <c r="K8" s="3">
        <f>'BIZ kWh ENTRY'!AQ167</f>
        <v>271382</v>
      </c>
      <c r="L8" s="3">
        <f>'BIZ kWh ENTRY'!AR167</f>
        <v>15021</v>
      </c>
      <c r="M8" s="3">
        <f>'BIZ kWh ENTRY'!AS167</f>
        <v>102764.06385368461</v>
      </c>
      <c r="N8" s="3">
        <f>'BIZ kWh ENTRY'!AT167</f>
        <v>3060689.4406714318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0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ENTRY'!AI170</f>
        <v>0</v>
      </c>
      <c r="D11" s="3">
        <f>'BIZ kWh ENTRY'!AJ170</f>
        <v>0</v>
      </c>
      <c r="E11" s="3">
        <f>'BIZ kWh ENTRY'!AK170</f>
        <v>19731</v>
      </c>
      <c r="F11" s="3">
        <f>'BIZ kWh ENTRY'!AL170</f>
        <v>0</v>
      </c>
      <c r="G11" s="3">
        <f>'BIZ kWh ENTRY'!AM170</f>
        <v>45364</v>
      </c>
      <c r="H11" s="3">
        <f>'BIZ kWh ENTRY'!AN170</f>
        <v>133075</v>
      </c>
      <c r="I11" s="3">
        <f>'BIZ kWh ENTRY'!AO170</f>
        <v>0</v>
      </c>
      <c r="J11" s="3">
        <f>'BIZ kWh ENTRY'!AP170</f>
        <v>71925</v>
      </c>
      <c r="K11" s="3">
        <f>'BIZ kWh ENTRY'!AQ170</f>
        <v>10790</v>
      </c>
      <c r="L11" s="3">
        <f>'BIZ kWh ENTRY'!AR170</f>
        <v>0</v>
      </c>
      <c r="M11" s="3">
        <f>'BIZ kWh ENTRY'!AS170</f>
        <v>29333.528140993076</v>
      </c>
      <c r="N11" s="3">
        <f>'BIZ kWh ENTRY'!AT170</f>
        <v>2129973.7196065378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ENTRY'!AI171</f>
        <v>0</v>
      </c>
      <c r="D12" s="3">
        <f>'BIZ kWh ENTRY'!AJ171</f>
        <v>78762</v>
      </c>
      <c r="E12" s="3">
        <f>'BIZ kWh ENTRY'!AK171</f>
        <v>131137</v>
      </c>
      <c r="F12" s="3">
        <f>'BIZ kWh ENTRY'!AL171</f>
        <v>43165</v>
      </c>
      <c r="G12" s="3">
        <f>'BIZ kWh ENTRY'!AM171</f>
        <v>517940</v>
      </c>
      <c r="H12" s="3">
        <f>'BIZ kWh ENTRY'!AN171</f>
        <v>310948</v>
      </c>
      <c r="I12" s="3">
        <f>'BIZ kWh ENTRY'!AO171</f>
        <v>124715</v>
      </c>
      <c r="J12" s="3">
        <f>'BIZ kWh ENTRY'!AP171</f>
        <v>453383</v>
      </c>
      <c r="K12" s="3">
        <f>'BIZ kWh ENTRY'!AQ171</f>
        <v>1137754</v>
      </c>
      <c r="L12" s="3">
        <f>'BIZ kWh ENTRY'!AR171</f>
        <v>368302</v>
      </c>
      <c r="M12" s="3">
        <f>'BIZ kWh ENTRY'!AS171</f>
        <v>329651.43591092521</v>
      </c>
      <c r="N12" s="3">
        <f>'BIZ kWh ENTRY'!AT171</f>
        <v>3929163.4140070453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0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0</v>
      </c>
      <c r="M13" s="3">
        <f>'BIZ kWh ENTRY'!AS172</f>
        <v>99211.251025786929</v>
      </c>
      <c r="N13" s="3">
        <f>'BIZ kWh ENTRY'!AT172</f>
        <v>1025594.8668961981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ENTRY'!AI173</f>
        <v>0</v>
      </c>
      <c r="D14" s="3">
        <f>'BIZ kWh ENTRY'!AJ173</f>
        <v>0</v>
      </c>
      <c r="E14" s="3">
        <f>'BIZ kWh ENTRY'!AK173</f>
        <v>0</v>
      </c>
      <c r="F14" s="3">
        <f>'BIZ kWh ENTRY'!AL173</f>
        <v>0</v>
      </c>
      <c r="G14" s="3">
        <f>'BIZ kWh ENTRY'!AM173</f>
        <v>0</v>
      </c>
      <c r="H14" s="3">
        <f>'BIZ kWh ENTRY'!AN173</f>
        <v>0</v>
      </c>
      <c r="I14" s="3">
        <f>'BIZ kWh ENTRY'!AO173</f>
        <v>0</v>
      </c>
      <c r="J14" s="3">
        <f>'BIZ kWh ENTRY'!AP173</f>
        <v>812174</v>
      </c>
      <c r="K14" s="3">
        <f>'BIZ kWh ENTRY'!AQ173</f>
        <v>0</v>
      </c>
      <c r="L14" s="3">
        <f>'BIZ kWh ENTRY'!AR173</f>
        <v>0</v>
      </c>
      <c r="M14" s="3">
        <f>'BIZ kWh ENTRY'!AS173</f>
        <v>8299.0281804749793</v>
      </c>
      <c r="N14" s="3">
        <f>'BIZ kWh ENTRY'!AT173</f>
        <v>314224.83507326612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154300</v>
      </c>
      <c r="H15" s="3">
        <f>'BIZ kWh ENTRY'!AN174</f>
        <v>0</v>
      </c>
      <c r="I15" s="3">
        <f>'BIZ kWh ENTRY'!AO174</f>
        <v>9261</v>
      </c>
      <c r="J15" s="3">
        <f>'BIZ kWh ENTRY'!AP174</f>
        <v>1168166</v>
      </c>
      <c r="K15" s="3">
        <f>'BIZ kWh ENTRY'!AQ174</f>
        <v>0</v>
      </c>
      <c r="L15" s="3">
        <f>'BIZ kWh ENTRY'!AR174</f>
        <v>0</v>
      </c>
      <c r="M15" s="3">
        <f>'BIZ kWh ENTRY'!AS174</f>
        <v>8232.1749350501868</v>
      </c>
      <c r="N15" s="3">
        <f>'BIZ kWh ENTRY'!AT174</f>
        <v>311693.58086362982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ENTRY'!AI175</f>
        <v>0</v>
      </c>
      <c r="D16" s="3">
        <f>'BIZ kWh ENTRY'!AJ175</f>
        <v>0</v>
      </c>
      <c r="E16" s="3">
        <f>'BIZ kWh ENTRY'!AK175</f>
        <v>0</v>
      </c>
      <c r="F16" s="3">
        <f>'BIZ kWh ENTRY'!AL175</f>
        <v>0</v>
      </c>
      <c r="G16" s="3">
        <f>'BIZ kWh ENTRY'!AM175</f>
        <v>0</v>
      </c>
      <c r="H16" s="3">
        <f>'BIZ kWh ENTRY'!AN175</f>
        <v>0</v>
      </c>
      <c r="I16" s="3">
        <f>'BIZ kWh ENTRY'!AO175</f>
        <v>0</v>
      </c>
      <c r="J16" s="3">
        <f>'BIZ kWh ENTRY'!AP175</f>
        <v>0</v>
      </c>
      <c r="K16" s="3">
        <f>'BIZ kWh ENTRY'!AQ175</f>
        <v>0</v>
      </c>
      <c r="L16" s="3">
        <f>'BIZ kWh ENTRY'!AR175</f>
        <v>0</v>
      </c>
      <c r="M16" s="3">
        <f>'BIZ kWh ENTRY'!AS175</f>
        <v>0</v>
      </c>
      <c r="N16" s="3">
        <f>'BIZ kWh ENTRY'!AT175</f>
        <v>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ENTRY'!AI176</f>
        <v>0</v>
      </c>
      <c r="D17" s="3">
        <f>'BIZ kWh ENTRY'!AJ176</f>
        <v>0</v>
      </c>
      <c r="E17" s="3">
        <f>'BIZ kWh ENTRY'!AK176</f>
        <v>0</v>
      </c>
      <c r="F17" s="3">
        <f>'BIZ kWh ENTRY'!AL176</f>
        <v>0</v>
      </c>
      <c r="G17" s="3">
        <f>'BIZ kWh ENTRY'!AM176</f>
        <v>0</v>
      </c>
      <c r="H17" s="3">
        <f>'BIZ kWh ENTRY'!AN176</f>
        <v>0</v>
      </c>
      <c r="I17" s="3">
        <f>'BIZ kWh ENTRY'!AO176</f>
        <v>0</v>
      </c>
      <c r="J17" s="3">
        <f>'BIZ kWh ENTRY'!AP176</f>
        <v>0</v>
      </c>
      <c r="K17" s="3">
        <f>'BIZ kWh ENTRY'!AQ176</f>
        <v>0</v>
      </c>
      <c r="L17" s="3">
        <f>'BIZ kWh ENTRY'!AR176</f>
        <v>0</v>
      </c>
      <c r="M17" s="3">
        <f>'BIZ kWh ENTRY'!AS176</f>
        <v>0</v>
      </c>
      <c r="N17" s="3">
        <f>'BIZ kWh ENTRY'!AT176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1M - RES'!B16</f>
        <v>Monthly kWh</v>
      </c>
      <c r="C19" s="221">
        <f>SUM(C5:C18)</f>
        <v>0</v>
      </c>
      <c r="D19" s="221">
        <f t="shared" ref="D19:AA19" si="1">SUM(D5:D18)</f>
        <v>88766</v>
      </c>
      <c r="E19" s="221">
        <f t="shared" si="1"/>
        <v>150868</v>
      </c>
      <c r="F19" s="221">
        <f t="shared" si="1"/>
        <v>95615</v>
      </c>
      <c r="G19" s="221">
        <f t="shared" si="1"/>
        <v>823338</v>
      </c>
      <c r="H19" s="221">
        <f t="shared" si="1"/>
        <v>807699</v>
      </c>
      <c r="I19" s="221">
        <f t="shared" si="1"/>
        <v>135557</v>
      </c>
      <c r="J19" s="221">
        <f t="shared" si="1"/>
        <v>2694831</v>
      </c>
      <c r="K19" s="221">
        <f t="shared" si="1"/>
        <v>1854270</v>
      </c>
      <c r="L19" s="221">
        <f t="shared" si="1"/>
        <v>383323</v>
      </c>
      <c r="M19" s="221">
        <f t="shared" si="1"/>
        <v>589662.07842509449</v>
      </c>
      <c r="N19" s="221">
        <f t="shared" si="1"/>
        <v>14109199.050957175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6"/>
      <c r="B20" s="119"/>
      <c r="C20" s="9"/>
      <c r="D20" s="27"/>
      <c r="E20" s="9"/>
      <c r="F20" s="27"/>
      <c r="G20" s="27"/>
      <c r="H20" s="9"/>
      <c r="I20" s="27"/>
      <c r="J20" s="27"/>
      <c r="K20" s="9"/>
      <c r="L20" s="27"/>
      <c r="M20" s="27"/>
      <c r="N20" s="9"/>
      <c r="O20" s="27"/>
      <c r="P20" s="27"/>
      <c r="Q20" s="9"/>
      <c r="R20" s="27"/>
      <c r="S20" s="27"/>
      <c r="T20" s="9"/>
      <c r="U20" s="27"/>
      <c r="V20" s="27"/>
      <c r="W20" s="9"/>
      <c r="X20" s="27"/>
      <c r="Y20" s="27"/>
      <c r="Z20" s="9"/>
      <c r="AA20" s="27"/>
    </row>
    <row r="21" spans="1:27" ht="15.75" thickBot="1" x14ac:dyDescent="0.3">
      <c r="A21" s="120"/>
      <c r="B21" s="120"/>
      <c r="C21" s="240"/>
      <c r="D21" s="120"/>
      <c r="E21" s="240"/>
      <c r="F21" s="120"/>
      <c r="G21" s="120"/>
      <c r="H21" s="240"/>
      <c r="I21" s="120"/>
      <c r="J21" s="120"/>
      <c r="K21" s="240"/>
      <c r="L21" s="120"/>
      <c r="M21" s="120"/>
      <c r="N21" s="240"/>
      <c r="O21" s="120"/>
      <c r="P21" s="120"/>
      <c r="Q21" s="240"/>
      <c r="R21" s="120"/>
      <c r="S21" s="120"/>
      <c r="T21" s="240"/>
      <c r="U21" s="120"/>
      <c r="V21" s="120"/>
      <c r="W21" s="240"/>
      <c r="X21" s="120"/>
      <c r="Y21" s="120"/>
      <c r="Z21" s="240"/>
      <c r="AA21" s="120"/>
    </row>
    <row r="22" spans="1:27" ht="16.5" thickBot="1" x14ac:dyDescent="0.3">
      <c r="A22" s="659" t="s">
        <v>15</v>
      </c>
      <c r="B22" s="17" t="s">
        <v>10</v>
      </c>
      <c r="C22" s="135">
        <f>C$4</f>
        <v>45292</v>
      </c>
      <c r="D22" s="135">
        <f t="shared" ref="D22:AA22" si="2">D$4</f>
        <v>45323</v>
      </c>
      <c r="E22" s="135">
        <f t="shared" si="2"/>
        <v>45352</v>
      </c>
      <c r="F22" s="135">
        <f t="shared" si="2"/>
        <v>45383</v>
      </c>
      <c r="G22" s="135">
        <f t="shared" si="2"/>
        <v>45413</v>
      </c>
      <c r="H22" s="135">
        <f t="shared" si="2"/>
        <v>45444</v>
      </c>
      <c r="I22" s="135">
        <f t="shared" si="2"/>
        <v>45474</v>
      </c>
      <c r="J22" s="135">
        <f t="shared" si="2"/>
        <v>45505</v>
      </c>
      <c r="K22" s="135">
        <f t="shared" si="2"/>
        <v>45536</v>
      </c>
      <c r="L22" s="135">
        <f t="shared" si="2"/>
        <v>45566</v>
      </c>
      <c r="M22" s="135">
        <f t="shared" si="2"/>
        <v>45597</v>
      </c>
      <c r="N22" s="521">
        <f t="shared" si="2"/>
        <v>45627</v>
      </c>
      <c r="O22" s="135">
        <f t="shared" si="2"/>
        <v>45658</v>
      </c>
      <c r="P22" s="135">
        <f t="shared" si="2"/>
        <v>45689</v>
      </c>
      <c r="Q22" s="135">
        <f t="shared" si="2"/>
        <v>45717</v>
      </c>
      <c r="R22" s="135">
        <f t="shared" si="2"/>
        <v>45748</v>
      </c>
      <c r="S22" s="135">
        <f t="shared" si="2"/>
        <v>45778</v>
      </c>
      <c r="T22" s="135">
        <f t="shared" si="2"/>
        <v>45809</v>
      </c>
      <c r="U22" s="135">
        <f t="shared" si="2"/>
        <v>45839</v>
      </c>
      <c r="V22" s="135">
        <f t="shared" si="2"/>
        <v>45870</v>
      </c>
      <c r="W22" s="135">
        <f t="shared" si="2"/>
        <v>45901</v>
      </c>
      <c r="X22" s="135">
        <f t="shared" si="2"/>
        <v>45931</v>
      </c>
      <c r="Y22" s="135">
        <f t="shared" si="2"/>
        <v>45962</v>
      </c>
      <c r="Z22" s="135">
        <f t="shared" si="2"/>
        <v>45992</v>
      </c>
      <c r="AA22" s="135">
        <f t="shared" si="2"/>
        <v>46023</v>
      </c>
    </row>
    <row r="23" spans="1:27" ht="15" customHeight="1" x14ac:dyDescent="0.25">
      <c r="A23" s="660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210400</v>
      </c>
      <c r="I23" s="3">
        <f t="shared" si="4"/>
        <v>210400</v>
      </c>
      <c r="J23" s="3">
        <f t="shared" si="4"/>
        <v>378778</v>
      </c>
      <c r="K23" s="3">
        <f t="shared" si="4"/>
        <v>813122</v>
      </c>
      <c r="L23" s="3">
        <f t="shared" si="4"/>
        <v>813122</v>
      </c>
      <c r="M23" s="3">
        <f t="shared" si="4"/>
        <v>824930.25543969951</v>
      </c>
      <c r="N23" s="523">
        <f t="shared" si="4"/>
        <v>4149070.1897271452</v>
      </c>
      <c r="O23" s="3">
        <f t="shared" si="4"/>
        <v>4149070.1897271452</v>
      </c>
      <c r="P23" s="3">
        <f t="shared" si="4"/>
        <v>4149070.1897271452</v>
      </c>
      <c r="Q23" s="3">
        <f t="shared" si="4"/>
        <v>4149070.1897271452</v>
      </c>
      <c r="R23" s="3">
        <f t="shared" si="4"/>
        <v>4149070.1897271452</v>
      </c>
      <c r="S23" s="3">
        <f t="shared" si="4"/>
        <v>4149070.1897271452</v>
      </c>
      <c r="T23" s="3">
        <f t="shared" si="4"/>
        <v>4149070.1897271452</v>
      </c>
      <c r="U23" s="3">
        <f t="shared" si="4"/>
        <v>4149070.1897271452</v>
      </c>
      <c r="V23" s="3">
        <f t="shared" si="4"/>
        <v>4149070.1897271452</v>
      </c>
      <c r="W23" s="3">
        <f t="shared" si="4"/>
        <v>4149070.1897271452</v>
      </c>
      <c r="X23" s="3">
        <f t="shared" si="4"/>
        <v>4149070.1897271452</v>
      </c>
      <c r="Y23" s="3">
        <f t="shared" si="4"/>
        <v>4149070.1897271452</v>
      </c>
      <c r="Z23" s="3">
        <f t="shared" si="4"/>
        <v>4149070.1897271452</v>
      </c>
      <c r="AA23" s="3">
        <f t="shared" si="4"/>
        <v>4149070.1897271452</v>
      </c>
    </row>
    <row r="24" spans="1:27" x14ac:dyDescent="0.25">
      <c r="A24" s="660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362.34093847989345</v>
      </c>
      <c r="N24" s="523">
        <f t="shared" si="5"/>
        <v>14081.600490098941</v>
      </c>
      <c r="O24" s="3">
        <f t="shared" si="5"/>
        <v>14081.600490098941</v>
      </c>
      <c r="P24" s="3">
        <f t="shared" si="5"/>
        <v>14081.600490098941</v>
      </c>
      <c r="Q24" s="3">
        <f t="shared" si="5"/>
        <v>14081.600490098941</v>
      </c>
      <c r="R24" s="3">
        <f t="shared" si="5"/>
        <v>14081.600490098941</v>
      </c>
      <c r="S24" s="3">
        <f t="shared" si="5"/>
        <v>14081.600490098941</v>
      </c>
      <c r="T24" s="3">
        <f t="shared" si="5"/>
        <v>14081.600490098941</v>
      </c>
      <c r="U24" s="3">
        <f t="shared" si="5"/>
        <v>14081.600490098941</v>
      </c>
      <c r="V24" s="3">
        <f t="shared" si="5"/>
        <v>14081.600490098941</v>
      </c>
      <c r="W24" s="3">
        <f t="shared" si="5"/>
        <v>14081.600490098941</v>
      </c>
      <c r="X24" s="3">
        <f t="shared" si="5"/>
        <v>14081.600490098941</v>
      </c>
      <c r="Y24" s="3">
        <f t="shared" si="5"/>
        <v>14081.600490098941</v>
      </c>
      <c r="Z24" s="3">
        <f t="shared" si="5"/>
        <v>14081.600490098941</v>
      </c>
      <c r="AA24" s="3">
        <f t="shared" si="5"/>
        <v>14081.600490098941</v>
      </c>
    </row>
    <row r="25" spans="1:27" x14ac:dyDescent="0.25">
      <c r="A25" s="660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52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</row>
    <row r="26" spans="1:27" x14ac:dyDescent="0.25">
      <c r="A26" s="660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10004</v>
      </c>
      <c r="E26" s="3">
        <f t="shared" si="7"/>
        <v>10004</v>
      </c>
      <c r="F26" s="3">
        <f t="shared" si="7"/>
        <v>62454</v>
      </c>
      <c r="G26" s="3">
        <f t="shared" si="7"/>
        <v>168188</v>
      </c>
      <c r="H26" s="3">
        <f t="shared" si="7"/>
        <v>321464</v>
      </c>
      <c r="I26" s="3">
        <f t="shared" si="7"/>
        <v>323045</v>
      </c>
      <c r="J26" s="3">
        <f t="shared" si="7"/>
        <v>343850</v>
      </c>
      <c r="K26" s="3">
        <f t="shared" si="7"/>
        <v>615232</v>
      </c>
      <c r="L26" s="3">
        <f t="shared" si="7"/>
        <v>630253</v>
      </c>
      <c r="M26" s="3">
        <f t="shared" si="7"/>
        <v>733017.06385368458</v>
      </c>
      <c r="N26" s="523">
        <f t="shared" si="7"/>
        <v>3793706.5045251166</v>
      </c>
      <c r="O26" s="3">
        <f t="shared" si="7"/>
        <v>3793706.5045251166</v>
      </c>
      <c r="P26" s="3">
        <f t="shared" si="7"/>
        <v>3793706.5045251166</v>
      </c>
      <c r="Q26" s="3">
        <f t="shared" si="7"/>
        <v>3793706.5045251166</v>
      </c>
      <c r="R26" s="3">
        <f t="shared" si="7"/>
        <v>3793706.5045251166</v>
      </c>
      <c r="S26" s="3">
        <f t="shared" si="7"/>
        <v>3793706.5045251166</v>
      </c>
      <c r="T26" s="3">
        <f t="shared" si="7"/>
        <v>3793706.5045251166</v>
      </c>
      <c r="U26" s="3">
        <f t="shared" si="7"/>
        <v>3793706.5045251166</v>
      </c>
      <c r="V26" s="3">
        <f t="shared" si="7"/>
        <v>3793706.5045251166</v>
      </c>
      <c r="W26" s="3">
        <f t="shared" si="7"/>
        <v>3793706.5045251166</v>
      </c>
      <c r="X26" s="3">
        <f t="shared" si="7"/>
        <v>3793706.5045251166</v>
      </c>
      <c r="Y26" s="3">
        <f t="shared" si="7"/>
        <v>3793706.5045251166</v>
      </c>
      <c r="Z26" s="3">
        <f t="shared" si="7"/>
        <v>3793706.5045251166</v>
      </c>
      <c r="AA26" s="3">
        <f t="shared" si="7"/>
        <v>3793706.5045251166</v>
      </c>
    </row>
    <row r="27" spans="1:27" x14ac:dyDescent="0.25">
      <c r="A27" s="660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52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3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</row>
    <row r="28" spans="1:27" x14ac:dyDescent="0.25">
      <c r="A28" s="660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52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</row>
    <row r="29" spans="1:27" x14ac:dyDescent="0.25">
      <c r="A29" s="660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19731</v>
      </c>
      <c r="F29" s="3">
        <f t="shared" si="10"/>
        <v>19731</v>
      </c>
      <c r="G29" s="3">
        <f t="shared" si="10"/>
        <v>65095</v>
      </c>
      <c r="H29" s="3">
        <f t="shared" si="10"/>
        <v>198170</v>
      </c>
      <c r="I29" s="3">
        <f t="shared" si="10"/>
        <v>198170</v>
      </c>
      <c r="J29" s="3">
        <f t="shared" si="10"/>
        <v>270095</v>
      </c>
      <c r="K29" s="3">
        <f t="shared" si="10"/>
        <v>280885</v>
      </c>
      <c r="L29" s="3">
        <f t="shared" si="10"/>
        <v>280885</v>
      </c>
      <c r="M29" s="3">
        <f t="shared" si="10"/>
        <v>310218.52814099309</v>
      </c>
      <c r="N29" s="523">
        <f t="shared" si="10"/>
        <v>2440192.2477475312</v>
      </c>
      <c r="O29" s="3">
        <f t="shared" si="10"/>
        <v>2440192.2477475312</v>
      </c>
      <c r="P29" s="3">
        <f t="shared" si="10"/>
        <v>2440192.2477475312</v>
      </c>
      <c r="Q29" s="3">
        <f t="shared" si="10"/>
        <v>2440192.2477475312</v>
      </c>
      <c r="R29" s="3">
        <f t="shared" si="10"/>
        <v>2440192.2477475312</v>
      </c>
      <c r="S29" s="3">
        <f t="shared" si="10"/>
        <v>2440192.2477475312</v>
      </c>
      <c r="T29" s="3">
        <f t="shared" si="10"/>
        <v>2440192.2477475312</v>
      </c>
      <c r="U29" s="3">
        <f t="shared" si="10"/>
        <v>2440192.2477475312</v>
      </c>
      <c r="V29" s="3">
        <f t="shared" si="10"/>
        <v>2440192.2477475312</v>
      </c>
      <c r="W29" s="3">
        <f t="shared" si="10"/>
        <v>2440192.2477475312</v>
      </c>
      <c r="X29" s="3">
        <f t="shared" si="10"/>
        <v>2440192.2477475312</v>
      </c>
      <c r="Y29" s="3">
        <f t="shared" si="10"/>
        <v>2440192.2477475312</v>
      </c>
      <c r="Z29" s="3">
        <f t="shared" si="10"/>
        <v>2440192.2477475312</v>
      </c>
      <c r="AA29" s="3">
        <f t="shared" si="10"/>
        <v>2440192.2477475312</v>
      </c>
    </row>
    <row r="30" spans="1:27" x14ac:dyDescent="0.25">
      <c r="A30" s="660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78762</v>
      </c>
      <c r="E30" s="3">
        <f t="shared" si="11"/>
        <v>209899</v>
      </c>
      <c r="F30" s="3">
        <f t="shared" si="11"/>
        <v>253064</v>
      </c>
      <c r="G30" s="3">
        <f t="shared" si="11"/>
        <v>771004</v>
      </c>
      <c r="H30" s="3">
        <f t="shared" si="11"/>
        <v>1081952</v>
      </c>
      <c r="I30" s="3">
        <f t="shared" si="11"/>
        <v>1206667</v>
      </c>
      <c r="J30" s="3">
        <f t="shared" si="11"/>
        <v>1660050</v>
      </c>
      <c r="K30" s="3">
        <f t="shared" si="11"/>
        <v>2797804</v>
      </c>
      <c r="L30" s="3">
        <f t="shared" si="11"/>
        <v>3166106</v>
      </c>
      <c r="M30" s="3">
        <f t="shared" si="11"/>
        <v>3495757.4359109253</v>
      </c>
      <c r="N30" s="523">
        <f t="shared" si="11"/>
        <v>7424920.8499179706</v>
      </c>
      <c r="O30" s="3">
        <f t="shared" si="11"/>
        <v>7424920.8499179706</v>
      </c>
      <c r="P30" s="3">
        <f t="shared" si="11"/>
        <v>7424920.8499179706</v>
      </c>
      <c r="Q30" s="3">
        <f t="shared" si="11"/>
        <v>7424920.8499179706</v>
      </c>
      <c r="R30" s="3">
        <f t="shared" si="11"/>
        <v>7424920.8499179706</v>
      </c>
      <c r="S30" s="3">
        <f t="shared" si="11"/>
        <v>7424920.8499179706</v>
      </c>
      <c r="T30" s="3">
        <f t="shared" si="11"/>
        <v>7424920.8499179706</v>
      </c>
      <c r="U30" s="3">
        <f t="shared" si="11"/>
        <v>7424920.8499179706</v>
      </c>
      <c r="V30" s="3">
        <f t="shared" si="11"/>
        <v>7424920.8499179706</v>
      </c>
      <c r="W30" s="3">
        <f t="shared" si="11"/>
        <v>7424920.8499179706</v>
      </c>
      <c r="X30" s="3">
        <f t="shared" si="11"/>
        <v>7424920.8499179706</v>
      </c>
      <c r="Y30" s="3">
        <f t="shared" si="11"/>
        <v>7424920.8499179706</v>
      </c>
      <c r="Z30" s="3">
        <f t="shared" si="11"/>
        <v>7424920.8499179706</v>
      </c>
      <c r="AA30" s="3">
        <f t="shared" si="11"/>
        <v>7424920.8499179706</v>
      </c>
    </row>
    <row r="31" spans="1:27" x14ac:dyDescent="0.25">
      <c r="A31" s="660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99211.251025786929</v>
      </c>
      <c r="N31" s="523">
        <f t="shared" si="12"/>
        <v>1124806.117921985</v>
      </c>
      <c r="O31" s="3">
        <f t="shared" si="12"/>
        <v>1124806.117921985</v>
      </c>
      <c r="P31" s="3">
        <f t="shared" si="12"/>
        <v>1124806.117921985</v>
      </c>
      <c r="Q31" s="3">
        <f t="shared" si="12"/>
        <v>1124806.117921985</v>
      </c>
      <c r="R31" s="3">
        <f t="shared" si="12"/>
        <v>1124806.117921985</v>
      </c>
      <c r="S31" s="3">
        <f t="shared" si="12"/>
        <v>1124806.117921985</v>
      </c>
      <c r="T31" s="3">
        <f t="shared" si="12"/>
        <v>1124806.117921985</v>
      </c>
      <c r="U31" s="3">
        <f t="shared" si="12"/>
        <v>1124806.117921985</v>
      </c>
      <c r="V31" s="3">
        <f t="shared" si="12"/>
        <v>1124806.117921985</v>
      </c>
      <c r="W31" s="3">
        <f t="shared" si="12"/>
        <v>1124806.117921985</v>
      </c>
      <c r="X31" s="3">
        <f t="shared" si="12"/>
        <v>1124806.117921985</v>
      </c>
      <c r="Y31" s="3">
        <f t="shared" si="12"/>
        <v>1124806.117921985</v>
      </c>
      <c r="Z31" s="3">
        <f t="shared" si="12"/>
        <v>1124806.117921985</v>
      </c>
      <c r="AA31" s="3">
        <f t="shared" si="12"/>
        <v>1124806.117921985</v>
      </c>
    </row>
    <row r="32" spans="1:27" ht="15" customHeight="1" x14ac:dyDescent="0.25">
      <c r="A32" s="660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812174</v>
      </c>
      <c r="K32" s="3">
        <f t="shared" si="13"/>
        <v>812174</v>
      </c>
      <c r="L32" s="3">
        <f t="shared" si="13"/>
        <v>812174</v>
      </c>
      <c r="M32" s="3">
        <f t="shared" si="13"/>
        <v>820473.028180475</v>
      </c>
      <c r="N32" s="523">
        <f t="shared" si="13"/>
        <v>1134697.8632537411</v>
      </c>
      <c r="O32" s="3">
        <f t="shared" si="13"/>
        <v>1134697.8632537411</v>
      </c>
      <c r="P32" s="3">
        <f t="shared" si="13"/>
        <v>1134697.8632537411</v>
      </c>
      <c r="Q32" s="3">
        <f t="shared" si="13"/>
        <v>1134697.8632537411</v>
      </c>
      <c r="R32" s="3">
        <f t="shared" si="13"/>
        <v>1134697.8632537411</v>
      </c>
      <c r="S32" s="3">
        <f t="shared" si="13"/>
        <v>1134697.8632537411</v>
      </c>
      <c r="T32" s="3">
        <f t="shared" si="13"/>
        <v>1134697.8632537411</v>
      </c>
      <c r="U32" s="3">
        <f t="shared" si="13"/>
        <v>1134697.8632537411</v>
      </c>
      <c r="V32" s="3">
        <f t="shared" si="13"/>
        <v>1134697.8632537411</v>
      </c>
      <c r="W32" s="3">
        <f t="shared" si="13"/>
        <v>1134697.8632537411</v>
      </c>
      <c r="X32" s="3">
        <f t="shared" si="13"/>
        <v>1134697.8632537411</v>
      </c>
      <c r="Y32" s="3">
        <f t="shared" si="13"/>
        <v>1134697.8632537411</v>
      </c>
      <c r="Z32" s="3">
        <f t="shared" si="13"/>
        <v>1134697.8632537411</v>
      </c>
      <c r="AA32" s="3">
        <f t="shared" si="13"/>
        <v>1134697.8632537411</v>
      </c>
    </row>
    <row r="33" spans="1:27" x14ac:dyDescent="0.25">
      <c r="A33" s="660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154300</v>
      </c>
      <c r="H33" s="3">
        <f t="shared" si="14"/>
        <v>154300</v>
      </c>
      <c r="I33" s="3">
        <f t="shared" si="14"/>
        <v>163561</v>
      </c>
      <c r="J33" s="3">
        <f t="shared" si="14"/>
        <v>1331727</v>
      </c>
      <c r="K33" s="3">
        <f t="shared" si="14"/>
        <v>1331727</v>
      </c>
      <c r="L33" s="3">
        <f t="shared" si="14"/>
        <v>1331727</v>
      </c>
      <c r="M33" s="3">
        <f t="shared" si="14"/>
        <v>1339959.1749350501</v>
      </c>
      <c r="N33" s="523">
        <f t="shared" si="14"/>
        <v>1651652.7557986798</v>
      </c>
      <c r="O33" s="3">
        <f t="shared" si="14"/>
        <v>1651652.7557986798</v>
      </c>
      <c r="P33" s="3">
        <f t="shared" si="14"/>
        <v>1651652.7557986798</v>
      </c>
      <c r="Q33" s="3">
        <f t="shared" si="14"/>
        <v>1651652.7557986798</v>
      </c>
      <c r="R33" s="3">
        <f t="shared" si="14"/>
        <v>1651652.7557986798</v>
      </c>
      <c r="S33" s="3">
        <f t="shared" si="14"/>
        <v>1651652.7557986798</v>
      </c>
      <c r="T33" s="3">
        <f t="shared" si="14"/>
        <v>1651652.7557986798</v>
      </c>
      <c r="U33" s="3">
        <f t="shared" si="14"/>
        <v>1651652.7557986798</v>
      </c>
      <c r="V33" s="3">
        <f t="shared" si="14"/>
        <v>1651652.7557986798</v>
      </c>
      <c r="W33" s="3">
        <f t="shared" si="14"/>
        <v>1651652.7557986798</v>
      </c>
      <c r="X33" s="3">
        <f t="shared" si="14"/>
        <v>1651652.7557986798</v>
      </c>
      <c r="Y33" s="3">
        <f t="shared" si="14"/>
        <v>1651652.7557986798</v>
      </c>
      <c r="Z33" s="3">
        <f t="shared" si="14"/>
        <v>1651652.7557986798</v>
      </c>
      <c r="AA33" s="3">
        <f t="shared" si="14"/>
        <v>1651652.7557986798</v>
      </c>
    </row>
    <row r="34" spans="1:27" x14ac:dyDescent="0.25">
      <c r="A34" s="660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52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3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</row>
    <row r="35" spans="1:27" x14ac:dyDescent="0.25">
      <c r="A35" s="660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52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</row>
    <row r="36" spans="1:27" ht="15" customHeight="1" x14ac:dyDescent="0.25">
      <c r="A36" s="660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77" t="str">
        <f t="shared" si="3"/>
        <v>Monthly kWh</v>
      </c>
      <c r="C37" s="221">
        <f>SUM(C23:C36)</f>
        <v>0</v>
      </c>
      <c r="D37" s="221">
        <f t="shared" ref="D37:AA37" si="17">SUM(D23:D36)</f>
        <v>88766</v>
      </c>
      <c r="E37" s="221">
        <f t="shared" si="17"/>
        <v>239634</v>
      </c>
      <c r="F37" s="221">
        <f t="shared" si="17"/>
        <v>335249</v>
      </c>
      <c r="G37" s="221">
        <f t="shared" si="17"/>
        <v>1158587</v>
      </c>
      <c r="H37" s="221">
        <f t="shared" si="17"/>
        <v>1966286</v>
      </c>
      <c r="I37" s="221">
        <f t="shared" si="17"/>
        <v>2101843</v>
      </c>
      <c r="J37" s="221">
        <f t="shared" si="17"/>
        <v>4796674</v>
      </c>
      <c r="K37" s="221">
        <f t="shared" si="17"/>
        <v>6650944</v>
      </c>
      <c r="L37" s="221">
        <f t="shared" si="17"/>
        <v>7034267</v>
      </c>
      <c r="M37" s="221">
        <f t="shared" si="17"/>
        <v>7623929.0784250945</v>
      </c>
      <c r="N37" s="221">
        <f t="shared" si="17"/>
        <v>21733128.129382271</v>
      </c>
      <c r="O37" s="221">
        <f t="shared" si="17"/>
        <v>21733128.129382271</v>
      </c>
      <c r="P37" s="221">
        <f t="shared" si="17"/>
        <v>21733128.129382271</v>
      </c>
      <c r="Q37" s="221">
        <f t="shared" si="17"/>
        <v>21733128.129382271</v>
      </c>
      <c r="R37" s="221">
        <f t="shared" si="17"/>
        <v>21733128.129382271</v>
      </c>
      <c r="S37" s="221">
        <f t="shared" si="17"/>
        <v>21733128.129382271</v>
      </c>
      <c r="T37" s="221">
        <f t="shared" si="17"/>
        <v>21733128.129382271</v>
      </c>
      <c r="U37" s="221">
        <f t="shared" si="17"/>
        <v>21733128.129382271</v>
      </c>
      <c r="V37" s="221">
        <f t="shared" si="17"/>
        <v>21733128.129382271</v>
      </c>
      <c r="W37" s="221">
        <f t="shared" si="17"/>
        <v>21733128.129382271</v>
      </c>
      <c r="X37" s="221">
        <f t="shared" si="17"/>
        <v>21733128.129382271</v>
      </c>
      <c r="Y37" s="221">
        <f t="shared" si="17"/>
        <v>21733128.129382271</v>
      </c>
      <c r="Z37" s="221">
        <f t="shared" si="17"/>
        <v>21733128.129382271</v>
      </c>
      <c r="AA37" s="221">
        <f t="shared" si="17"/>
        <v>21733128.129382271</v>
      </c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39"/>
      <c r="N38" s="276" t="s">
        <v>200</v>
      </c>
      <c r="O38" s="275">
        <f>SUM(C5:N18)</f>
        <v>21733128.129382271</v>
      </c>
      <c r="P38" s="239"/>
      <c r="Q38" s="9"/>
      <c r="R38" s="239"/>
      <c r="S38" s="239"/>
      <c r="T38" s="239"/>
      <c r="U38" s="239"/>
      <c r="V38" s="320"/>
      <c r="W38" s="321"/>
      <c r="X38" s="320"/>
      <c r="Y38" s="320"/>
      <c r="Z38" s="321"/>
      <c r="AA38" s="320"/>
    </row>
    <row r="39" spans="1:27" ht="15.75" thickBot="1" x14ac:dyDescent="0.3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">
        <v>10</v>
      </c>
      <c r="C40" s="135">
        <f>C$4</f>
        <v>45292</v>
      </c>
      <c r="D40" s="135">
        <f t="shared" ref="D40:AA40" si="18">D$4</f>
        <v>45323</v>
      </c>
      <c r="E40" s="135">
        <f t="shared" si="18"/>
        <v>45352</v>
      </c>
      <c r="F40" s="135">
        <f t="shared" si="18"/>
        <v>45383</v>
      </c>
      <c r="G40" s="135">
        <f t="shared" si="18"/>
        <v>45413</v>
      </c>
      <c r="H40" s="135">
        <f t="shared" si="18"/>
        <v>45444</v>
      </c>
      <c r="I40" s="135">
        <f t="shared" si="18"/>
        <v>45474</v>
      </c>
      <c r="J40" s="135">
        <f t="shared" si="18"/>
        <v>45505</v>
      </c>
      <c r="K40" s="135">
        <f t="shared" si="18"/>
        <v>45536</v>
      </c>
      <c r="L40" s="135">
        <f t="shared" si="18"/>
        <v>45566</v>
      </c>
      <c r="M40" s="135">
        <f t="shared" si="18"/>
        <v>45597</v>
      </c>
      <c r="N40" s="135">
        <f t="shared" si="18"/>
        <v>45627</v>
      </c>
      <c r="O40" s="135">
        <f t="shared" si="18"/>
        <v>45658</v>
      </c>
      <c r="P40" s="135">
        <f t="shared" si="18"/>
        <v>45689</v>
      </c>
      <c r="Q40" s="135">
        <f t="shared" si="18"/>
        <v>45717</v>
      </c>
      <c r="R40" s="135">
        <f t="shared" si="18"/>
        <v>45748</v>
      </c>
      <c r="S40" s="135">
        <f t="shared" si="18"/>
        <v>45778</v>
      </c>
      <c r="T40" s="521">
        <f t="shared" si="18"/>
        <v>45809</v>
      </c>
      <c r="U40" s="135">
        <f t="shared" si="18"/>
        <v>45839</v>
      </c>
      <c r="V40" s="135">
        <f t="shared" si="18"/>
        <v>45870</v>
      </c>
      <c r="W40" s="135">
        <f t="shared" si="18"/>
        <v>45901</v>
      </c>
      <c r="X40" s="135">
        <f t="shared" si="18"/>
        <v>45931</v>
      </c>
      <c r="Y40" s="135">
        <f t="shared" si="18"/>
        <v>45962</v>
      </c>
      <c r="Z40" s="135">
        <f t="shared" si="18"/>
        <v>45992</v>
      </c>
      <c r="AA40" s="135">
        <f t="shared" si="18"/>
        <v>46023</v>
      </c>
    </row>
    <row r="41" spans="1:27" ht="15" customHeight="1" x14ac:dyDescent="0.25">
      <c r="A41" s="663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523">
        <f>N23</f>
        <v>4149070.1897271452</v>
      </c>
      <c r="U41" s="3">
        <f t="shared" si="20"/>
        <v>4149070.1897271452</v>
      </c>
      <c r="V41" s="3">
        <f t="shared" si="20"/>
        <v>4149070.1897271452</v>
      </c>
      <c r="W41" s="3">
        <f t="shared" si="20"/>
        <v>4149070.1897271452</v>
      </c>
      <c r="X41" s="3">
        <f t="shared" si="20"/>
        <v>4149070.1897271452</v>
      </c>
      <c r="Y41" s="3">
        <f t="shared" si="20"/>
        <v>4149070.1897271452</v>
      </c>
      <c r="Z41" s="3">
        <f t="shared" si="20"/>
        <v>4149070.1897271452</v>
      </c>
      <c r="AA41" s="3">
        <f t="shared" si="20"/>
        <v>4149070.1897271452</v>
      </c>
    </row>
    <row r="42" spans="1:27" x14ac:dyDescent="0.25">
      <c r="A42" s="663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523">
        <f t="shared" ref="T42:T53" si="22">N24</f>
        <v>14081.600490098941</v>
      </c>
      <c r="U42" s="3">
        <f t="shared" si="21"/>
        <v>14081.600490098941</v>
      </c>
      <c r="V42" s="3">
        <f t="shared" si="21"/>
        <v>14081.600490098941</v>
      </c>
      <c r="W42" s="3">
        <f t="shared" si="21"/>
        <v>14081.600490098941</v>
      </c>
      <c r="X42" s="3">
        <f t="shared" si="21"/>
        <v>14081.600490098941</v>
      </c>
      <c r="Y42" s="3">
        <f t="shared" si="21"/>
        <v>14081.600490098941</v>
      </c>
      <c r="Z42" s="3">
        <f t="shared" si="21"/>
        <v>14081.600490098941</v>
      </c>
      <c r="AA42" s="3">
        <f t="shared" si="21"/>
        <v>14081.600490098941</v>
      </c>
    </row>
    <row r="43" spans="1:27" x14ac:dyDescent="0.25">
      <c r="A43" s="663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523">
        <f t="shared" si="22"/>
        <v>0</v>
      </c>
      <c r="U43" s="3">
        <f t="shared" si="23"/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</row>
    <row r="44" spans="1:27" x14ac:dyDescent="0.25">
      <c r="A44" s="663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523">
        <f t="shared" si="22"/>
        <v>3793706.5045251166</v>
      </c>
      <c r="U44" s="3">
        <f t="shared" si="24"/>
        <v>3793706.5045251166</v>
      </c>
      <c r="V44" s="3">
        <f t="shared" si="24"/>
        <v>3793706.5045251166</v>
      </c>
      <c r="W44" s="3">
        <f t="shared" si="24"/>
        <v>3793706.5045251166</v>
      </c>
      <c r="X44" s="3">
        <f t="shared" si="24"/>
        <v>3793706.5045251166</v>
      </c>
      <c r="Y44" s="3">
        <f t="shared" si="24"/>
        <v>3793706.5045251166</v>
      </c>
      <c r="Z44" s="3">
        <f t="shared" si="24"/>
        <v>3793706.5045251166</v>
      </c>
      <c r="AA44" s="3">
        <f t="shared" si="24"/>
        <v>3793706.5045251166</v>
      </c>
    </row>
    <row r="45" spans="1:27" x14ac:dyDescent="0.25">
      <c r="A45" s="663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523">
        <f t="shared" si="22"/>
        <v>0</v>
      </c>
      <c r="U45" s="3">
        <f t="shared" si="25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25">
      <c r="A46" s="663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523">
        <f t="shared" si="22"/>
        <v>0</v>
      </c>
      <c r="U46" s="3">
        <f t="shared" si="26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25">
      <c r="A47" s="663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523">
        <f t="shared" si="22"/>
        <v>2440192.2477475312</v>
      </c>
      <c r="U47" s="3">
        <f t="shared" si="27"/>
        <v>2440192.2477475312</v>
      </c>
      <c r="V47" s="3">
        <f t="shared" si="27"/>
        <v>2440192.2477475312</v>
      </c>
      <c r="W47" s="3">
        <f t="shared" si="27"/>
        <v>2440192.2477475312</v>
      </c>
      <c r="X47" s="3">
        <f t="shared" si="27"/>
        <v>2440192.2477475312</v>
      </c>
      <c r="Y47" s="3">
        <f t="shared" si="27"/>
        <v>2440192.2477475312</v>
      </c>
      <c r="Z47" s="3">
        <f t="shared" si="27"/>
        <v>2440192.2477475312</v>
      </c>
      <c r="AA47" s="3">
        <f t="shared" si="27"/>
        <v>2440192.2477475312</v>
      </c>
    </row>
    <row r="48" spans="1:27" x14ac:dyDescent="0.25">
      <c r="A48" s="663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523">
        <f t="shared" si="22"/>
        <v>7424920.8499179706</v>
      </c>
      <c r="U48" s="3">
        <f t="shared" si="28"/>
        <v>7424920.8499179706</v>
      </c>
      <c r="V48" s="3">
        <f t="shared" si="28"/>
        <v>7424920.8499179706</v>
      </c>
      <c r="W48" s="3">
        <f t="shared" si="28"/>
        <v>7424920.8499179706</v>
      </c>
      <c r="X48" s="3">
        <f t="shared" si="28"/>
        <v>7424920.8499179706</v>
      </c>
      <c r="Y48" s="3">
        <f t="shared" si="28"/>
        <v>7424920.8499179706</v>
      </c>
      <c r="Z48" s="3">
        <f t="shared" si="28"/>
        <v>7424920.8499179706</v>
      </c>
      <c r="AA48" s="3">
        <f t="shared" si="28"/>
        <v>7424920.8499179706</v>
      </c>
    </row>
    <row r="49" spans="1:27" x14ac:dyDescent="0.25">
      <c r="A49" s="663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523">
        <f t="shared" si="22"/>
        <v>1124806.117921985</v>
      </c>
      <c r="U49" s="3">
        <f t="shared" si="29"/>
        <v>1124806.117921985</v>
      </c>
      <c r="V49" s="3">
        <f t="shared" si="29"/>
        <v>1124806.117921985</v>
      </c>
      <c r="W49" s="3">
        <f t="shared" si="29"/>
        <v>1124806.117921985</v>
      </c>
      <c r="X49" s="3">
        <f t="shared" si="29"/>
        <v>1124806.117921985</v>
      </c>
      <c r="Y49" s="3">
        <f t="shared" si="29"/>
        <v>1124806.117921985</v>
      </c>
      <c r="Z49" s="3">
        <f t="shared" si="29"/>
        <v>1124806.117921985</v>
      </c>
      <c r="AA49" s="3">
        <f t="shared" si="29"/>
        <v>1124806.117921985</v>
      </c>
    </row>
    <row r="50" spans="1:27" ht="15" customHeight="1" x14ac:dyDescent="0.25">
      <c r="A50" s="663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523">
        <f t="shared" si="22"/>
        <v>1134697.8632537411</v>
      </c>
      <c r="U50" s="3">
        <f t="shared" si="30"/>
        <v>1134697.8632537411</v>
      </c>
      <c r="V50" s="3">
        <f t="shared" si="30"/>
        <v>1134697.8632537411</v>
      </c>
      <c r="W50" s="3">
        <f t="shared" si="30"/>
        <v>1134697.8632537411</v>
      </c>
      <c r="X50" s="3">
        <f t="shared" si="30"/>
        <v>1134697.8632537411</v>
      </c>
      <c r="Y50" s="3">
        <f t="shared" si="30"/>
        <v>1134697.8632537411</v>
      </c>
      <c r="Z50" s="3">
        <f t="shared" si="30"/>
        <v>1134697.8632537411</v>
      </c>
      <c r="AA50" s="3">
        <f t="shared" si="30"/>
        <v>1134697.8632537411</v>
      </c>
    </row>
    <row r="51" spans="1:27" x14ac:dyDescent="0.25">
      <c r="A51" s="663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523">
        <f t="shared" si="22"/>
        <v>1651652.7557986798</v>
      </c>
      <c r="U51" s="3">
        <f t="shared" si="31"/>
        <v>1651652.7557986798</v>
      </c>
      <c r="V51" s="3">
        <f t="shared" si="31"/>
        <v>1651652.7557986798</v>
      </c>
      <c r="W51" s="3">
        <f t="shared" si="31"/>
        <v>1651652.7557986798</v>
      </c>
      <c r="X51" s="3">
        <f t="shared" si="31"/>
        <v>1651652.7557986798</v>
      </c>
      <c r="Y51" s="3">
        <f t="shared" si="31"/>
        <v>1651652.7557986798</v>
      </c>
      <c r="Z51" s="3">
        <f t="shared" si="31"/>
        <v>1651652.7557986798</v>
      </c>
      <c r="AA51" s="3">
        <f t="shared" si="31"/>
        <v>1651652.7557986798</v>
      </c>
    </row>
    <row r="52" spans="1:27" x14ac:dyDescent="0.25">
      <c r="A52" s="663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523">
        <f t="shared" si="22"/>
        <v>0</v>
      </c>
      <c r="U52" s="3">
        <f t="shared" si="32"/>
        <v>0</v>
      </c>
      <c r="V52" s="3">
        <f t="shared" si="32"/>
        <v>0</v>
      </c>
      <c r="W52" s="3">
        <f t="shared" si="32"/>
        <v>0</v>
      </c>
      <c r="X52" s="3">
        <f t="shared" si="32"/>
        <v>0</v>
      </c>
      <c r="Y52" s="3">
        <f t="shared" si="32"/>
        <v>0</v>
      </c>
      <c r="Z52" s="3">
        <f t="shared" si="32"/>
        <v>0</v>
      </c>
      <c r="AA52" s="3">
        <f t="shared" si="32"/>
        <v>0</v>
      </c>
    </row>
    <row r="53" spans="1:27" x14ac:dyDescent="0.25">
      <c r="A53" s="663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523">
        <f t="shared" si="22"/>
        <v>0</v>
      </c>
      <c r="U53" s="3">
        <f t="shared" si="33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25">
      <c r="A54" s="663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19"/>
        <v>Monthly kWh</v>
      </c>
      <c r="C55" s="221">
        <f>SUM(C41:C54)</f>
        <v>0</v>
      </c>
      <c r="D55" s="221">
        <f t="shared" ref="D55:AA55" si="34">SUM(D41:D54)</f>
        <v>0</v>
      </c>
      <c r="E55" s="221">
        <f t="shared" si="34"/>
        <v>0</v>
      </c>
      <c r="F55" s="221">
        <f t="shared" si="34"/>
        <v>0</v>
      </c>
      <c r="G55" s="221">
        <f t="shared" si="34"/>
        <v>0</v>
      </c>
      <c r="H55" s="221">
        <f t="shared" si="34"/>
        <v>0</v>
      </c>
      <c r="I55" s="221">
        <f t="shared" si="34"/>
        <v>0</v>
      </c>
      <c r="J55" s="221">
        <f t="shared" si="34"/>
        <v>0</v>
      </c>
      <c r="K55" s="221">
        <f t="shared" si="34"/>
        <v>0</v>
      </c>
      <c r="L55" s="221">
        <f t="shared" si="34"/>
        <v>0</v>
      </c>
      <c r="M55" s="221">
        <f t="shared" si="34"/>
        <v>0</v>
      </c>
      <c r="N55" s="221">
        <f t="shared" si="34"/>
        <v>0</v>
      </c>
      <c r="O55" s="221">
        <f t="shared" si="34"/>
        <v>0</v>
      </c>
      <c r="P55" s="221">
        <f t="shared" si="34"/>
        <v>0</v>
      </c>
      <c r="Q55" s="221">
        <f t="shared" si="34"/>
        <v>0</v>
      </c>
      <c r="R55" s="221">
        <f t="shared" si="34"/>
        <v>0</v>
      </c>
      <c r="S55" s="221">
        <f t="shared" si="34"/>
        <v>0</v>
      </c>
      <c r="T55" s="221">
        <f t="shared" si="34"/>
        <v>21733128.129382271</v>
      </c>
      <c r="U55" s="221">
        <f t="shared" si="34"/>
        <v>21733128.129382271</v>
      </c>
      <c r="V55" s="221">
        <f t="shared" si="34"/>
        <v>21733128.129382271</v>
      </c>
      <c r="W55" s="221">
        <f t="shared" si="34"/>
        <v>21733128.129382271</v>
      </c>
      <c r="X55" s="221">
        <f t="shared" si="34"/>
        <v>21733128.129382271</v>
      </c>
      <c r="Y55" s="221">
        <f t="shared" si="34"/>
        <v>21733128.129382271</v>
      </c>
      <c r="Z55" s="221">
        <f t="shared" si="34"/>
        <v>21733128.129382271</v>
      </c>
      <c r="AA55" s="221">
        <f t="shared" si="34"/>
        <v>21733128.129382271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t="16.5" thickBot="1" x14ac:dyDescent="0.3">
      <c r="A58" s="665" t="s">
        <v>17</v>
      </c>
      <c r="B58" s="17" t="s">
        <v>10</v>
      </c>
      <c r="C58" s="135">
        <f>C$4</f>
        <v>45292</v>
      </c>
      <c r="D58" s="135">
        <f t="shared" ref="D58:AA58" si="35">D$4</f>
        <v>45323</v>
      </c>
      <c r="E58" s="135">
        <f t="shared" si="35"/>
        <v>45352</v>
      </c>
      <c r="F58" s="135">
        <f t="shared" si="35"/>
        <v>45383</v>
      </c>
      <c r="G58" s="135">
        <f t="shared" si="35"/>
        <v>45413</v>
      </c>
      <c r="H58" s="135">
        <f t="shared" si="35"/>
        <v>45444</v>
      </c>
      <c r="I58" s="135">
        <f t="shared" si="35"/>
        <v>45474</v>
      </c>
      <c r="J58" s="135">
        <f t="shared" si="35"/>
        <v>45505</v>
      </c>
      <c r="K58" s="135">
        <f t="shared" si="35"/>
        <v>45536</v>
      </c>
      <c r="L58" s="135">
        <f t="shared" si="35"/>
        <v>45566</v>
      </c>
      <c r="M58" s="135">
        <f t="shared" si="35"/>
        <v>45597</v>
      </c>
      <c r="N58" s="135">
        <f t="shared" si="35"/>
        <v>45627</v>
      </c>
      <c r="O58" s="135">
        <f t="shared" si="35"/>
        <v>45658</v>
      </c>
      <c r="P58" s="135">
        <f t="shared" si="35"/>
        <v>45689</v>
      </c>
      <c r="Q58" s="135">
        <f t="shared" si="35"/>
        <v>45717</v>
      </c>
      <c r="R58" s="135">
        <f t="shared" si="35"/>
        <v>45748</v>
      </c>
      <c r="S58" s="135">
        <f t="shared" si="35"/>
        <v>45778</v>
      </c>
      <c r="T58" s="135">
        <f t="shared" si="35"/>
        <v>45809</v>
      </c>
      <c r="U58" s="135">
        <f t="shared" si="35"/>
        <v>45839</v>
      </c>
      <c r="V58" s="135">
        <f t="shared" si="35"/>
        <v>45870</v>
      </c>
      <c r="W58" s="135">
        <f t="shared" si="35"/>
        <v>45901</v>
      </c>
      <c r="X58" s="135">
        <f t="shared" si="35"/>
        <v>45931</v>
      </c>
      <c r="Y58" s="135">
        <f t="shared" si="35"/>
        <v>45962</v>
      </c>
      <c r="Z58" s="135">
        <f t="shared" si="35"/>
        <v>45992</v>
      </c>
      <c r="AA58" s="135">
        <f t="shared" si="35"/>
        <v>46023</v>
      </c>
    </row>
    <row r="59" spans="1:27" ht="15" customHeight="1" x14ac:dyDescent="0.25">
      <c r="A59" s="666"/>
      <c r="B59" s="13" t="str">
        <f t="shared" ref="B59:B72" si="36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AA59" si="37">((E5*0.5)+D23-E41)*E78*E93*E$2</f>
        <v>0</v>
      </c>
      <c r="F59" s="23">
        <f t="shared" si="37"/>
        <v>0</v>
      </c>
      <c r="G59" s="23">
        <f t="shared" si="37"/>
        <v>0</v>
      </c>
      <c r="H59" s="23">
        <f t="shared" si="37"/>
        <v>454.33729109729995</v>
      </c>
      <c r="I59" s="23">
        <f t="shared" si="37"/>
        <v>885.30716561975999</v>
      </c>
      <c r="J59" s="23">
        <f t="shared" si="37"/>
        <v>1251.4734628215574</v>
      </c>
      <c r="K59" s="23">
        <f t="shared" si="37"/>
        <v>2447.2062981054</v>
      </c>
      <c r="L59" s="23">
        <f t="shared" si="37"/>
        <v>1903.0945029342063</v>
      </c>
      <c r="M59" s="23">
        <f t="shared" si="37"/>
        <v>1883.7942539021458</v>
      </c>
      <c r="N59" s="23">
        <f t="shared" si="37"/>
        <v>5489.0622430846352</v>
      </c>
      <c r="O59" s="23">
        <f t="shared" si="37"/>
        <v>9142.1834689817642</v>
      </c>
      <c r="P59" s="23">
        <f t="shared" si="37"/>
        <v>8425.9067618208101</v>
      </c>
      <c r="Q59" s="23">
        <f t="shared" si="37"/>
        <v>9423.9383436219487</v>
      </c>
      <c r="R59" s="23">
        <f t="shared" si="37"/>
        <v>8955.3945201642164</v>
      </c>
      <c r="S59" s="23">
        <f t="shared" si="37"/>
        <v>10067.456277770325</v>
      </c>
      <c r="T59" s="23">
        <f t="shared" si="37"/>
        <v>0</v>
      </c>
      <c r="U59" s="23">
        <f t="shared" si="37"/>
        <v>0</v>
      </c>
      <c r="V59" s="23">
        <f t="shared" si="37"/>
        <v>0</v>
      </c>
      <c r="W59" s="23">
        <f t="shared" si="37"/>
        <v>0</v>
      </c>
      <c r="X59" s="23">
        <f t="shared" si="37"/>
        <v>0</v>
      </c>
      <c r="Y59" s="23">
        <f t="shared" si="37"/>
        <v>0</v>
      </c>
      <c r="Z59" s="23">
        <f t="shared" si="37"/>
        <v>0</v>
      </c>
      <c r="AA59" s="23">
        <f t="shared" si="37"/>
        <v>0</v>
      </c>
    </row>
    <row r="60" spans="1:27" ht="15.75" x14ac:dyDescent="0.25">
      <c r="A60" s="666"/>
      <c r="B60" s="13" t="str">
        <f t="shared" si="36"/>
        <v>Building Shell</v>
      </c>
      <c r="C60" s="23">
        <f t="shared" ref="C60:C71" si="38">((C6*0.5)-C42)*C79*C94*C$2</f>
        <v>0</v>
      </c>
      <c r="D60" s="23">
        <f t="shared" ref="D60:AA60" si="39">((D6*0.5)+C24-D42)*D79*D94*D$2</f>
        <v>0</v>
      </c>
      <c r="E60" s="23">
        <f t="shared" si="39"/>
        <v>0</v>
      </c>
      <c r="F60" s="23">
        <f t="shared" si="39"/>
        <v>0</v>
      </c>
      <c r="G60" s="23">
        <f t="shared" si="39"/>
        <v>0</v>
      </c>
      <c r="H60" s="23">
        <f t="shared" si="39"/>
        <v>0</v>
      </c>
      <c r="I60" s="23">
        <f t="shared" si="39"/>
        <v>0</v>
      </c>
      <c r="J60" s="23">
        <f t="shared" si="39"/>
        <v>0</v>
      </c>
      <c r="K60" s="23">
        <f t="shared" si="39"/>
        <v>0</v>
      </c>
      <c r="L60" s="23">
        <f t="shared" si="39"/>
        <v>0</v>
      </c>
      <c r="M60" s="23">
        <f t="shared" si="39"/>
        <v>0.33777747913650263</v>
      </c>
      <c r="N60" s="23">
        <f t="shared" si="39"/>
        <v>22.003289766589354</v>
      </c>
      <c r="O60" s="23">
        <f t="shared" si="39"/>
        <v>46.079174307531538</v>
      </c>
      <c r="P60" s="23">
        <f t="shared" si="39"/>
        <v>37.894817453596673</v>
      </c>
      <c r="Q60" s="23">
        <f t="shared" si="39"/>
        <v>30.068519436483385</v>
      </c>
      <c r="R60" s="23">
        <f t="shared" si="39"/>
        <v>16.437177991800549</v>
      </c>
      <c r="S60" s="23">
        <f t="shared" si="39"/>
        <v>21.126478051305039</v>
      </c>
      <c r="T60" s="23">
        <f t="shared" si="39"/>
        <v>0</v>
      </c>
      <c r="U60" s="23">
        <f t="shared" si="39"/>
        <v>0</v>
      </c>
      <c r="V60" s="23">
        <f t="shared" si="39"/>
        <v>0</v>
      </c>
      <c r="W60" s="23">
        <f t="shared" si="39"/>
        <v>0</v>
      </c>
      <c r="X60" s="23">
        <f t="shared" si="39"/>
        <v>0</v>
      </c>
      <c r="Y60" s="23">
        <f t="shared" si="39"/>
        <v>0</v>
      </c>
      <c r="Z60" s="23">
        <f t="shared" si="39"/>
        <v>0</v>
      </c>
      <c r="AA60" s="23">
        <f t="shared" si="39"/>
        <v>0</v>
      </c>
    </row>
    <row r="61" spans="1:27" ht="15.75" x14ac:dyDescent="0.25">
      <c r="A61" s="666"/>
      <c r="B61" s="13" t="str">
        <f t="shared" si="36"/>
        <v>Cooking</v>
      </c>
      <c r="C61" s="23">
        <f t="shared" si="38"/>
        <v>0</v>
      </c>
      <c r="D61" s="23">
        <f t="shared" ref="D61:AA61" si="40">((D7*0.5)+C25-D43)*D80*D95*D$2</f>
        <v>0</v>
      </c>
      <c r="E61" s="23">
        <f t="shared" si="40"/>
        <v>0</v>
      </c>
      <c r="F61" s="23">
        <f t="shared" si="40"/>
        <v>0</v>
      </c>
      <c r="G61" s="23">
        <f t="shared" si="40"/>
        <v>0</v>
      </c>
      <c r="H61" s="23">
        <f t="shared" si="40"/>
        <v>0</v>
      </c>
      <c r="I61" s="23">
        <f t="shared" si="40"/>
        <v>0</v>
      </c>
      <c r="J61" s="23">
        <f t="shared" si="40"/>
        <v>0</v>
      </c>
      <c r="K61" s="23">
        <f t="shared" si="40"/>
        <v>0</v>
      </c>
      <c r="L61" s="23">
        <f t="shared" si="40"/>
        <v>0</v>
      </c>
      <c r="M61" s="23">
        <f t="shared" si="40"/>
        <v>0</v>
      </c>
      <c r="N61" s="23">
        <f t="shared" si="40"/>
        <v>0</v>
      </c>
      <c r="O61" s="23">
        <f t="shared" si="40"/>
        <v>0</v>
      </c>
      <c r="P61" s="23">
        <f t="shared" si="40"/>
        <v>0</v>
      </c>
      <c r="Q61" s="23">
        <f t="shared" si="40"/>
        <v>0</v>
      </c>
      <c r="R61" s="23">
        <f t="shared" si="40"/>
        <v>0</v>
      </c>
      <c r="S61" s="23">
        <f t="shared" si="40"/>
        <v>0</v>
      </c>
      <c r="T61" s="23">
        <f t="shared" si="40"/>
        <v>0</v>
      </c>
      <c r="U61" s="23">
        <f t="shared" si="40"/>
        <v>0</v>
      </c>
      <c r="V61" s="23">
        <f t="shared" si="40"/>
        <v>0</v>
      </c>
      <c r="W61" s="23">
        <f t="shared" si="40"/>
        <v>0</v>
      </c>
      <c r="X61" s="23">
        <f t="shared" si="40"/>
        <v>0</v>
      </c>
      <c r="Y61" s="23">
        <f t="shared" si="40"/>
        <v>0</v>
      </c>
      <c r="Z61" s="23">
        <f t="shared" si="40"/>
        <v>0</v>
      </c>
      <c r="AA61" s="23">
        <f t="shared" si="40"/>
        <v>0</v>
      </c>
    </row>
    <row r="62" spans="1:27" ht="15.75" x14ac:dyDescent="0.25">
      <c r="A62" s="666"/>
      <c r="B62" s="13" t="str">
        <f t="shared" si="36"/>
        <v>Cooling</v>
      </c>
      <c r="C62" s="23">
        <f t="shared" si="38"/>
        <v>0</v>
      </c>
      <c r="D62" s="23">
        <f t="shared" ref="D62:AA62" si="41">((D8*0.5)+C26-D44)*D81*D96*D$2</f>
        <v>3.01906549334E-2</v>
      </c>
      <c r="E62" s="23">
        <f t="shared" si="41"/>
        <v>1.8106393201416005</v>
      </c>
      <c r="F62" s="23">
        <f t="shared" si="41"/>
        <v>25.084784155633148</v>
      </c>
      <c r="G62" s="23">
        <f t="shared" si="41"/>
        <v>288.64973049311101</v>
      </c>
      <c r="H62" s="23">
        <f t="shared" si="41"/>
        <v>3651.8677997564232</v>
      </c>
      <c r="I62" s="23">
        <f t="shared" si="41"/>
        <v>5824.3852006792895</v>
      </c>
      <c r="J62" s="23">
        <f t="shared" si="41"/>
        <v>5902.5003293330165</v>
      </c>
      <c r="K62" s="23">
        <f t="shared" si="41"/>
        <v>3659.7958600767824</v>
      </c>
      <c r="L62" s="23">
        <f t="shared" si="41"/>
        <v>429.91841571245124</v>
      </c>
      <c r="M62" s="23">
        <f t="shared" si="41"/>
        <v>119.12435541853007</v>
      </c>
      <c r="N62" s="23">
        <f t="shared" si="41"/>
        <v>3.9499717946741413</v>
      </c>
      <c r="O62" s="23">
        <f t="shared" si="41"/>
        <v>0.556945326404372</v>
      </c>
      <c r="P62" s="23">
        <f t="shared" si="41"/>
        <v>22.897737704260873</v>
      </c>
      <c r="Q62" s="23">
        <f t="shared" si="41"/>
        <v>686.62876511096806</v>
      </c>
      <c r="R62" s="23">
        <f t="shared" si="41"/>
        <v>2626.7440121403865</v>
      </c>
      <c r="S62" s="23">
        <f t="shared" si="41"/>
        <v>9495.6890774545573</v>
      </c>
      <c r="T62" s="23">
        <f t="shared" si="41"/>
        <v>0</v>
      </c>
      <c r="U62" s="23">
        <f t="shared" si="41"/>
        <v>0</v>
      </c>
      <c r="V62" s="23">
        <f t="shared" si="41"/>
        <v>0</v>
      </c>
      <c r="W62" s="23">
        <f t="shared" si="41"/>
        <v>0</v>
      </c>
      <c r="X62" s="23">
        <f t="shared" si="41"/>
        <v>0</v>
      </c>
      <c r="Y62" s="23">
        <f t="shared" si="41"/>
        <v>0</v>
      </c>
      <c r="Z62" s="23">
        <f t="shared" si="41"/>
        <v>0</v>
      </c>
      <c r="AA62" s="23">
        <f t="shared" si="41"/>
        <v>0</v>
      </c>
    </row>
    <row r="63" spans="1:27" ht="15.75" x14ac:dyDescent="0.25">
      <c r="A63" s="666"/>
      <c r="B63" s="13" t="str">
        <f t="shared" si="36"/>
        <v>Ext Lighting</v>
      </c>
      <c r="C63" s="23">
        <f t="shared" si="38"/>
        <v>0</v>
      </c>
      <c r="D63" s="23">
        <f t="shared" ref="D63:AA63" si="42">((D9*0.5)+C27-D45)*D82*D97*D$2</f>
        <v>0</v>
      </c>
      <c r="E63" s="23">
        <f t="shared" si="42"/>
        <v>0</v>
      </c>
      <c r="F63" s="23">
        <f t="shared" si="42"/>
        <v>0</v>
      </c>
      <c r="G63" s="23">
        <f t="shared" si="42"/>
        <v>0</v>
      </c>
      <c r="H63" s="23">
        <f t="shared" si="42"/>
        <v>0</v>
      </c>
      <c r="I63" s="23">
        <f t="shared" si="42"/>
        <v>0</v>
      </c>
      <c r="J63" s="23">
        <f t="shared" si="42"/>
        <v>0</v>
      </c>
      <c r="K63" s="23">
        <f t="shared" si="42"/>
        <v>0</v>
      </c>
      <c r="L63" s="23">
        <f t="shared" si="42"/>
        <v>0</v>
      </c>
      <c r="M63" s="23">
        <f t="shared" si="42"/>
        <v>0</v>
      </c>
      <c r="N63" s="23">
        <f t="shared" si="42"/>
        <v>0</v>
      </c>
      <c r="O63" s="23">
        <f t="shared" si="42"/>
        <v>0</v>
      </c>
      <c r="P63" s="23">
        <f t="shared" si="42"/>
        <v>0</v>
      </c>
      <c r="Q63" s="23">
        <f t="shared" si="42"/>
        <v>0</v>
      </c>
      <c r="R63" s="23">
        <f t="shared" si="42"/>
        <v>0</v>
      </c>
      <c r="S63" s="23">
        <f t="shared" si="42"/>
        <v>0</v>
      </c>
      <c r="T63" s="23">
        <f t="shared" si="42"/>
        <v>0</v>
      </c>
      <c r="U63" s="23">
        <f t="shared" si="42"/>
        <v>0</v>
      </c>
      <c r="V63" s="23">
        <f t="shared" si="42"/>
        <v>0</v>
      </c>
      <c r="W63" s="23">
        <f t="shared" si="42"/>
        <v>0</v>
      </c>
      <c r="X63" s="23">
        <f t="shared" si="42"/>
        <v>0</v>
      </c>
      <c r="Y63" s="23">
        <f t="shared" si="42"/>
        <v>0</v>
      </c>
      <c r="Z63" s="23">
        <f t="shared" si="42"/>
        <v>0</v>
      </c>
      <c r="AA63" s="23">
        <f t="shared" si="42"/>
        <v>0</v>
      </c>
    </row>
    <row r="64" spans="1:27" ht="15.75" x14ac:dyDescent="0.25">
      <c r="A64" s="666"/>
      <c r="B64" s="13" t="str">
        <f t="shared" si="36"/>
        <v>Heating</v>
      </c>
      <c r="C64" s="23">
        <f t="shared" si="38"/>
        <v>0</v>
      </c>
      <c r="D64" s="23">
        <f t="shared" ref="D64:AA64" si="43">((D10*0.5)+C28-D46)*D83*D98*D$2</f>
        <v>0</v>
      </c>
      <c r="E64" s="23">
        <f t="shared" si="43"/>
        <v>0</v>
      </c>
      <c r="F64" s="23">
        <f t="shared" si="43"/>
        <v>0</v>
      </c>
      <c r="G64" s="23">
        <f t="shared" si="43"/>
        <v>0</v>
      </c>
      <c r="H64" s="23">
        <f t="shared" si="43"/>
        <v>0</v>
      </c>
      <c r="I64" s="23">
        <f t="shared" si="43"/>
        <v>0</v>
      </c>
      <c r="J64" s="23">
        <f t="shared" si="43"/>
        <v>0</v>
      </c>
      <c r="K64" s="23">
        <f t="shared" si="43"/>
        <v>0</v>
      </c>
      <c r="L64" s="23">
        <f t="shared" si="43"/>
        <v>0</v>
      </c>
      <c r="M64" s="23">
        <f t="shared" si="43"/>
        <v>0</v>
      </c>
      <c r="N64" s="23">
        <f t="shared" si="43"/>
        <v>0</v>
      </c>
      <c r="O64" s="23">
        <f t="shared" si="43"/>
        <v>0</v>
      </c>
      <c r="P64" s="23">
        <f t="shared" si="43"/>
        <v>0</v>
      </c>
      <c r="Q64" s="23">
        <f t="shared" si="43"/>
        <v>0</v>
      </c>
      <c r="R64" s="23">
        <f t="shared" si="43"/>
        <v>0</v>
      </c>
      <c r="S64" s="23">
        <f t="shared" si="43"/>
        <v>0</v>
      </c>
      <c r="T64" s="23">
        <f t="shared" si="43"/>
        <v>0</v>
      </c>
      <c r="U64" s="23">
        <f t="shared" si="43"/>
        <v>0</v>
      </c>
      <c r="V64" s="23">
        <f t="shared" si="43"/>
        <v>0</v>
      </c>
      <c r="W64" s="23">
        <f t="shared" si="43"/>
        <v>0</v>
      </c>
      <c r="X64" s="23">
        <f t="shared" si="43"/>
        <v>0</v>
      </c>
      <c r="Y64" s="23">
        <f t="shared" si="43"/>
        <v>0</v>
      </c>
      <c r="Z64" s="23">
        <f t="shared" si="43"/>
        <v>0</v>
      </c>
      <c r="AA64" s="23">
        <f t="shared" si="43"/>
        <v>0</v>
      </c>
    </row>
    <row r="65" spans="1:29" ht="15.75" x14ac:dyDescent="0.25">
      <c r="A65" s="666"/>
      <c r="B65" s="13" t="str">
        <f t="shared" si="36"/>
        <v>HVAC</v>
      </c>
      <c r="C65" s="23">
        <f t="shared" si="38"/>
        <v>0</v>
      </c>
      <c r="D65" s="23">
        <f t="shared" ref="D65:AA65" si="44">((D11*0.5)+C29-D47)*D84*D99*D$2</f>
        <v>0</v>
      </c>
      <c r="E65" s="23">
        <f t="shared" si="44"/>
        <v>21.065856733345129</v>
      </c>
      <c r="F65" s="23">
        <f t="shared" si="44"/>
        <v>23.031612009178502</v>
      </c>
      <c r="G65" s="23">
        <f t="shared" si="44"/>
        <v>63.631780650219604</v>
      </c>
      <c r="H65" s="23">
        <f t="shared" si="44"/>
        <v>965.712925150974</v>
      </c>
      <c r="I65" s="23">
        <f t="shared" si="44"/>
        <v>1754.1582620162058</v>
      </c>
      <c r="J65" s="23">
        <f t="shared" si="44"/>
        <v>2032.0810395046981</v>
      </c>
      <c r="K65" s="23">
        <f t="shared" si="44"/>
        <v>1062.638017910235</v>
      </c>
      <c r="L65" s="23">
        <f t="shared" si="44"/>
        <v>331.65489007386452</v>
      </c>
      <c r="M65" s="23">
        <f t="shared" si="44"/>
        <v>551.03202106222045</v>
      </c>
      <c r="N65" s="23">
        <f t="shared" si="44"/>
        <v>4189.859504642116</v>
      </c>
      <c r="O65" s="23">
        <f t="shared" si="44"/>
        <v>7985.0329518229091</v>
      </c>
      <c r="P65" s="23">
        <f t="shared" si="44"/>
        <v>6566.7705773283678</v>
      </c>
      <c r="Q65" s="23">
        <f t="shared" si="44"/>
        <v>5210.5560075889625</v>
      </c>
      <c r="R65" s="23">
        <f t="shared" si="44"/>
        <v>2848.3888843913805</v>
      </c>
      <c r="S65" s="23">
        <f t="shared" si="44"/>
        <v>3660.9949273344782</v>
      </c>
      <c r="T65" s="23">
        <f t="shared" si="44"/>
        <v>0</v>
      </c>
      <c r="U65" s="23">
        <f t="shared" si="44"/>
        <v>0</v>
      </c>
      <c r="V65" s="23">
        <f t="shared" si="44"/>
        <v>0</v>
      </c>
      <c r="W65" s="23">
        <f t="shared" si="44"/>
        <v>0</v>
      </c>
      <c r="X65" s="23">
        <f t="shared" si="44"/>
        <v>0</v>
      </c>
      <c r="Y65" s="23">
        <f t="shared" si="44"/>
        <v>0</v>
      </c>
      <c r="Z65" s="23">
        <f t="shared" si="44"/>
        <v>0</v>
      </c>
      <c r="AA65" s="23">
        <f t="shared" si="44"/>
        <v>0</v>
      </c>
    </row>
    <row r="66" spans="1:29" ht="15.75" x14ac:dyDescent="0.25">
      <c r="A66" s="666"/>
      <c r="B66" s="13" t="str">
        <f t="shared" si="36"/>
        <v>Lighting</v>
      </c>
      <c r="C66" s="23">
        <f t="shared" si="38"/>
        <v>0</v>
      </c>
      <c r="D66" s="23">
        <f t="shared" ref="D66:AA66" si="45">((D12*0.5)+C30-D48)*D85*D100*D$2</f>
        <v>78.2759987954568</v>
      </c>
      <c r="E66" s="23">
        <f t="shared" si="45"/>
        <v>316.34343276016818</v>
      </c>
      <c r="F66" s="23">
        <f t="shared" si="45"/>
        <v>521.42334912127217</v>
      </c>
      <c r="G66" s="23">
        <f t="shared" si="45"/>
        <v>1479.9179167614659</v>
      </c>
      <c r="H66" s="23">
        <f t="shared" si="45"/>
        <v>3974.374728668472</v>
      </c>
      <c r="I66" s="23">
        <f t="shared" si="45"/>
        <v>5859.0294091249043</v>
      </c>
      <c r="J66" s="23">
        <f t="shared" si="45"/>
        <v>5992.9488843618801</v>
      </c>
      <c r="K66" s="23">
        <f t="shared" si="45"/>
        <v>9366.628629150262</v>
      </c>
      <c r="L66" s="23">
        <f t="shared" si="45"/>
        <v>8279.5587681755514</v>
      </c>
      <c r="M66" s="23">
        <f t="shared" si="45"/>
        <v>7574.8520856975538</v>
      </c>
      <c r="N66" s="23">
        <f t="shared" si="45"/>
        <v>12409.118210153409</v>
      </c>
      <c r="O66" s="23">
        <f t="shared" si="45"/>
        <v>19124.854666967567</v>
      </c>
      <c r="P66" s="23">
        <f t="shared" si="45"/>
        <v>14758.210698167673</v>
      </c>
      <c r="Q66" s="23">
        <f t="shared" si="45"/>
        <v>16273.933434967636</v>
      </c>
      <c r="R66" s="23">
        <f t="shared" si="45"/>
        <v>16724.995718986575</v>
      </c>
      <c r="S66" s="23">
        <f t="shared" si="45"/>
        <v>21460.046395999831</v>
      </c>
      <c r="T66" s="23">
        <f t="shared" si="45"/>
        <v>0</v>
      </c>
      <c r="U66" s="23">
        <f t="shared" si="45"/>
        <v>0</v>
      </c>
      <c r="V66" s="23">
        <f t="shared" si="45"/>
        <v>0</v>
      </c>
      <c r="W66" s="23">
        <f t="shared" si="45"/>
        <v>0</v>
      </c>
      <c r="X66" s="23">
        <f t="shared" si="45"/>
        <v>0</v>
      </c>
      <c r="Y66" s="23">
        <f t="shared" si="45"/>
        <v>0</v>
      </c>
      <c r="Z66" s="23">
        <f t="shared" si="45"/>
        <v>0</v>
      </c>
      <c r="AA66" s="23">
        <f t="shared" si="45"/>
        <v>0</v>
      </c>
    </row>
    <row r="67" spans="1:29" ht="15.75" x14ac:dyDescent="0.25">
      <c r="A67" s="666"/>
      <c r="B67" s="13" t="str">
        <f t="shared" si="36"/>
        <v>Miscellaneous</v>
      </c>
      <c r="C67" s="23">
        <f t="shared" si="38"/>
        <v>0</v>
      </c>
      <c r="D67" s="23">
        <f t="shared" ref="D67:AA67" si="46">((D13*0.5)+C31-D49)*D86*D101*D$2</f>
        <v>0</v>
      </c>
      <c r="E67" s="23">
        <f t="shared" si="46"/>
        <v>0</v>
      </c>
      <c r="F67" s="23">
        <f t="shared" si="46"/>
        <v>0</v>
      </c>
      <c r="G67" s="23">
        <f t="shared" si="46"/>
        <v>0</v>
      </c>
      <c r="H67" s="23">
        <f t="shared" si="46"/>
        <v>0</v>
      </c>
      <c r="I67" s="23">
        <f t="shared" si="46"/>
        <v>0</v>
      </c>
      <c r="J67" s="23">
        <f t="shared" si="46"/>
        <v>0</v>
      </c>
      <c r="K67" s="23">
        <f t="shared" si="46"/>
        <v>0</v>
      </c>
      <c r="L67" s="23">
        <f t="shared" si="46"/>
        <v>0</v>
      </c>
      <c r="M67" s="23">
        <f t="shared" si="46"/>
        <v>114.09500764348527</v>
      </c>
      <c r="N67" s="23">
        <f t="shared" si="46"/>
        <v>1350.7653645868627</v>
      </c>
      <c r="O67" s="23">
        <f t="shared" si="46"/>
        <v>2478.4309319559079</v>
      </c>
      <c r="P67" s="23">
        <f t="shared" si="46"/>
        <v>2284.2494923807344</v>
      </c>
      <c r="Q67" s="23">
        <f t="shared" si="46"/>
        <v>2554.8142159828435</v>
      </c>
      <c r="R67" s="23">
        <f t="shared" si="46"/>
        <v>2427.7927545371717</v>
      </c>
      <c r="S67" s="23">
        <f t="shared" si="46"/>
        <v>2729.2708716245775</v>
      </c>
      <c r="T67" s="23">
        <f t="shared" si="46"/>
        <v>0</v>
      </c>
      <c r="U67" s="23">
        <f t="shared" si="46"/>
        <v>0</v>
      </c>
      <c r="V67" s="23">
        <f t="shared" si="46"/>
        <v>0</v>
      </c>
      <c r="W67" s="23">
        <f t="shared" si="46"/>
        <v>0</v>
      </c>
      <c r="X67" s="23">
        <f t="shared" si="46"/>
        <v>0</v>
      </c>
      <c r="Y67" s="23">
        <f t="shared" si="46"/>
        <v>0</v>
      </c>
      <c r="Z67" s="23">
        <f t="shared" si="46"/>
        <v>0</v>
      </c>
      <c r="AA67" s="23">
        <f t="shared" si="46"/>
        <v>0</v>
      </c>
    </row>
    <row r="68" spans="1:29" ht="15.75" customHeight="1" x14ac:dyDescent="0.25">
      <c r="A68" s="666"/>
      <c r="B68" s="13" t="str">
        <f t="shared" si="36"/>
        <v>Motors</v>
      </c>
      <c r="C68" s="23">
        <f t="shared" si="38"/>
        <v>0</v>
      </c>
      <c r="D68" s="23">
        <f t="shared" ref="D68:AA68" si="47">((D14*0.5)+C32-D50)*D87*D102*D$2</f>
        <v>0</v>
      </c>
      <c r="E68" s="23">
        <f t="shared" si="47"/>
        <v>0</v>
      </c>
      <c r="F68" s="23">
        <f t="shared" si="47"/>
        <v>0</v>
      </c>
      <c r="G68" s="23">
        <f t="shared" si="47"/>
        <v>0</v>
      </c>
      <c r="H68" s="23">
        <f t="shared" si="47"/>
        <v>0</v>
      </c>
      <c r="I68" s="23">
        <f t="shared" si="47"/>
        <v>0</v>
      </c>
      <c r="J68" s="23">
        <f t="shared" si="47"/>
        <v>1725.1394454538956</v>
      </c>
      <c r="K68" s="23">
        <f t="shared" si="47"/>
        <v>3335.1075223717676</v>
      </c>
      <c r="L68" s="23">
        <f t="shared" si="47"/>
        <v>1900.8757293814292</v>
      </c>
      <c r="M68" s="23">
        <f t="shared" si="47"/>
        <v>1877.5781298327529</v>
      </c>
      <c r="N68" s="23">
        <f t="shared" si="47"/>
        <v>2157.6304299244375</v>
      </c>
      <c r="O68" s="23">
        <f t="shared" si="47"/>
        <v>2500.2266949862037</v>
      </c>
      <c r="P68" s="23">
        <f t="shared" si="47"/>
        <v>2304.3375892472122</v>
      </c>
      <c r="Q68" s="23">
        <f t="shared" si="47"/>
        <v>2577.2817072169241</v>
      </c>
      <c r="R68" s="23">
        <f t="shared" si="47"/>
        <v>2449.1431964164626</v>
      </c>
      <c r="S68" s="23">
        <f t="shared" si="47"/>
        <v>2753.2725657595329</v>
      </c>
      <c r="T68" s="23">
        <f t="shared" si="47"/>
        <v>0</v>
      </c>
      <c r="U68" s="23">
        <f t="shared" si="47"/>
        <v>0</v>
      </c>
      <c r="V68" s="23">
        <f t="shared" si="47"/>
        <v>0</v>
      </c>
      <c r="W68" s="23">
        <f t="shared" si="47"/>
        <v>0</v>
      </c>
      <c r="X68" s="23">
        <f t="shared" si="47"/>
        <v>0</v>
      </c>
      <c r="Y68" s="23">
        <f t="shared" si="47"/>
        <v>0</v>
      </c>
      <c r="Z68" s="23">
        <f t="shared" si="47"/>
        <v>0</v>
      </c>
      <c r="AA68" s="23">
        <f t="shared" si="47"/>
        <v>0</v>
      </c>
    </row>
    <row r="69" spans="1:29" ht="15.75" x14ac:dyDescent="0.25">
      <c r="A69" s="666"/>
      <c r="B69" s="13" t="str">
        <f t="shared" si="36"/>
        <v>Process</v>
      </c>
      <c r="C69" s="23">
        <f t="shared" si="38"/>
        <v>0</v>
      </c>
      <c r="D69" s="23">
        <f t="shared" ref="D69:AA69" si="48">((D15*0.5)+C33-D51)*D88*D103*D$2</f>
        <v>0</v>
      </c>
      <c r="E69" s="23">
        <f t="shared" si="48"/>
        <v>0</v>
      </c>
      <c r="F69" s="23">
        <f t="shared" si="48"/>
        <v>0</v>
      </c>
      <c r="G69" s="23">
        <f t="shared" si="48"/>
        <v>187.19959323731248</v>
      </c>
      <c r="H69" s="23">
        <f t="shared" si="48"/>
        <v>666.39015224632499</v>
      </c>
      <c r="I69" s="23">
        <f t="shared" si="48"/>
        <v>668.7372171365555</v>
      </c>
      <c r="J69" s="23">
        <f t="shared" si="48"/>
        <v>3176.1424412919705</v>
      </c>
      <c r="K69" s="23">
        <f t="shared" si="48"/>
        <v>5468.5975362983645</v>
      </c>
      <c r="L69" s="23">
        <f t="shared" si="48"/>
        <v>3116.8783197466828</v>
      </c>
      <c r="M69" s="23">
        <f t="shared" si="48"/>
        <v>3072.4948168527608</v>
      </c>
      <c r="N69" s="23">
        <f t="shared" si="48"/>
        <v>3301.3957831282869</v>
      </c>
      <c r="O69" s="23">
        <f t="shared" si="48"/>
        <v>3639.3003323845596</v>
      </c>
      <c r="P69" s="23">
        <f t="shared" si="48"/>
        <v>3354.1664727005432</v>
      </c>
      <c r="Q69" s="23">
        <f t="shared" si="48"/>
        <v>3751.4606945571195</v>
      </c>
      <c r="R69" s="23">
        <f t="shared" si="48"/>
        <v>3564.9437975563233</v>
      </c>
      <c r="S69" s="23">
        <f t="shared" si="48"/>
        <v>4007.6309015528068</v>
      </c>
      <c r="T69" s="23">
        <f t="shared" si="48"/>
        <v>0</v>
      </c>
      <c r="U69" s="23">
        <f t="shared" si="48"/>
        <v>0</v>
      </c>
      <c r="V69" s="23">
        <f t="shared" si="48"/>
        <v>0</v>
      </c>
      <c r="W69" s="23">
        <f t="shared" si="48"/>
        <v>0</v>
      </c>
      <c r="X69" s="23">
        <f t="shared" si="48"/>
        <v>0</v>
      </c>
      <c r="Y69" s="23">
        <f t="shared" si="48"/>
        <v>0</v>
      </c>
      <c r="Z69" s="23">
        <f t="shared" si="48"/>
        <v>0</v>
      </c>
      <c r="AA69" s="23">
        <f t="shared" si="48"/>
        <v>0</v>
      </c>
    </row>
    <row r="70" spans="1:29" ht="15.75" x14ac:dyDescent="0.25">
      <c r="A70" s="666"/>
      <c r="B70" s="13" t="str">
        <f t="shared" si="36"/>
        <v>Refrigeration</v>
      </c>
      <c r="C70" s="23">
        <f t="shared" si="38"/>
        <v>0</v>
      </c>
      <c r="D70" s="23">
        <f t="shared" ref="D70:AA70" si="49">((D16*0.5)+C34-D52)*D89*D104*D$2</f>
        <v>0</v>
      </c>
      <c r="E70" s="23">
        <f t="shared" si="49"/>
        <v>0</v>
      </c>
      <c r="F70" s="23">
        <f t="shared" si="49"/>
        <v>0</v>
      </c>
      <c r="G70" s="23">
        <f t="shared" si="49"/>
        <v>0</v>
      </c>
      <c r="H70" s="23">
        <f t="shared" si="49"/>
        <v>0</v>
      </c>
      <c r="I70" s="23">
        <f t="shared" si="49"/>
        <v>0</v>
      </c>
      <c r="J70" s="23">
        <f t="shared" si="49"/>
        <v>0</v>
      </c>
      <c r="K70" s="23">
        <f t="shared" si="49"/>
        <v>0</v>
      </c>
      <c r="L70" s="23">
        <f t="shared" si="49"/>
        <v>0</v>
      </c>
      <c r="M70" s="23">
        <f t="shared" si="49"/>
        <v>0</v>
      </c>
      <c r="N70" s="23">
        <f t="shared" si="49"/>
        <v>0</v>
      </c>
      <c r="O70" s="23">
        <f t="shared" si="49"/>
        <v>0</v>
      </c>
      <c r="P70" s="23">
        <f t="shared" si="49"/>
        <v>0</v>
      </c>
      <c r="Q70" s="23">
        <f t="shared" si="49"/>
        <v>0</v>
      </c>
      <c r="R70" s="23">
        <f t="shared" si="49"/>
        <v>0</v>
      </c>
      <c r="S70" s="23">
        <f t="shared" si="49"/>
        <v>0</v>
      </c>
      <c r="T70" s="23">
        <f t="shared" si="49"/>
        <v>0</v>
      </c>
      <c r="U70" s="23">
        <f t="shared" si="49"/>
        <v>0</v>
      </c>
      <c r="V70" s="23">
        <f t="shared" si="49"/>
        <v>0</v>
      </c>
      <c r="W70" s="23">
        <f t="shared" si="49"/>
        <v>0</v>
      </c>
      <c r="X70" s="23">
        <f t="shared" si="49"/>
        <v>0</v>
      </c>
      <c r="Y70" s="23">
        <f t="shared" si="49"/>
        <v>0</v>
      </c>
      <c r="Z70" s="23">
        <f t="shared" si="49"/>
        <v>0</v>
      </c>
      <c r="AA70" s="23">
        <f t="shared" si="49"/>
        <v>0</v>
      </c>
    </row>
    <row r="71" spans="1:29" ht="15.75" x14ac:dyDescent="0.25">
      <c r="A71" s="666"/>
      <c r="B71" s="13" t="str">
        <f t="shared" si="36"/>
        <v>Water Heating</v>
      </c>
      <c r="C71" s="23">
        <f t="shared" si="38"/>
        <v>0</v>
      </c>
      <c r="D71" s="23">
        <f t="shared" ref="D71:AA71" si="50">((D17*0.5)+C35-D53)*D90*D105*D$2</f>
        <v>0</v>
      </c>
      <c r="E71" s="23">
        <f t="shared" si="50"/>
        <v>0</v>
      </c>
      <c r="F71" s="23">
        <f t="shared" si="50"/>
        <v>0</v>
      </c>
      <c r="G71" s="23">
        <f t="shared" si="50"/>
        <v>0</v>
      </c>
      <c r="H71" s="23">
        <f t="shared" si="50"/>
        <v>0</v>
      </c>
      <c r="I71" s="23">
        <f t="shared" si="50"/>
        <v>0</v>
      </c>
      <c r="J71" s="23">
        <f t="shared" si="50"/>
        <v>0</v>
      </c>
      <c r="K71" s="23">
        <f t="shared" si="50"/>
        <v>0</v>
      </c>
      <c r="L71" s="23">
        <f t="shared" si="50"/>
        <v>0</v>
      </c>
      <c r="M71" s="23">
        <f t="shared" si="50"/>
        <v>0</v>
      </c>
      <c r="N71" s="23">
        <f t="shared" si="50"/>
        <v>0</v>
      </c>
      <c r="O71" s="23">
        <f t="shared" si="50"/>
        <v>0</v>
      </c>
      <c r="P71" s="23">
        <f t="shared" si="50"/>
        <v>0</v>
      </c>
      <c r="Q71" s="23">
        <f t="shared" si="50"/>
        <v>0</v>
      </c>
      <c r="R71" s="23">
        <f t="shared" si="50"/>
        <v>0</v>
      </c>
      <c r="S71" s="23">
        <f t="shared" si="50"/>
        <v>0</v>
      </c>
      <c r="T71" s="23">
        <f t="shared" si="50"/>
        <v>0</v>
      </c>
      <c r="U71" s="23">
        <f t="shared" si="50"/>
        <v>0</v>
      </c>
      <c r="V71" s="23">
        <f t="shared" si="50"/>
        <v>0</v>
      </c>
      <c r="W71" s="23">
        <f t="shared" si="50"/>
        <v>0</v>
      </c>
      <c r="X71" s="23">
        <f t="shared" si="50"/>
        <v>0</v>
      </c>
      <c r="Y71" s="23">
        <f t="shared" si="50"/>
        <v>0</v>
      </c>
      <c r="Z71" s="23">
        <f t="shared" si="50"/>
        <v>0</v>
      </c>
      <c r="AA71" s="23">
        <f t="shared" si="50"/>
        <v>0</v>
      </c>
    </row>
    <row r="72" spans="1:29" ht="15.75" customHeight="1" x14ac:dyDescent="0.25">
      <c r="A72" s="666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78.306189450390207</v>
      </c>
      <c r="E73" s="23">
        <f t="shared" ref="E73:AA73" si="51">SUM(E59:E72)</f>
        <v>339.21992881365492</v>
      </c>
      <c r="F73" s="23">
        <f t="shared" si="51"/>
        <v>569.53974528608387</v>
      </c>
      <c r="G73" s="23">
        <f t="shared" si="51"/>
        <v>2019.3990211421089</v>
      </c>
      <c r="H73" s="23">
        <f t="shared" si="51"/>
        <v>9712.6828969194958</v>
      </c>
      <c r="I73" s="23">
        <f t="shared" si="51"/>
        <v>14991.617254576713</v>
      </c>
      <c r="J73" s="23">
        <f t="shared" si="51"/>
        <v>20080.285602767017</v>
      </c>
      <c r="K73" s="23">
        <f t="shared" si="51"/>
        <v>25339.973863912812</v>
      </c>
      <c r="L73" s="23">
        <f t="shared" si="51"/>
        <v>15961.980626024186</v>
      </c>
      <c r="M73" s="23">
        <f t="shared" si="51"/>
        <v>15193.308447888585</v>
      </c>
      <c r="N73" s="23">
        <f t="shared" si="51"/>
        <v>28923.784797081007</v>
      </c>
      <c r="O73" s="23">
        <f t="shared" si="51"/>
        <v>44916.665166732848</v>
      </c>
      <c r="P73" s="23">
        <f t="shared" si="51"/>
        <v>37754.4341468032</v>
      </c>
      <c r="Q73" s="23">
        <f t="shared" si="51"/>
        <v>40508.681688482888</v>
      </c>
      <c r="R73" s="23">
        <f t="shared" si="51"/>
        <v>39613.840062184318</v>
      </c>
      <c r="S73" s="23">
        <f t="shared" si="51"/>
        <v>54195.487495547422</v>
      </c>
      <c r="T73" s="23">
        <f t="shared" si="51"/>
        <v>0</v>
      </c>
      <c r="U73" s="23">
        <f t="shared" si="51"/>
        <v>0</v>
      </c>
      <c r="V73" s="23">
        <f t="shared" si="51"/>
        <v>0</v>
      </c>
      <c r="W73" s="23">
        <f t="shared" si="51"/>
        <v>0</v>
      </c>
      <c r="X73" s="23">
        <f t="shared" si="51"/>
        <v>0</v>
      </c>
      <c r="Y73" s="23">
        <f t="shared" si="51"/>
        <v>0</v>
      </c>
      <c r="Z73" s="23">
        <f t="shared" si="51"/>
        <v>0</v>
      </c>
      <c r="AA73" s="23">
        <f t="shared" si="51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78.306189450390207</v>
      </c>
      <c r="E74" s="24">
        <f t="shared" ref="E74:AA74" si="52">D74+E73</f>
        <v>417.52611826404512</v>
      </c>
      <c r="F74" s="24">
        <f t="shared" si="52"/>
        <v>987.06586355012905</v>
      </c>
      <c r="G74" s="24">
        <f t="shared" si="52"/>
        <v>3006.4648846922382</v>
      </c>
      <c r="H74" s="24">
        <f t="shared" si="52"/>
        <v>12719.147781611733</v>
      </c>
      <c r="I74" s="24">
        <f t="shared" si="52"/>
        <v>27710.765036188444</v>
      </c>
      <c r="J74" s="24">
        <f t="shared" si="52"/>
        <v>47791.050638955465</v>
      </c>
      <c r="K74" s="24">
        <f t="shared" si="52"/>
        <v>73131.024502868269</v>
      </c>
      <c r="L74" s="24">
        <f t="shared" si="52"/>
        <v>89093.005128892459</v>
      </c>
      <c r="M74" s="24">
        <f t="shared" si="52"/>
        <v>104286.31357678105</v>
      </c>
      <c r="N74" s="24">
        <f t="shared" si="52"/>
        <v>133210.09837386204</v>
      </c>
      <c r="O74" s="24">
        <f t="shared" si="52"/>
        <v>178126.7635405949</v>
      </c>
      <c r="P74" s="24">
        <f t="shared" si="52"/>
        <v>215881.19768739809</v>
      </c>
      <c r="Q74" s="24">
        <f t="shared" si="52"/>
        <v>256389.87937588099</v>
      </c>
      <c r="R74" s="24">
        <f t="shared" si="52"/>
        <v>296003.71943806531</v>
      </c>
      <c r="S74" s="24">
        <f t="shared" si="52"/>
        <v>350199.2069336127</v>
      </c>
      <c r="T74" s="24">
        <f t="shared" si="52"/>
        <v>350199.2069336127</v>
      </c>
      <c r="U74" s="24">
        <f t="shared" si="52"/>
        <v>350199.2069336127</v>
      </c>
      <c r="V74" s="24">
        <f t="shared" si="52"/>
        <v>350199.2069336127</v>
      </c>
      <c r="W74" s="24">
        <f t="shared" si="52"/>
        <v>350199.2069336127</v>
      </c>
      <c r="X74" s="24">
        <f t="shared" si="52"/>
        <v>350199.2069336127</v>
      </c>
      <c r="Y74" s="24">
        <f t="shared" si="52"/>
        <v>350199.2069336127</v>
      </c>
      <c r="Z74" s="24">
        <f t="shared" si="52"/>
        <v>350199.2069336127</v>
      </c>
      <c r="AA74" s="24">
        <f t="shared" si="52"/>
        <v>350199.2069336127</v>
      </c>
    </row>
    <row r="75" spans="1:29" x14ac:dyDescent="0.25">
      <c r="A75" s="8"/>
      <c r="B75" s="30"/>
      <c r="C75" s="193"/>
      <c r="D75" s="194"/>
      <c r="E75" s="193"/>
      <c r="F75" s="194"/>
      <c r="G75" s="193"/>
      <c r="H75" s="194"/>
      <c r="I75" s="193"/>
      <c r="J75" s="194"/>
      <c r="K75" s="193"/>
      <c r="L75" s="194"/>
      <c r="M75" s="193"/>
      <c r="N75" s="194"/>
      <c r="O75" s="193"/>
      <c r="P75" s="194"/>
      <c r="Q75" s="193"/>
      <c r="R75" s="194"/>
      <c r="S75" s="193"/>
      <c r="T75" s="194"/>
      <c r="U75" s="193"/>
      <c r="V75" s="194"/>
      <c r="W75" s="193"/>
      <c r="X75" s="194"/>
      <c r="Y75" s="193"/>
      <c r="Z75" s="194"/>
      <c r="AA75" s="193"/>
    </row>
    <row r="76" spans="1:29" s="95" customFormat="1" ht="15.75" thickBot="1" x14ac:dyDescent="0.3">
      <c r="B76" s="402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</row>
    <row r="77" spans="1:29" s="95" customFormat="1" ht="16.5" thickBot="1" x14ac:dyDescent="0.3">
      <c r="A77" s="668" t="s">
        <v>12</v>
      </c>
      <c r="B77" s="17" t="s">
        <v>12</v>
      </c>
      <c r="C77" s="135">
        <f>C$4</f>
        <v>45292</v>
      </c>
      <c r="D77" s="135">
        <f t="shared" ref="D77:AA77" si="53">D$4</f>
        <v>45323</v>
      </c>
      <c r="E77" s="135">
        <f t="shared" si="53"/>
        <v>45352</v>
      </c>
      <c r="F77" s="135">
        <f t="shared" si="53"/>
        <v>45383</v>
      </c>
      <c r="G77" s="135">
        <f t="shared" si="53"/>
        <v>45413</v>
      </c>
      <c r="H77" s="135">
        <f t="shared" si="53"/>
        <v>45444</v>
      </c>
      <c r="I77" s="135">
        <f t="shared" si="53"/>
        <v>45474</v>
      </c>
      <c r="J77" s="135">
        <f t="shared" si="53"/>
        <v>45505</v>
      </c>
      <c r="K77" s="135">
        <f t="shared" si="53"/>
        <v>45536</v>
      </c>
      <c r="L77" s="135">
        <f t="shared" si="53"/>
        <v>45566</v>
      </c>
      <c r="M77" s="135">
        <f t="shared" si="53"/>
        <v>45597</v>
      </c>
      <c r="N77" s="135">
        <f t="shared" si="53"/>
        <v>45627</v>
      </c>
      <c r="O77" s="135">
        <f t="shared" si="53"/>
        <v>45658</v>
      </c>
      <c r="P77" s="135">
        <f t="shared" si="53"/>
        <v>45689</v>
      </c>
      <c r="Q77" s="135">
        <f t="shared" si="53"/>
        <v>45717</v>
      </c>
      <c r="R77" s="135">
        <f t="shared" si="53"/>
        <v>45748</v>
      </c>
      <c r="S77" s="135">
        <f t="shared" si="53"/>
        <v>45778</v>
      </c>
      <c r="T77" s="135">
        <f t="shared" si="53"/>
        <v>45809</v>
      </c>
      <c r="U77" s="135">
        <f t="shared" si="53"/>
        <v>45839</v>
      </c>
      <c r="V77" s="135">
        <f t="shared" si="53"/>
        <v>45870</v>
      </c>
      <c r="W77" s="135">
        <f t="shared" si="53"/>
        <v>45901</v>
      </c>
      <c r="X77" s="135">
        <f t="shared" si="53"/>
        <v>45931</v>
      </c>
      <c r="Y77" s="135">
        <f t="shared" si="53"/>
        <v>45962</v>
      </c>
      <c r="Z77" s="135">
        <f t="shared" si="53"/>
        <v>45992</v>
      </c>
      <c r="AA77" s="135">
        <f t="shared" si="53"/>
        <v>46023</v>
      </c>
      <c r="AC77" s="95" t="s">
        <v>180</v>
      </c>
    </row>
    <row r="78" spans="1:29" s="95" customFormat="1" ht="15.75" customHeight="1" x14ac:dyDescent="0.25">
      <c r="A78" s="669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54">SUM(C78:N78)</f>
        <v>1.0000000000000002</v>
      </c>
    </row>
    <row r="79" spans="1:29" s="95" customFormat="1" ht="15.75" x14ac:dyDescent="0.25">
      <c r="A79" s="669"/>
      <c r="B79" s="13" t="str">
        <f t="shared" ref="B79:B90" si="55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54"/>
        <v>1</v>
      </c>
    </row>
    <row r="80" spans="1:29" s="95" customFormat="1" ht="15.75" x14ac:dyDescent="0.25">
      <c r="A80" s="669"/>
      <c r="B80" s="13" t="str">
        <f t="shared" si="55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54"/>
        <v>0.99999999999999989</v>
      </c>
    </row>
    <row r="81" spans="1:29" s="95" customFormat="1" ht="15.75" x14ac:dyDescent="0.25">
      <c r="A81" s="669"/>
      <c r="B81" s="13" t="str">
        <f t="shared" si="55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54"/>
        <v>0.99999999999999989</v>
      </c>
    </row>
    <row r="82" spans="1:29" s="95" customFormat="1" ht="15.75" x14ac:dyDescent="0.25">
      <c r="A82" s="669"/>
      <c r="B82" s="13" t="str">
        <f t="shared" si="55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54"/>
        <v>1</v>
      </c>
    </row>
    <row r="83" spans="1:29" s="95" customFormat="1" ht="15.75" x14ac:dyDescent="0.25">
      <c r="A83" s="669"/>
      <c r="B83" s="13" t="str">
        <f t="shared" si="55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54"/>
        <v>1.0000000000000002</v>
      </c>
    </row>
    <row r="84" spans="1:29" s="95" customFormat="1" ht="15.75" x14ac:dyDescent="0.25">
      <c r="A84" s="669"/>
      <c r="B84" s="13" t="str">
        <f t="shared" si="55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54"/>
        <v>1</v>
      </c>
    </row>
    <row r="85" spans="1:29" s="95" customFormat="1" ht="15.75" x14ac:dyDescent="0.25">
      <c r="A85" s="669"/>
      <c r="B85" s="13" t="str">
        <f t="shared" si="55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54"/>
        <v>1</v>
      </c>
    </row>
    <row r="86" spans="1:29" s="95" customFormat="1" ht="15.75" x14ac:dyDescent="0.25">
      <c r="A86" s="669"/>
      <c r="B86" s="13" t="str">
        <f t="shared" si="55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54"/>
        <v>1.0000000000000002</v>
      </c>
    </row>
    <row r="87" spans="1:29" s="95" customFormat="1" ht="15.75" x14ac:dyDescent="0.25">
      <c r="A87" s="669"/>
      <c r="B87" s="13" t="str">
        <f t="shared" si="55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54"/>
        <v>1.0000000000000002</v>
      </c>
    </row>
    <row r="88" spans="1:29" s="95" customFormat="1" ht="15.75" x14ac:dyDescent="0.25">
      <c r="A88" s="669"/>
      <c r="B88" s="13" t="str">
        <f t="shared" si="55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54"/>
        <v>1.0000000000000002</v>
      </c>
    </row>
    <row r="89" spans="1:29" s="95" customFormat="1" ht="15.75" x14ac:dyDescent="0.25">
      <c r="A89" s="669"/>
      <c r="B89" s="13" t="str">
        <f t="shared" si="55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54"/>
        <v>1</v>
      </c>
    </row>
    <row r="90" spans="1:29" s="95" customFormat="1" ht="16.5" thickBot="1" x14ac:dyDescent="0.3">
      <c r="A90" s="670"/>
      <c r="B90" s="14" t="str">
        <f t="shared" si="55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54"/>
        <v>1</v>
      </c>
    </row>
    <row r="91" spans="1:29" s="95" customFormat="1" ht="15.75" thickBot="1" x14ac:dyDescent="0.3">
      <c r="AC91" s="95" t="s">
        <v>248</v>
      </c>
    </row>
    <row r="92" spans="1:29" s="95" customFormat="1" ht="15" customHeight="1" thickBot="1" x14ac:dyDescent="0.3">
      <c r="A92" s="690" t="s">
        <v>28</v>
      </c>
      <c r="B92" s="391" t="s">
        <v>32</v>
      </c>
      <c r="C92" s="135">
        <f>C$4</f>
        <v>45292</v>
      </c>
      <c r="D92" s="135">
        <f t="shared" ref="D92:AA92" si="56">D$4</f>
        <v>45323</v>
      </c>
      <c r="E92" s="135">
        <f t="shared" si="56"/>
        <v>45352</v>
      </c>
      <c r="F92" s="135">
        <f t="shared" si="56"/>
        <v>45383</v>
      </c>
      <c r="G92" s="135">
        <f t="shared" si="56"/>
        <v>45413</v>
      </c>
      <c r="H92" s="135">
        <f t="shared" si="56"/>
        <v>45444</v>
      </c>
      <c r="I92" s="135">
        <f t="shared" si="56"/>
        <v>45474</v>
      </c>
      <c r="J92" s="135">
        <f t="shared" si="56"/>
        <v>45505</v>
      </c>
      <c r="K92" s="135">
        <f t="shared" si="56"/>
        <v>45536</v>
      </c>
      <c r="L92" s="135">
        <f t="shared" si="56"/>
        <v>45566</v>
      </c>
      <c r="M92" s="135">
        <f t="shared" si="56"/>
        <v>45597</v>
      </c>
      <c r="N92" s="135">
        <f t="shared" si="56"/>
        <v>45627</v>
      </c>
      <c r="O92" s="135">
        <f t="shared" si="56"/>
        <v>45658</v>
      </c>
      <c r="P92" s="135">
        <f t="shared" si="56"/>
        <v>45689</v>
      </c>
      <c r="Q92" s="135">
        <f t="shared" si="56"/>
        <v>45717</v>
      </c>
      <c r="R92" s="135">
        <f t="shared" si="56"/>
        <v>45748</v>
      </c>
      <c r="S92" s="135">
        <f t="shared" si="56"/>
        <v>45778</v>
      </c>
      <c r="T92" s="135">
        <f t="shared" si="56"/>
        <v>45809</v>
      </c>
      <c r="U92" s="135">
        <f t="shared" si="56"/>
        <v>45839</v>
      </c>
      <c r="V92" s="135">
        <f t="shared" si="56"/>
        <v>45870</v>
      </c>
      <c r="W92" s="135">
        <f t="shared" si="56"/>
        <v>45901</v>
      </c>
      <c r="X92" s="135">
        <f t="shared" si="56"/>
        <v>45931</v>
      </c>
      <c r="Y92" s="135">
        <f t="shared" si="56"/>
        <v>45962</v>
      </c>
      <c r="Z92" s="135">
        <f t="shared" si="56"/>
        <v>45992</v>
      </c>
      <c r="AA92" s="135">
        <f t="shared" si="56"/>
        <v>46023</v>
      </c>
    </row>
    <row r="93" spans="1:29" s="95" customFormat="1" ht="15.75" customHeight="1" x14ac:dyDescent="0.25">
      <c r="A93" s="691"/>
      <c r="B93" s="76" t="str">
        <f>B78</f>
        <v>Air Comp</v>
      </c>
      <c r="C93" s="392">
        <v>3.9829999999999997E-2</v>
      </c>
      <c r="D93" s="392">
        <v>4.0202000000000002E-2</v>
      </c>
      <c r="E93" s="392">
        <v>4.0568E-2</v>
      </c>
      <c r="F93" s="392">
        <v>4.1613999999999998E-2</v>
      </c>
      <c r="G93" s="392">
        <v>4.3744999999999999E-2</v>
      </c>
      <c r="H93" s="392">
        <v>8.1032999999999994E-2</v>
      </c>
      <c r="I93" s="392">
        <v>7.6974000000000001E-2</v>
      </c>
      <c r="J93" s="392">
        <v>7.7621999999999997E-2</v>
      </c>
      <c r="K93" s="392">
        <v>7.6564999999999994E-2</v>
      </c>
      <c r="L93" s="392">
        <v>4.2223999999999998E-2</v>
      </c>
      <c r="M93" s="392">
        <v>4.2845000000000001E-2</v>
      </c>
      <c r="N93" s="392">
        <v>3.9836000000000003E-2</v>
      </c>
      <c r="O93" s="392">
        <f>C93</f>
        <v>3.9829999999999997E-2</v>
      </c>
      <c r="P93" s="392">
        <f t="shared" ref="P93:P105" si="57">D93</f>
        <v>4.0202000000000002E-2</v>
      </c>
      <c r="Q93" s="392">
        <f t="shared" ref="Q93:Q105" si="58">E93</f>
        <v>4.0568E-2</v>
      </c>
      <c r="R93" s="392">
        <f t="shared" ref="R93:R105" si="59">F93</f>
        <v>4.1613999999999998E-2</v>
      </c>
      <c r="S93" s="392">
        <f t="shared" ref="S93:S105" si="60">G93</f>
        <v>4.3744999999999999E-2</v>
      </c>
      <c r="T93" s="392">
        <f t="shared" ref="T93:T105" si="61">H93</f>
        <v>8.1032999999999994E-2</v>
      </c>
      <c r="U93" s="392">
        <f t="shared" ref="U93:U105" si="62">I93</f>
        <v>7.6974000000000001E-2</v>
      </c>
      <c r="V93" s="392">
        <f t="shared" ref="V93:V105" si="63">J93</f>
        <v>7.7621999999999997E-2</v>
      </c>
      <c r="W93" s="392">
        <f t="shared" ref="W93:W105" si="64">K93</f>
        <v>7.6564999999999994E-2</v>
      </c>
      <c r="X93" s="392">
        <f t="shared" ref="X93:X105" si="65">L93</f>
        <v>4.2223999999999998E-2</v>
      </c>
      <c r="Y93" s="392">
        <f t="shared" ref="Y93:Y105" si="66">M93</f>
        <v>4.2845000000000001E-2</v>
      </c>
      <c r="Z93" s="392">
        <f t="shared" ref="Z93:Z105" si="67">N93</f>
        <v>3.9836000000000003E-2</v>
      </c>
      <c r="AA93" s="392">
        <f t="shared" ref="AA93:AA105" si="68">O93</f>
        <v>3.9829999999999997E-2</v>
      </c>
      <c r="AC93" s="95" t="s">
        <v>249</v>
      </c>
    </row>
    <row r="94" spans="1:29" s="95" customFormat="1" x14ac:dyDescent="0.25">
      <c r="A94" s="691"/>
      <c r="B94" s="76" t="str">
        <f t="shared" ref="B94:B105" si="69">B79</f>
        <v>Building Shell</v>
      </c>
      <c r="C94" s="392">
        <v>4.6690000000000002E-2</v>
      </c>
      <c r="D94" s="392">
        <v>4.5469999999999997E-2</v>
      </c>
      <c r="E94" s="392">
        <v>4.6181E-2</v>
      </c>
      <c r="F94" s="392">
        <v>4.3610000000000003E-2</v>
      </c>
      <c r="G94" s="392">
        <v>5.1957000000000003E-2</v>
      </c>
      <c r="H94" s="392">
        <v>0.106351</v>
      </c>
      <c r="I94" s="392">
        <v>9.5311000000000007E-2</v>
      </c>
      <c r="J94" s="392">
        <v>0.100024</v>
      </c>
      <c r="K94" s="392">
        <v>0.10265100000000001</v>
      </c>
      <c r="L94" s="392">
        <v>4.7780999999999997E-2</v>
      </c>
      <c r="M94" s="392">
        <v>4.6185999999999998E-2</v>
      </c>
      <c r="N94" s="392">
        <v>4.5090999999999999E-2</v>
      </c>
      <c r="O94" s="392">
        <f t="shared" ref="O94:O105" si="70">C94</f>
        <v>4.6690000000000002E-2</v>
      </c>
      <c r="P94" s="392">
        <f t="shared" si="57"/>
        <v>4.5469999999999997E-2</v>
      </c>
      <c r="Q94" s="392">
        <f t="shared" si="58"/>
        <v>4.6181E-2</v>
      </c>
      <c r="R94" s="392">
        <f t="shared" si="59"/>
        <v>4.3610000000000003E-2</v>
      </c>
      <c r="S94" s="392">
        <f t="shared" si="60"/>
        <v>5.1957000000000003E-2</v>
      </c>
      <c r="T94" s="392">
        <f t="shared" si="61"/>
        <v>0.106351</v>
      </c>
      <c r="U94" s="392">
        <f t="shared" si="62"/>
        <v>9.5311000000000007E-2</v>
      </c>
      <c r="V94" s="392">
        <f t="shared" si="63"/>
        <v>0.100024</v>
      </c>
      <c r="W94" s="392">
        <f t="shared" si="64"/>
        <v>0.10265100000000001</v>
      </c>
      <c r="X94" s="392">
        <f t="shared" si="65"/>
        <v>4.7780999999999997E-2</v>
      </c>
      <c r="Y94" s="392">
        <f t="shared" si="66"/>
        <v>4.6185999999999998E-2</v>
      </c>
      <c r="Z94" s="392">
        <f t="shared" si="67"/>
        <v>4.5090999999999999E-2</v>
      </c>
      <c r="AA94" s="392">
        <f t="shared" si="68"/>
        <v>4.6690000000000002E-2</v>
      </c>
    </row>
    <row r="95" spans="1:29" s="95" customFormat="1" x14ac:dyDescent="0.25">
      <c r="A95" s="691"/>
      <c r="B95" s="76" t="str">
        <f t="shared" si="69"/>
        <v>Cooking</v>
      </c>
      <c r="C95" s="392">
        <v>4.0557000000000003E-2</v>
      </c>
      <c r="D95" s="392">
        <v>4.1267999999999999E-2</v>
      </c>
      <c r="E95" s="392">
        <v>4.3454E-2</v>
      </c>
      <c r="F95" s="392">
        <v>4.5587000000000003E-2</v>
      </c>
      <c r="G95" s="392">
        <v>4.6787000000000002E-2</v>
      </c>
      <c r="H95" s="392">
        <v>8.8827000000000003E-2</v>
      </c>
      <c r="I95" s="392">
        <v>8.3249000000000004E-2</v>
      </c>
      <c r="J95" s="392">
        <v>8.5038000000000002E-2</v>
      </c>
      <c r="K95" s="392">
        <v>8.2868999999999998E-2</v>
      </c>
      <c r="L95" s="392">
        <v>4.5005000000000003E-2</v>
      </c>
      <c r="M95" s="392">
        <v>4.5767000000000002E-2</v>
      </c>
      <c r="N95" s="392">
        <v>4.1034000000000001E-2</v>
      </c>
      <c r="O95" s="392">
        <f t="shared" si="70"/>
        <v>4.0557000000000003E-2</v>
      </c>
      <c r="P95" s="392">
        <f t="shared" si="57"/>
        <v>4.1267999999999999E-2</v>
      </c>
      <c r="Q95" s="392">
        <f t="shared" si="58"/>
        <v>4.3454E-2</v>
      </c>
      <c r="R95" s="392">
        <f t="shared" si="59"/>
        <v>4.5587000000000003E-2</v>
      </c>
      <c r="S95" s="392">
        <f t="shared" si="60"/>
        <v>4.6787000000000002E-2</v>
      </c>
      <c r="T95" s="392">
        <f t="shared" si="61"/>
        <v>8.8827000000000003E-2</v>
      </c>
      <c r="U95" s="392">
        <f t="shared" si="62"/>
        <v>8.3249000000000004E-2</v>
      </c>
      <c r="V95" s="392">
        <f t="shared" si="63"/>
        <v>8.5038000000000002E-2</v>
      </c>
      <c r="W95" s="392">
        <f t="shared" si="64"/>
        <v>8.2868999999999998E-2</v>
      </c>
      <c r="X95" s="392">
        <f t="shared" si="65"/>
        <v>4.5005000000000003E-2</v>
      </c>
      <c r="Y95" s="392">
        <f t="shared" si="66"/>
        <v>4.5767000000000002E-2</v>
      </c>
      <c r="Z95" s="392">
        <f t="shared" si="67"/>
        <v>4.1034000000000001E-2</v>
      </c>
      <c r="AA95" s="392">
        <f t="shared" si="68"/>
        <v>4.0557000000000003E-2</v>
      </c>
    </row>
    <row r="96" spans="1:29" s="95" customFormat="1" x14ac:dyDescent="0.25">
      <c r="A96" s="691"/>
      <c r="B96" s="76" t="str">
        <f t="shared" si="69"/>
        <v>Cooling</v>
      </c>
      <c r="C96" s="392">
        <v>3.7643000000000003E-2</v>
      </c>
      <c r="D96" s="392">
        <v>3.7594000000000002E-2</v>
      </c>
      <c r="E96" s="392">
        <v>3.8481000000000001E-2</v>
      </c>
      <c r="F96" s="392">
        <v>4.9109E-2</v>
      </c>
      <c r="G96" s="392">
        <v>6.1143000000000003E-2</v>
      </c>
      <c r="H96" s="392">
        <v>0.107651</v>
      </c>
      <c r="I96" s="392">
        <v>9.5873E-2</v>
      </c>
      <c r="J96" s="392">
        <v>0.100786</v>
      </c>
      <c r="K96" s="392">
        <v>0.10802100000000001</v>
      </c>
      <c r="L96" s="392">
        <v>5.407E-2</v>
      </c>
      <c r="M96" s="392">
        <v>4.4588000000000003E-2</v>
      </c>
      <c r="N96" s="392">
        <v>4.0072999999999998E-2</v>
      </c>
      <c r="O96" s="392">
        <f t="shared" si="70"/>
        <v>3.7643000000000003E-2</v>
      </c>
      <c r="P96" s="392">
        <f t="shared" si="57"/>
        <v>3.7594000000000002E-2</v>
      </c>
      <c r="Q96" s="392">
        <f t="shared" si="58"/>
        <v>3.8481000000000001E-2</v>
      </c>
      <c r="R96" s="392">
        <f t="shared" si="59"/>
        <v>4.9109E-2</v>
      </c>
      <c r="S96" s="392">
        <f t="shared" si="60"/>
        <v>6.1143000000000003E-2</v>
      </c>
      <c r="T96" s="392">
        <f t="shared" si="61"/>
        <v>0.107651</v>
      </c>
      <c r="U96" s="392">
        <f t="shared" si="62"/>
        <v>9.5873E-2</v>
      </c>
      <c r="V96" s="392">
        <f t="shared" si="63"/>
        <v>0.100786</v>
      </c>
      <c r="W96" s="392">
        <f t="shared" si="64"/>
        <v>0.10802100000000001</v>
      </c>
      <c r="X96" s="392">
        <f t="shared" si="65"/>
        <v>5.407E-2</v>
      </c>
      <c r="Y96" s="392">
        <f t="shared" si="66"/>
        <v>4.4588000000000003E-2</v>
      </c>
      <c r="Z96" s="392">
        <f t="shared" si="67"/>
        <v>4.0072999999999998E-2</v>
      </c>
      <c r="AA96" s="392">
        <f t="shared" si="68"/>
        <v>3.7643000000000003E-2</v>
      </c>
    </row>
    <row r="97" spans="1:27" s="95" customFormat="1" x14ac:dyDescent="0.25">
      <c r="A97" s="691"/>
      <c r="B97" s="76" t="str">
        <f t="shared" si="69"/>
        <v>Ext Lighting</v>
      </c>
      <c r="C97" s="392">
        <v>2.8396999999999999E-2</v>
      </c>
      <c r="D97" s="392">
        <v>2.7067000000000001E-2</v>
      </c>
      <c r="E97" s="392">
        <v>2.7428000000000001E-2</v>
      </c>
      <c r="F97" s="392">
        <v>2.8527E-2</v>
      </c>
      <c r="G97" s="392">
        <v>2.7924000000000001E-2</v>
      </c>
      <c r="H97" s="392">
        <v>4.5346999999999998E-2</v>
      </c>
      <c r="I97" s="392">
        <v>4.3922999999999997E-2</v>
      </c>
      <c r="J97" s="392">
        <v>4.3657000000000001E-2</v>
      </c>
      <c r="K97" s="392">
        <v>4.4394999999999997E-2</v>
      </c>
      <c r="L97" s="392">
        <v>2.7671999999999999E-2</v>
      </c>
      <c r="M97" s="392">
        <v>2.7786999999999999E-2</v>
      </c>
      <c r="N97" s="392">
        <v>2.7320000000000001E-2</v>
      </c>
      <c r="O97" s="392">
        <f t="shared" si="70"/>
        <v>2.8396999999999999E-2</v>
      </c>
      <c r="P97" s="392">
        <f t="shared" si="57"/>
        <v>2.7067000000000001E-2</v>
      </c>
      <c r="Q97" s="392">
        <f t="shared" si="58"/>
        <v>2.7428000000000001E-2</v>
      </c>
      <c r="R97" s="392">
        <f t="shared" si="59"/>
        <v>2.8527E-2</v>
      </c>
      <c r="S97" s="392">
        <f t="shared" si="60"/>
        <v>2.7924000000000001E-2</v>
      </c>
      <c r="T97" s="392">
        <f t="shared" si="61"/>
        <v>4.5346999999999998E-2</v>
      </c>
      <c r="U97" s="392">
        <f t="shared" si="62"/>
        <v>4.3922999999999997E-2</v>
      </c>
      <c r="V97" s="392">
        <f t="shared" si="63"/>
        <v>4.3657000000000001E-2</v>
      </c>
      <c r="W97" s="392">
        <f t="shared" si="64"/>
        <v>4.4394999999999997E-2</v>
      </c>
      <c r="X97" s="392">
        <f t="shared" si="65"/>
        <v>2.7671999999999999E-2</v>
      </c>
      <c r="Y97" s="392">
        <f t="shared" si="66"/>
        <v>2.7786999999999999E-2</v>
      </c>
      <c r="Z97" s="392">
        <f t="shared" si="67"/>
        <v>2.7320000000000001E-2</v>
      </c>
      <c r="AA97" s="392">
        <f t="shared" si="68"/>
        <v>2.8396999999999999E-2</v>
      </c>
    </row>
    <row r="98" spans="1:27" s="95" customFormat="1" x14ac:dyDescent="0.25">
      <c r="A98" s="691"/>
      <c r="B98" s="76" t="str">
        <f t="shared" si="69"/>
        <v>Heating</v>
      </c>
      <c r="C98" s="392">
        <v>4.4441000000000001E-2</v>
      </c>
      <c r="D98" s="392">
        <v>4.3256999999999997E-2</v>
      </c>
      <c r="E98" s="392">
        <v>4.4178000000000002E-2</v>
      </c>
      <c r="F98" s="392">
        <v>4.3381000000000003E-2</v>
      </c>
      <c r="G98" s="392">
        <v>4.3248000000000002E-2</v>
      </c>
      <c r="H98" s="392">
        <v>4.4656000000000001E-2</v>
      </c>
      <c r="I98" s="392">
        <v>4.3243999999999998E-2</v>
      </c>
      <c r="J98" s="392">
        <v>4.2998000000000001E-2</v>
      </c>
      <c r="K98" s="392">
        <v>7.9738000000000003E-2</v>
      </c>
      <c r="L98" s="392">
        <v>4.2855999999999998E-2</v>
      </c>
      <c r="M98" s="392">
        <v>4.2256000000000002E-2</v>
      </c>
      <c r="N98" s="392">
        <v>4.2143E-2</v>
      </c>
      <c r="O98" s="392">
        <f t="shared" si="70"/>
        <v>4.4441000000000001E-2</v>
      </c>
      <c r="P98" s="392">
        <f t="shared" si="57"/>
        <v>4.3256999999999997E-2</v>
      </c>
      <c r="Q98" s="392">
        <f t="shared" si="58"/>
        <v>4.4178000000000002E-2</v>
      </c>
      <c r="R98" s="392">
        <f t="shared" si="59"/>
        <v>4.3381000000000003E-2</v>
      </c>
      <c r="S98" s="392">
        <f t="shared" si="60"/>
        <v>4.3248000000000002E-2</v>
      </c>
      <c r="T98" s="392">
        <f t="shared" si="61"/>
        <v>4.4656000000000001E-2</v>
      </c>
      <c r="U98" s="392">
        <f t="shared" si="62"/>
        <v>4.3243999999999998E-2</v>
      </c>
      <c r="V98" s="392">
        <f t="shared" si="63"/>
        <v>4.2998000000000001E-2</v>
      </c>
      <c r="W98" s="392">
        <f t="shared" si="64"/>
        <v>7.9738000000000003E-2</v>
      </c>
      <c r="X98" s="392">
        <f t="shared" si="65"/>
        <v>4.2855999999999998E-2</v>
      </c>
      <c r="Y98" s="392">
        <f t="shared" si="66"/>
        <v>4.2256000000000002E-2</v>
      </c>
      <c r="Z98" s="392">
        <f t="shared" si="67"/>
        <v>4.2143E-2</v>
      </c>
      <c r="AA98" s="392">
        <f t="shared" si="68"/>
        <v>4.4441000000000001E-2</v>
      </c>
    </row>
    <row r="99" spans="1:27" s="95" customFormat="1" x14ac:dyDescent="0.25">
      <c r="A99" s="691"/>
      <c r="B99" s="76" t="str">
        <f t="shared" si="69"/>
        <v>HVAC</v>
      </c>
      <c r="C99" s="392">
        <v>4.6690000000000002E-2</v>
      </c>
      <c r="D99" s="392">
        <v>4.5469999999999997E-2</v>
      </c>
      <c r="E99" s="392">
        <v>4.6181E-2</v>
      </c>
      <c r="F99" s="392">
        <v>4.3610000000000003E-2</v>
      </c>
      <c r="G99" s="392">
        <v>5.1957000000000003E-2</v>
      </c>
      <c r="H99" s="392">
        <v>0.106351</v>
      </c>
      <c r="I99" s="392">
        <v>9.5311000000000007E-2</v>
      </c>
      <c r="J99" s="392">
        <v>0.100024</v>
      </c>
      <c r="K99" s="392">
        <v>0.10265100000000001</v>
      </c>
      <c r="L99" s="392">
        <v>4.7780999999999997E-2</v>
      </c>
      <c r="M99" s="392">
        <v>4.6185999999999998E-2</v>
      </c>
      <c r="N99" s="392">
        <v>4.5090999999999999E-2</v>
      </c>
      <c r="O99" s="392">
        <f t="shared" si="70"/>
        <v>4.6690000000000002E-2</v>
      </c>
      <c r="P99" s="392">
        <f t="shared" si="57"/>
        <v>4.5469999999999997E-2</v>
      </c>
      <c r="Q99" s="392">
        <f t="shared" si="58"/>
        <v>4.6181E-2</v>
      </c>
      <c r="R99" s="392">
        <f t="shared" si="59"/>
        <v>4.3610000000000003E-2</v>
      </c>
      <c r="S99" s="392">
        <f t="shared" si="60"/>
        <v>5.1957000000000003E-2</v>
      </c>
      <c r="T99" s="392">
        <f t="shared" si="61"/>
        <v>0.106351</v>
      </c>
      <c r="U99" s="392">
        <f t="shared" si="62"/>
        <v>9.5311000000000007E-2</v>
      </c>
      <c r="V99" s="392">
        <f t="shared" si="63"/>
        <v>0.100024</v>
      </c>
      <c r="W99" s="392">
        <f t="shared" si="64"/>
        <v>0.10265100000000001</v>
      </c>
      <c r="X99" s="392">
        <f t="shared" si="65"/>
        <v>4.7780999999999997E-2</v>
      </c>
      <c r="Y99" s="392">
        <f t="shared" si="66"/>
        <v>4.6185999999999998E-2</v>
      </c>
      <c r="Z99" s="392">
        <f t="shared" si="67"/>
        <v>4.5090999999999999E-2</v>
      </c>
      <c r="AA99" s="392">
        <f t="shared" si="68"/>
        <v>4.6690000000000002E-2</v>
      </c>
    </row>
    <row r="100" spans="1:27" s="95" customFormat="1" x14ac:dyDescent="0.25">
      <c r="A100" s="691"/>
      <c r="B100" s="76" t="str">
        <f t="shared" si="69"/>
        <v>Lighting</v>
      </c>
      <c r="C100" s="392">
        <v>4.2353000000000002E-2</v>
      </c>
      <c r="D100" s="392">
        <v>4.2375999999999997E-2</v>
      </c>
      <c r="E100" s="392">
        <v>4.3025000000000001E-2</v>
      </c>
      <c r="F100" s="392">
        <v>4.5280000000000001E-2</v>
      </c>
      <c r="G100" s="392">
        <v>4.718E-2</v>
      </c>
      <c r="H100" s="392">
        <v>8.7298000000000001E-2</v>
      </c>
      <c r="I100" s="392">
        <v>8.1882999999999997E-2</v>
      </c>
      <c r="J100" s="392">
        <v>8.3452999999999999E-2</v>
      </c>
      <c r="K100" s="392">
        <v>7.9449000000000006E-2</v>
      </c>
      <c r="L100" s="392">
        <v>4.5407999999999997E-2</v>
      </c>
      <c r="M100" s="392">
        <v>4.5609999999999998E-2</v>
      </c>
      <c r="N100" s="392">
        <v>4.1577999999999997E-2</v>
      </c>
      <c r="O100" s="392">
        <f t="shared" si="70"/>
        <v>4.2353000000000002E-2</v>
      </c>
      <c r="P100" s="392">
        <f t="shared" si="57"/>
        <v>4.2375999999999997E-2</v>
      </c>
      <c r="Q100" s="392">
        <f t="shared" si="58"/>
        <v>4.3025000000000001E-2</v>
      </c>
      <c r="R100" s="392">
        <f t="shared" si="59"/>
        <v>4.5280000000000001E-2</v>
      </c>
      <c r="S100" s="392">
        <f t="shared" si="60"/>
        <v>4.718E-2</v>
      </c>
      <c r="T100" s="392">
        <f t="shared" si="61"/>
        <v>8.7298000000000001E-2</v>
      </c>
      <c r="U100" s="392">
        <f t="shared" si="62"/>
        <v>8.1882999999999997E-2</v>
      </c>
      <c r="V100" s="392">
        <f t="shared" si="63"/>
        <v>8.3452999999999999E-2</v>
      </c>
      <c r="W100" s="392">
        <f t="shared" si="64"/>
        <v>7.9449000000000006E-2</v>
      </c>
      <c r="X100" s="392">
        <f t="shared" si="65"/>
        <v>4.5407999999999997E-2</v>
      </c>
      <c r="Y100" s="392">
        <f t="shared" si="66"/>
        <v>4.5609999999999998E-2</v>
      </c>
      <c r="Z100" s="392">
        <f t="shared" si="67"/>
        <v>4.1577999999999997E-2</v>
      </c>
      <c r="AA100" s="392">
        <f t="shared" si="68"/>
        <v>4.2353000000000002E-2</v>
      </c>
    </row>
    <row r="101" spans="1:27" s="95" customFormat="1" x14ac:dyDescent="0.25">
      <c r="A101" s="691"/>
      <c r="B101" s="76" t="str">
        <f t="shared" si="69"/>
        <v>Miscellaneous</v>
      </c>
      <c r="C101" s="392">
        <v>3.9829999999999997E-2</v>
      </c>
      <c r="D101" s="392">
        <v>4.0202000000000002E-2</v>
      </c>
      <c r="E101" s="392">
        <v>4.0568E-2</v>
      </c>
      <c r="F101" s="392">
        <v>4.1613999999999998E-2</v>
      </c>
      <c r="G101" s="392">
        <v>4.3744999999999999E-2</v>
      </c>
      <c r="H101" s="392">
        <v>8.1032999999999994E-2</v>
      </c>
      <c r="I101" s="392">
        <v>7.6974000000000001E-2</v>
      </c>
      <c r="J101" s="392">
        <v>7.7621999999999997E-2</v>
      </c>
      <c r="K101" s="392">
        <v>7.6564999999999994E-2</v>
      </c>
      <c r="L101" s="392">
        <v>4.2223999999999998E-2</v>
      </c>
      <c r="M101" s="392">
        <v>4.2845000000000001E-2</v>
      </c>
      <c r="N101" s="392">
        <v>3.9836000000000003E-2</v>
      </c>
      <c r="O101" s="392">
        <f t="shared" si="70"/>
        <v>3.9829999999999997E-2</v>
      </c>
      <c r="P101" s="392">
        <f t="shared" si="57"/>
        <v>4.0202000000000002E-2</v>
      </c>
      <c r="Q101" s="392">
        <f t="shared" si="58"/>
        <v>4.0568E-2</v>
      </c>
      <c r="R101" s="392">
        <f t="shared" si="59"/>
        <v>4.1613999999999998E-2</v>
      </c>
      <c r="S101" s="392">
        <f t="shared" si="60"/>
        <v>4.3744999999999999E-2</v>
      </c>
      <c r="T101" s="392">
        <f t="shared" si="61"/>
        <v>8.1032999999999994E-2</v>
      </c>
      <c r="U101" s="392">
        <f t="shared" si="62"/>
        <v>7.6974000000000001E-2</v>
      </c>
      <c r="V101" s="392">
        <f t="shared" si="63"/>
        <v>7.7621999999999997E-2</v>
      </c>
      <c r="W101" s="392">
        <f t="shared" si="64"/>
        <v>7.6564999999999994E-2</v>
      </c>
      <c r="X101" s="392">
        <f t="shared" si="65"/>
        <v>4.2223999999999998E-2</v>
      </c>
      <c r="Y101" s="392">
        <f t="shared" si="66"/>
        <v>4.2845000000000001E-2</v>
      </c>
      <c r="Z101" s="392">
        <f t="shared" si="67"/>
        <v>3.9836000000000003E-2</v>
      </c>
      <c r="AA101" s="392">
        <f t="shared" si="68"/>
        <v>3.9829999999999997E-2</v>
      </c>
    </row>
    <row r="102" spans="1:27" s="95" customFormat="1" x14ac:dyDescent="0.25">
      <c r="A102" s="691"/>
      <c r="B102" s="76" t="str">
        <f t="shared" si="69"/>
        <v>Motors</v>
      </c>
      <c r="C102" s="392">
        <v>3.9829999999999997E-2</v>
      </c>
      <c r="D102" s="392">
        <v>4.0202000000000002E-2</v>
      </c>
      <c r="E102" s="392">
        <v>4.0568E-2</v>
      </c>
      <c r="F102" s="392">
        <v>4.1613999999999998E-2</v>
      </c>
      <c r="G102" s="392">
        <v>4.3744999999999999E-2</v>
      </c>
      <c r="H102" s="392">
        <v>8.1032999999999994E-2</v>
      </c>
      <c r="I102" s="392">
        <v>7.6974000000000001E-2</v>
      </c>
      <c r="J102" s="392">
        <v>7.7621999999999997E-2</v>
      </c>
      <c r="K102" s="392">
        <v>7.6564999999999994E-2</v>
      </c>
      <c r="L102" s="392">
        <v>4.2223999999999998E-2</v>
      </c>
      <c r="M102" s="392">
        <v>4.2845000000000001E-2</v>
      </c>
      <c r="N102" s="392">
        <v>3.9836000000000003E-2</v>
      </c>
      <c r="O102" s="392">
        <f t="shared" si="70"/>
        <v>3.9829999999999997E-2</v>
      </c>
      <c r="P102" s="392">
        <f t="shared" si="57"/>
        <v>4.0202000000000002E-2</v>
      </c>
      <c r="Q102" s="392">
        <f t="shared" si="58"/>
        <v>4.0568E-2</v>
      </c>
      <c r="R102" s="392">
        <f t="shared" si="59"/>
        <v>4.1613999999999998E-2</v>
      </c>
      <c r="S102" s="392">
        <f t="shared" si="60"/>
        <v>4.3744999999999999E-2</v>
      </c>
      <c r="T102" s="392">
        <f t="shared" si="61"/>
        <v>8.1032999999999994E-2</v>
      </c>
      <c r="U102" s="392">
        <f t="shared" si="62"/>
        <v>7.6974000000000001E-2</v>
      </c>
      <c r="V102" s="392">
        <f t="shared" si="63"/>
        <v>7.7621999999999997E-2</v>
      </c>
      <c r="W102" s="392">
        <f t="shared" si="64"/>
        <v>7.6564999999999994E-2</v>
      </c>
      <c r="X102" s="392">
        <f t="shared" si="65"/>
        <v>4.2223999999999998E-2</v>
      </c>
      <c r="Y102" s="392">
        <f t="shared" si="66"/>
        <v>4.2845000000000001E-2</v>
      </c>
      <c r="Z102" s="392">
        <f t="shared" si="67"/>
        <v>3.9836000000000003E-2</v>
      </c>
      <c r="AA102" s="392">
        <f t="shared" si="68"/>
        <v>3.9829999999999997E-2</v>
      </c>
    </row>
    <row r="103" spans="1:27" s="95" customFormat="1" x14ac:dyDescent="0.25">
      <c r="A103" s="691"/>
      <c r="B103" s="76" t="str">
        <f t="shared" si="69"/>
        <v>Process</v>
      </c>
      <c r="C103" s="392">
        <v>3.9829999999999997E-2</v>
      </c>
      <c r="D103" s="392">
        <v>4.0202000000000002E-2</v>
      </c>
      <c r="E103" s="392">
        <v>4.0568E-2</v>
      </c>
      <c r="F103" s="392">
        <v>4.1613999999999998E-2</v>
      </c>
      <c r="G103" s="392">
        <v>4.3744999999999999E-2</v>
      </c>
      <c r="H103" s="392">
        <v>8.1032999999999994E-2</v>
      </c>
      <c r="I103" s="392">
        <v>7.6974000000000001E-2</v>
      </c>
      <c r="J103" s="392">
        <v>7.7621999999999997E-2</v>
      </c>
      <c r="K103" s="392">
        <v>7.6564999999999994E-2</v>
      </c>
      <c r="L103" s="392">
        <v>4.2223999999999998E-2</v>
      </c>
      <c r="M103" s="392">
        <v>4.2845000000000001E-2</v>
      </c>
      <c r="N103" s="392">
        <v>3.9836000000000003E-2</v>
      </c>
      <c r="O103" s="392">
        <f t="shared" si="70"/>
        <v>3.9829999999999997E-2</v>
      </c>
      <c r="P103" s="392">
        <f t="shared" si="57"/>
        <v>4.0202000000000002E-2</v>
      </c>
      <c r="Q103" s="392">
        <f t="shared" si="58"/>
        <v>4.0568E-2</v>
      </c>
      <c r="R103" s="392">
        <f t="shared" si="59"/>
        <v>4.1613999999999998E-2</v>
      </c>
      <c r="S103" s="392">
        <f t="shared" si="60"/>
        <v>4.3744999999999999E-2</v>
      </c>
      <c r="T103" s="392">
        <f t="shared" si="61"/>
        <v>8.1032999999999994E-2</v>
      </c>
      <c r="U103" s="392">
        <f t="shared" si="62"/>
        <v>7.6974000000000001E-2</v>
      </c>
      <c r="V103" s="392">
        <f t="shared" si="63"/>
        <v>7.7621999999999997E-2</v>
      </c>
      <c r="W103" s="392">
        <f t="shared" si="64"/>
        <v>7.6564999999999994E-2</v>
      </c>
      <c r="X103" s="392">
        <f t="shared" si="65"/>
        <v>4.2223999999999998E-2</v>
      </c>
      <c r="Y103" s="392">
        <f t="shared" si="66"/>
        <v>4.2845000000000001E-2</v>
      </c>
      <c r="Z103" s="392">
        <f t="shared" si="67"/>
        <v>3.9836000000000003E-2</v>
      </c>
      <c r="AA103" s="392">
        <f t="shared" si="68"/>
        <v>3.9829999999999997E-2</v>
      </c>
    </row>
    <row r="104" spans="1:27" s="95" customFormat="1" x14ac:dyDescent="0.25">
      <c r="A104" s="691"/>
      <c r="B104" s="76" t="str">
        <f t="shared" si="69"/>
        <v>Refrigeration</v>
      </c>
      <c r="C104" s="392">
        <v>3.7731000000000001E-2</v>
      </c>
      <c r="D104" s="392">
        <v>3.7999999999999999E-2</v>
      </c>
      <c r="E104" s="392">
        <v>3.9366999999999999E-2</v>
      </c>
      <c r="F104" s="392">
        <v>4.0410000000000001E-2</v>
      </c>
      <c r="G104" s="392">
        <v>4.1471000000000001E-2</v>
      </c>
      <c r="H104" s="392">
        <v>7.6507000000000006E-2</v>
      </c>
      <c r="I104" s="392">
        <v>7.2470999999999994E-2</v>
      </c>
      <c r="J104" s="392">
        <v>7.3424000000000003E-2</v>
      </c>
      <c r="K104" s="392">
        <v>7.2287000000000004E-2</v>
      </c>
      <c r="L104" s="392">
        <v>4.011E-2</v>
      </c>
      <c r="M104" s="392">
        <v>4.0693E-2</v>
      </c>
      <c r="N104" s="392">
        <v>3.7767000000000002E-2</v>
      </c>
      <c r="O104" s="392">
        <f t="shared" si="70"/>
        <v>3.7731000000000001E-2</v>
      </c>
      <c r="P104" s="392">
        <f t="shared" si="57"/>
        <v>3.7999999999999999E-2</v>
      </c>
      <c r="Q104" s="392">
        <f t="shared" si="58"/>
        <v>3.9366999999999999E-2</v>
      </c>
      <c r="R104" s="392">
        <f t="shared" si="59"/>
        <v>4.0410000000000001E-2</v>
      </c>
      <c r="S104" s="392">
        <f t="shared" si="60"/>
        <v>4.1471000000000001E-2</v>
      </c>
      <c r="T104" s="392">
        <f t="shared" si="61"/>
        <v>7.6507000000000006E-2</v>
      </c>
      <c r="U104" s="392">
        <f t="shared" si="62"/>
        <v>7.2470999999999994E-2</v>
      </c>
      <c r="V104" s="392">
        <f t="shared" si="63"/>
        <v>7.3424000000000003E-2</v>
      </c>
      <c r="W104" s="392">
        <f t="shared" si="64"/>
        <v>7.2287000000000004E-2</v>
      </c>
      <c r="X104" s="392">
        <f t="shared" si="65"/>
        <v>4.011E-2</v>
      </c>
      <c r="Y104" s="392">
        <f t="shared" si="66"/>
        <v>4.0693E-2</v>
      </c>
      <c r="Z104" s="392">
        <f t="shared" si="67"/>
        <v>3.7767000000000002E-2</v>
      </c>
      <c r="AA104" s="392">
        <f t="shared" si="68"/>
        <v>3.7731000000000001E-2</v>
      </c>
    </row>
    <row r="105" spans="1:27" s="95" customFormat="1" ht="15.75" thickBot="1" x14ac:dyDescent="0.3">
      <c r="A105" s="692"/>
      <c r="B105" s="78" t="str">
        <f t="shared" si="69"/>
        <v>Water Heating</v>
      </c>
      <c r="C105" s="390">
        <v>3.9265000000000001E-2</v>
      </c>
      <c r="D105" s="390">
        <v>4.0346E-2</v>
      </c>
      <c r="E105" s="390">
        <v>4.2657E-2</v>
      </c>
      <c r="F105" s="390">
        <v>4.4724E-2</v>
      </c>
      <c r="G105" s="390">
        <v>4.6117999999999999E-2</v>
      </c>
      <c r="H105" s="390">
        <v>8.8703000000000004E-2</v>
      </c>
      <c r="I105" s="390">
        <v>8.1969E-2</v>
      </c>
      <c r="J105" s="390">
        <v>8.4942000000000004E-2</v>
      </c>
      <c r="K105" s="390">
        <v>8.1456000000000001E-2</v>
      </c>
      <c r="L105" s="390">
        <v>4.4394999999999997E-2</v>
      </c>
      <c r="M105" s="390">
        <v>4.5121000000000001E-2</v>
      </c>
      <c r="N105" s="390">
        <v>4.0204999999999998E-2</v>
      </c>
      <c r="O105" s="390">
        <f t="shared" si="70"/>
        <v>3.9265000000000001E-2</v>
      </c>
      <c r="P105" s="390">
        <f t="shared" si="57"/>
        <v>4.0346E-2</v>
      </c>
      <c r="Q105" s="390">
        <f t="shared" si="58"/>
        <v>4.2657E-2</v>
      </c>
      <c r="R105" s="390">
        <f t="shared" si="59"/>
        <v>4.4724E-2</v>
      </c>
      <c r="S105" s="390">
        <f t="shared" si="60"/>
        <v>4.6117999999999999E-2</v>
      </c>
      <c r="T105" s="390">
        <f t="shared" si="61"/>
        <v>8.8703000000000004E-2</v>
      </c>
      <c r="U105" s="390">
        <f t="shared" si="62"/>
        <v>8.1969E-2</v>
      </c>
      <c r="V105" s="390">
        <f t="shared" si="63"/>
        <v>8.4942000000000004E-2</v>
      </c>
      <c r="W105" s="390">
        <f t="shared" si="64"/>
        <v>8.1456000000000001E-2</v>
      </c>
      <c r="X105" s="390">
        <f t="shared" si="65"/>
        <v>4.4394999999999997E-2</v>
      </c>
      <c r="Y105" s="390">
        <f t="shared" si="66"/>
        <v>4.5121000000000001E-2</v>
      </c>
      <c r="Z105" s="390">
        <f t="shared" si="67"/>
        <v>4.0204999999999998E-2</v>
      </c>
      <c r="AA105" s="390">
        <f t="shared" si="68"/>
        <v>3.9265000000000001E-2</v>
      </c>
    </row>
    <row r="106" spans="1:27" s="95" customFormat="1" x14ac:dyDescent="0.25">
      <c r="C106" s="387" t="s">
        <v>242</v>
      </c>
    </row>
    <row r="107" spans="1:27" s="95" customFormat="1" hidden="1" x14ac:dyDescent="0.25">
      <c r="A107" s="678" t="s">
        <v>121</v>
      </c>
      <c r="B107" s="680" t="s">
        <v>122</v>
      </c>
      <c r="C107" s="681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93"/>
      <c r="O107" s="680" t="s">
        <v>122</v>
      </c>
      <c r="P107" s="681"/>
      <c r="Q107" s="681"/>
      <c r="R107" s="681"/>
      <c r="S107" s="681"/>
      <c r="T107" s="681"/>
      <c r="U107" s="681"/>
      <c r="V107" s="681"/>
      <c r="W107" s="681"/>
      <c r="X107" s="681"/>
      <c r="Y107" s="681"/>
      <c r="Z107" s="681"/>
      <c r="AA107" s="393" t="s">
        <v>122</v>
      </c>
    </row>
    <row r="108" spans="1:27" s="95" customFormat="1" ht="15.75" hidden="1" thickBot="1" x14ac:dyDescent="0.3">
      <c r="A108" s="679"/>
      <c r="B108" s="682" t="s">
        <v>279</v>
      </c>
      <c r="C108" s="683"/>
      <c r="D108" s="683"/>
      <c r="E108" s="683"/>
      <c r="F108" s="683"/>
      <c r="G108" s="683"/>
      <c r="H108" s="683"/>
      <c r="I108" s="683"/>
      <c r="J108" s="683"/>
      <c r="K108" s="683"/>
      <c r="L108" s="683"/>
      <c r="M108" s="683"/>
      <c r="N108" s="694"/>
      <c r="O108" s="682" t="s">
        <v>279</v>
      </c>
      <c r="P108" s="683"/>
      <c r="Q108" s="683"/>
      <c r="R108" s="683"/>
      <c r="S108" s="683"/>
      <c r="T108" s="683"/>
      <c r="U108" s="683"/>
      <c r="V108" s="683"/>
      <c r="W108" s="683"/>
      <c r="X108" s="683"/>
      <c r="Y108" s="683"/>
      <c r="Z108" s="683"/>
      <c r="AA108" s="559" t="s">
        <v>279</v>
      </c>
    </row>
    <row r="109" spans="1:27" s="95" customFormat="1" ht="16.5" hidden="1" thickBot="1" x14ac:dyDescent="0.3">
      <c r="A109" s="672"/>
      <c r="B109" s="226" t="s">
        <v>142</v>
      </c>
      <c r="C109" s="135">
        <f>C$4</f>
        <v>45292</v>
      </c>
      <c r="D109" s="135">
        <f t="shared" ref="D109:AA109" si="71">D$4</f>
        <v>45323</v>
      </c>
      <c r="E109" s="135">
        <f t="shared" si="71"/>
        <v>45352</v>
      </c>
      <c r="F109" s="135">
        <f t="shared" si="71"/>
        <v>45383</v>
      </c>
      <c r="G109" s="135">
        <f t="shared" si="71"/>
        <v>45413</v>
      </c>
      <c r="H109" s="135">
        <f t="shared" si="71"/>
        <v>45444</v>
      </c>
      <c r="I109" s="135">
        <f t="shared" si="71"/>
        <v>45474</v>
      </c>
      <c r="J109" s="135">
        <f t="shared" si="71"/>
        <v>45505</v>
      </c>
      <c r="K109" s="135">
        <f t="shared" si="71"/>
        <v>45536</v>
      </c>
      <c r="L109" s="135">
        <f t="shared" si="71"/>
        <v>45566</v>
      </c>
      <c r="M109" s="135">
        <f t="shared" si="71"/>
        <v>45597</v>
      </c>
      <c r="N109" s="135">
        <f t="shared" si="71"/>
        <v>45627</v>
      </c>
      <c r="O109" s="135">
        <f t="shared" si="71"/>
        <v>45658</v>
      </c>
      <c r="P109" s="135">
        <f t="shared" si="71"/>
        <v>45689</v>
      </c>
      <c r="Q109" s="135">
        <f t="shared" si="71"/>
        <v>45717</v>
      </c>
      <c r="R109" s="135">
        <f t="shared" si="71"/>
        <v>45748</v>
      </c>
      <c r="S109" s="135">
        <f t="shared" si="71"/>
        <v>45778</v>
      </c>
      <c r="T109" s="135">
        <f t="shared" si="71"/>
        <v>45809</v>
      </c>
      <c r="U109" s="135">
        <f t="shared" si="71"/>
        <v>45839</v>
      </c>
      <c r="V109" s="135">
        <f t="shared" si="71"/>
        <v>45870</v>
      </c>
      <c r="W109" s="135">
        <f t="shared" si="71"/>
        <v>45901</v>
      </c>
      <c r="X109" s="135">
        <f t="shared" si="71"/>
        <v>45931</v>
      </c>
      <c r="Y109" s="135">
        <f t="shared" si="71"/>
        <v>45962</v>
      </c>
      <c r="Z109" s="135">
        <f t="shared" si="71"/>
        <v>45992</v>
      </c>
      <c r="AA109" s="135">
        <f t="shared" si="71"/>
        <v>46023</v>
      </c>
    </row>
    <row r="110" spans="1:27" s="95" customFormat="1" hidden="1" x14ac:dyDescent="0.25">
      <c r="A110" s="672"/>
      <c r="B110" s="225" t="s">
        <v>20</v>
      </c>
      <c r="C110" s="404">
        <v>3.7309360712313777E-2</v>
      </c>
      <c r="D110" s="404">
        <v>3.7592595090519432E-2</v>
      </c>
      <c r="E110" s="404">
        <v>3.790549063990227E-2</v>
      </c>
      <c r="F110" s="404">
        <v>3.8795312696370085E-2</v>
      </c>
      <c r="G110" s="404">
        <v>4.0256529624143049E-2</v>
      </c>
      <c r="H110" s="404">
        <v>7.0755895095357096E-2</v>
      </c>
      <c r="I110" s="404">
        <v>6.7753562472526563E-2</v>
      </c>
      <c r="J110" s="404">
        <v>6.823915742998507E-2</v>
      </c>
      <c r="K110" s="404">
        <v>6.7525399252015297E-2</v>
      </c>
      <c r="L110" s="404">
        <v>3.9063382109163408E-2</v>
      </c>
      <c r="M110" s="404">
        <v>3.9553696920511257E-2</v>
      </c>
      <c r="N110" s="404">
        <v>3.7562326323709046E-2</v>
      </c>
      <c r="O110" s="404">
        <f>C110</f>
        <v>3.7309360712313777E-2</v>
      </c>
      <c r="P110" s="404">
        <f t="shared" ref="P110:P122" si="72">D110</f>
        <v>3.7592595090519432E-2</v>
      </c>
      <c r="Q110" s="404">
        <f t="shared" ref="Q110:Q122" si="73">E110</f>
        <v>3.790549063990227E-2</v>
      </c>
      <c r="R110" s="404">
        <f t="shared" ref="R110:R122" si="74">F110</f>
        <v>3.8795312696370085E-2</v>
      </c>
      <c r="S110" s="404">
        <f t="shared" ref="S110:S122" si="75">G110</f>
        <v>4.0256529624143049E-2</v>
      </c>
      <c r="T110" s="404">
        <f t="shared" ref="T110:T122" si="76">H110</f>
        <v>7.0755895095357096E-2</v>
      </c>
      <c r="U110" s="404">
        <f t="shared" ref="U110:U122" si="77">I110</f>
        <v>6.7753562472526563E-2</v>
      </c>
      <c r="V110" s="404">
        <f t="shared" ref="V110:V122" si="78">J110</f>
        <v>6.823915742998507E-2</v>
      </c>
      <c r="W110" s="404">
        <f t="shared" ref="W110:W122" si="79">K110</f>
        <v>6.7525399252015297E-2</v>
      </c>
      <c r="X110" s="404">
        <f t="shared" ref="X110:X122" si="80">L110</f>
        <v>3.9063382109163408E-2</v>
      </c>
      <c r="Y110" s="404">
        <f t="shared" ref="Y110:Y122" si="81">M110</f>
        <v>3.9553696920511257E-2</v>
      </c>
      <c r="Z110" s="404">
        <f t="shared" ref="Z110:Z122" si="82">N110</f>
        <v>3.7562326323709046E-2</v>
      </c>
      <c r="AA110" s="404">
        <f t="shared" ref="AA110:AA122" si="83">O110</f>
        <v>3.7309360712313777E-2</v>
      </c>
    </row>
    <row r="111" spans="1:27" s="95" customFormat="1" hidden="1" x14ac:dyDescent="0.25">
      <c r="A111" s="672"/>
      <c r="B111" s="225" t="s">
        <v>0</v>
      </c>
      <c r="C111" s="404">
        <v>4.2520723114963382E-2</v>
      </c>
      <c r="D111" s="404">
        <v>4.1743510531885644E-2</v>
      </c>
      <c r="E111" s="404">
        <v>4.2304659778201283E-2</v>
      </c>
      <c r="F111" s="404">
        <v>4.1033300936625446E-2</v>
      </c>
      <c r="G111" s="404">
        <v>4.5919524731222877E-2</v>
      </c>
      <c r="H111" s="404">
        <v>8.828635664133308E-2</v>
      </c>
      <c r="I111" s="404">
        <v>8.0635132489662531E-2</v>
      </c>
      <c r="J111" s="404">
        <v>8.4009606331493389E-2</v>
      </c>
      <c r="K111" s="404">
        <v>8.5745407007655414E-2</v>
      </c>
      <c r="L111" s="404">
        <v>4.4458666257811495E-2</v>
      </c>
      <c r="M111" s="404">
        <v>4.3145560230729206E-2</v>
      </c>
      <c r="N111" s="404">
        <v>4.1885704303761657E-2</v>
      </c>
      <c r="O111" s="404">
        <f t="shared" ref="O111:O122" si="84">C111</f>
        <v>4.2520723114963382E-2</v>
      </c>
      <c r="P111" s="404">
        <f t="shared" si="72"/>
        <v>4.1743510531885644E-2</v>
      </c>
      <c r="Q111" s="404">
        <f t="shared" si="73"/>
        <v>4.2304659778201283E-2</v>
      </c>
      <c r="R111" s="404">
        <f t="shared" si="74"/>
        <v>4.1033300936625446E-2</v>
      </c>
      <c r="S111" s="404">
        <f t="shared" si="75"/>
        <v>4.5919524731222877E-2</v>
      </c>
      <c r="T111" s="404">
        <f t="shared" si="76"/>
        <v>8.828635664133308E-2</v>
      </c>
      <c r="U111" s="404">
        <f t="shared" si="77"/>
        <v>8.0635132489662531E-2</v>
      </c>
      <c r="V111" s="404">
        <f t="shared" si="78"/>
        <v>8.4009606331493389E-2</v>
      </c>
      <c r="W111" s="404">
        <f t="shared" si="79"/>
        <v>8.5745407007655414E-2</v>
      </c>
      <c r="X111" s="404">
        <f t="shared" si="80"/>
        <v>4.4458666257811495E-2</v>
      </c>
      <c r="Y111" s="404">
        <f t="shared" si="81"/>
        <v>4.3145560230729206E-2</v>
      </c>
      <c r="Z111" s="404">
        <f t="shared" si="82"/>
        <v>4.1885704303761657E-2</v>
      </c>
      <c r="AA111" s="404">
        <f t="shared" si="83"/>
        <v>4.2520723114963382E-2</v>
      </c>
    </row>
    <row r="112" spans="1:27" s="95" customFormat="1" hidden="1" x14ac:dyDescent="0.25">
      <c r="A112" s="672"/>
      <c r="B112" s="225" t="s">
        <v>21</v>
      </c>
      <c r="C112" s="404">
        <v>3.812480333592938E-2</v>
      </c>
      <c r="D112" s="404">
        <v>3.863584650399525E-2</v>
      </c>
      <c r="E112" s="404">
        <v>4.0110968412696429E-2</v>
      </c>
      <c r="F112" s="404">
        <v>4.1692552246356249E-2</v>
      </c>
      <c r="G112" s="404">
        <v>4.2574877465881671E-2</v>
      </c>
      <c r="H112" s="404">
        <v>7.6182846728634554E-2</v>
      </c>
      <c r="I112" s="404">
        <v>7.2182560224524711E-2</v>
      </c>
      <c r="J112" s="404">
        <v>7.3486687391125252E-2</v>
      </c>
      <c r="K112" s="404">
        <v>7.1961972198973156E-2</v>
      </c>
      <c r="L112" s="404">
        <v>4.1202779153548821E-2</v>
      </c>
      <c r="M112" s="404">
        <v>4.1783383909177088E-2</v>
      </c>
      <c r="N112" s="404">
        <v>3.8741878479679928E-2</v>
      </c>
      <c r="O112" s="404">
        <f t="shared" si="84"/>
        <v>3.812480333592938E-2</v>
      </c>
      <c r="P112" s="404">
        <f t="shared" si="72"/>
        <v>3.863584650399525E-2</v>
      </c>
      <c r="Q112" s="404">
        <f t="shared" si="73"/>
        <v>4.0110968412696429E-2</v>
      </c>
      <c r="R112" s="404">
        <f t="shared" si="74"/>
        <v>4.1692552246356249E-2</v>
      </c>
      <c r="S112" s="404">
        <f t="shared" si="75"/>
        <v>4.2574877465881671E-2</v>
      </c>
      <c r="T112" s="404">
        <f t="shared" si="76"/>
        <v>7.6182846728634554E-2</v>
      </c>
      <c r="U112" s="404">
        <f t="shared" si="77"/>
        <v>7.2182560224524711E-2</v>
      </c>
      <c r="V112" s="404">
        <f t="shared" si="78"/>
        <v>7.3486687391125252E-2</v>
      </c>
      <c r="W112" s="404">
        <f t="shared" si="79"/>
        <v>7.1961972198973156E-2</v>
      </c>
      <c r="X112" s="404">
        <f t="shared" si="80"/>
        <v>4.1202779153548821E-2</v>
      </c>
      <c r="Y112" s="404">
        <f t="shared" si="81"/>
        <v>4.1783383909177088E-2</v>
      </c>
      <c r="Z112" s="404">
        <f t="shared" si="82"/>
        <v>3.8741878479679928E-2</v>
      </c>
      <c r="AA112" s="404">
        <f t="shared" si="83"/>
        <v>3.812480333592938E-2</v>
      </c>
    </row>
    <row r="113" spans="1:27" s="95" customFormat="1" hidden="1" x14ac:dyDescent="0.25">
      <c r="A113" s="672"/>
      <c r="B113" s="225" t="s">
        <v>1</v>
      </c>
      <c r="C113" s="404">
        <v>3.7643000000000003E-2</v>
      </c>
      <c r="D113" s="404">
        <v>3.7594000000000002E-2</v>
      </c>
      <c r="E113" s="404">
        <v>3.8481000000000001E-2</v>
      </c>
      <c r="F113" s="404">
        <v>4.5546527424448306E-2</v>
      </c>
      <c r="G113" s="404">
        <v>5.2139423884773821E-2</v>
      </c>
      <c r="H113" s="404">
        <v>8.918045167108582E-2</v>
      </c>
      <c r="I113" s="404">
        <v>8.1027324509359955E-2</v>
      </c>
      <c r="J113" s="404">
        <v>8.4542112011390252E-2</v>
      </c>
      <c r="K113" s="404">
        <v>8.9460509002049729E-2</v>
      </c>
      <c r="L113" s="404">
        <v>5.0502845272441692E-2</v>
      </c>
      <c r="M113" s="404">
        <v>4.4588000000000003E-2</v>
      </c>
      <c r="N113" s="404">
        <v>4.0072999999999998E-2</v>
      </c>
      <c r="O113" s="404">
        <f t="shared" si="84"/>
        <v>3.7643000000000003E-2</v>
      </c>
      <c r="P113" s="404">
        <f t="shared" si="72"/>
        <v>3.7594000000000002E-2</v>
      </c>
      <c r="Q113" s="404">
        <f t="shared" si="73"/>
        <v>3.8481000000000001E-2</v>
      </c>
      <c r="R113" s="404">
        <f t="shared" si="74"/>
        <v>4.5546527424448306E-2</v>
      </c>
      <c r="S113" s="404">
        <f t="shared" si="75"/>
        <v>5.2139423884773821E-2</v>
      </c>
      <c r="T113" s="404">
        <f t="shared" si="76"/>
        <v>8.918045167108582E-2</v>
      </c>
      <c r="U113" s="404">
        <f t="shared" si="77"/>
        <v>8.1027324509359955E-2</v>
      </c>
      <c r="V113" s="404">
        <f t="shared" si="78"/>
        <v>8.4542112011390252E-2</v>
      </c>
      <c r="W113" s="404">
        <f t="shared" si="79"/>
        <v>8.9460509002049729E-2</v>
      </c>
      <c r="X113" s="404">
        <f t="shared" si="80"/>
        <v>5.0502845272441692E-2</v>
      </c>
      <c r="Y113" s="404">
        <f t="shared" si="81"/>
        <v>4.4588000000000003E-2</v>
      </c>
      <c r="Z113" s="404">
        <f t="shared" si="82"/>
        <v>4.0072999999999998E-2</v>
      </c>
      <c r="AA113" s="404">
        <f t="shared" si="83"/>
        <v>3.7643000000000003E-2</v>
      </c>
    </row>
    <row r="114" spans="1:27" s="95" customFormat="1" hidden="1" x14ac:dyDescent="0.25">
      <c r="A114" s="672"/>
      <c r="B114" s="225" t="s">
        <v>22</v>
      </c>
      <c r="C114" s="404">
        <v>2.7979023307448891E-2</v>
      </c>
      <c r="D114" s="404">
        <v>2.7062237345416705E-2</v>
      </c>
      <c r="E114" s="404">
        <v>2.7366766574322021E-2</v>
      </c>
      <c r="F114" s="404">
        <v>2.8203953398476794E-2</v>
      </c>
      <c r="G114" s="404">
        <v>2.7858111953350514E-2</v>
      </c>
      <c r="H114" s="404">
        <v>4.517263626282926E-2</v>
      </c>
      <c r="I114" s="404">
        <v>4.3757210070201225E-2</v>
      </c>
      <c r="J114" s="404">
        <v>4.3498044615800903E-2</v>
      </c>
      <c r="K114" s="404">
        <v>4.4228232364900331E-2</v>
      </c>
      <c r="L114" s="404">
        <v>2.7623053960593121E-2</v>
      </c>
      <c r="M114" s="404">
        <v>2.7741626843932658E-2</v>
      </c>
      <c r="N114" s="404">
        <v>2.7315147361757344E-2</v>
      </c>
      <c r="O114" s="404">
        <f t="shared" si="84"/>
        <v>2.7979023307448891E-2</v>
      </c>
      <c r="P114" s="404">
        <f t="shared" si="72"/>
        <v>2.7062237345416705E-2</v>
      </c>
      <c r="Q114" s="404">
        <f t="shared" si="73"/>
        <v>2.7366766574322021E-2</v>
      </c>
      <c r="R114" s="404">
        <f t="shared" si="74"/>
        <v>2.8203953398476794E-2</v>
      </c>
      <c r="S114" s="404">
        <f t="shared" si="75"/>
        <v>2.7858111953350514E-2</v>
      </c>
      <c r="T114" s="404">
        <f t="shared" si="76"/>
        <v>4.517263626282926E-2</v>
      </c>
      <c r="U114" s="404">
        <f t="shared" si="77"/>
        <v>4.3757210070201225E-2</v>
      </c>
      <c r="V114" s="404">
        <f t="shared" si="78"/>
        <v>4.3498044615800903E-2</v>
      </c>
      <c r="W114" s="404">
        <f t="shared" si="79"/>
        <v>4.4228232364900331E-2</v>
      </c>
      <c r="X114" s="404">
        <f t="shared" si="80"/>
        <v>2.7623053960593121E-2</v>
      </c>
      <c r="Y114" s="404">
        <f t="shared" si="81"/>
        <v>2.7741626843932658E-2</v>
      </c>
      <c r="Z114" s="404">
        <f t="shared" si="82"/>
        <v>2.7315147361757344E-2</v>
      </c>
      <c r="AA114" s="404">
        <f t="shared" si="83"/>
        <v>2.7979023307448891E-2</v>
      </c>
    </row>
    <row r="115" spans="1:27" s="95" customFormat="1" hidden="1" x14ac:dyDescent="0.25">
      <c r="A115" s="672"/>
      <c r="B115" s="76" t="s">
        <v>9</v>
      </c>
      <c r="C115" s="404">
        <v>4.0318557896803296E-2</v>
      </c>
      <c r="D115" s="404">
        <v>3.9568248587468539E-2</v>
      </c>
      <c r="E115" s="404">
        <v>4.0207620734309842E-2</v>
      </c>
      <c r="F115" s="404">
        <v>3.9948730023870067E-2</v>
      </c>
      <c r="G115" s="404">
        <v>4.0203143576144802E-2</v>
      </c>
      <c r="H115" s="404">
        <v>4.4656000000000001E-2</v>
      </c>
      <c r="I115" s="404">
        <v>4.3243999999999998E-2</v>
      </c>
      <c r="J115" s="404">
        <v>4.2998000000000001E-2</v>
      </c>
      <c r="K115" s="404">
        <v>6.9761842481432038E-2</v>
      </c>
      <c r="L115" s="404">
        <v>3.8970456467593638E-2</v>
      </c>
      <c r="M115" s="404">
        <v>3.9130451436498209E-2</v>
      </c>
      <c r="N115" s="404">
        <v>3.8987207833272704E-2</v>
      </c>
      <c r="O115" s="404">
        <f t="shared" si="84"/>
        <v>4.0318557896803296E-2</v>
      </c>
      <c r="P115" s="404">
        <f t="shared" si="72"/>
        <v>3.9568248587468539E-2</v>
      </c>
      <c r="Q115" s="404">
        <f t="shared" si="73"/>
        <v>4.0207620734309842E-2</v>
      </c>
      <c r="R115" s="404">
        <f t="shared" si="74"/>
        <v>3.9948730023870067E-2</v>
      </c>
      <c r="S115" s="404">
        <f t="shared" si="75"/>
        <v>4.0203143576144802E-2</v>
      </c>
      <c r="T115" s="404">
        <f t="shared" si="76"/>
        <v>4.4656000000000001E-2</v>
      </c>
      <c r="U115" s="404">
        <f t="shared" si="77"/>
        <v>4.3243999999999998E-2</v>
      </c>
      <c r="V115" s="404">
        <f t="shared" si="78"/>
        <v>4.2998000000000001E-2</v>
      </c>
      <c r="W115" s="404">
        <f t="shared" si="79"/>
        <v>6.9761842481432038E-2</v>
      </c>
      <c r="X115" s="404">
        <f t="shared" si="80"/>
        <v>3.8970456467593638E-2</v>
      </c>
      <c r="Y115" s="404">
        <f t="shared" si="81"/>
        <v>3.9130451436498209E-2</v>
      </c>
      <c r="Z115" s="404">
        <f t="shared" si="82"/>
        <v>3.8987207833272704E-2</v>
      </c>
      <c r="AA115" s="404">
        <f t="shared" si="83"/>
        <v>4.0318557896803296E-2</v>
      </c>
    </row>
    <row r="116" spans="1:27" s="95" customFormat="1" hidden="1" x14ac:dyDescent="0.25">
      <c r="A116" s="672"/>
      <c r="B116" s="76" t="s">
        <v>3</v>
      </c>
      <c r="C116" s="404">
        <v>4.2520723114963382E-2</v>
      </c>
      <c r="D116" s="404">
        <v>4.1743510531885644E-2</v>
      </c>
      <c r="E116" s="404">
        <v>4.2304659778201283E-2</v>
      </c>
      <c r="F116" s="404">
        <v>4.1033300936625446E-2</v>
      </c>
      <c r="G116" s="404">
        <v>4.5919524731222877E-2</v>
      </c>
      <c r="H116" s="404">
        <v>8.828635664133308E-2</v>
      </c>
      <c r="I116" s="404">
        <v>8.0635132489662531E-2</v>
      </c>
      <c r="J116" s="404">
        <v>8.4009606331493389E-2</v>
      </c>
      <c r="K116" s="404">
        <v>8.5745407007655414E-2</v>
      </c>
      <c r="L116" s="404">
        <v>4.4458666257811495E-2</v>
      </c>
      <c r="M116" s="404">
        <v>4.3145560230729206E-2</v>
      </c>
      <c r="N116" s="404">
        <v>4.1885704303761657E-2</v>
      </c>
      <c r="O116" s="404">
        <f t="shared" si="84"/>
        <v>4.2520723114963382E-2</v>
      </c>
      <c r="P116" s="404">
        <f t="shared" si="72"/>
        <v>4.1743510531885644E-2</v>
      </c>
      <c r="Q116" s="404">
        <f t="shared" si="73"/>
        <v>4.2304659778201283E-2</v>
      </c>
      <c r="R116" s="404">
        <f t="shared" si="74"/>
        <v>4.1033300936625446E-2</v>
      </c>
      <c r="S116" s="404">
        <f t="shared" si="75"/>
        <v>4.5919524731222877E-2</v>
      </c>
      <c r="T116" s="404">
        <f t="shared" si="76"/>
        <v>8.828635664133308E-2</v>
      </c>
      <c r="U116" s="404">
        <f t="shared" si="77"/>
        <v>8.0635132489662531E-2</v>
      </c>
      <c r="V116" s="404">
        <f t="shared" si="78"/>
        <v>8.4009606331493389E-2</v>
      </c>
      <c r="W116" s="404">
        <f t="shared" si="79"/>
        <v>8.5745407007655414E-2</v>
      </c>
      <c r="X116" s="404">
        <f t="shared" si="80"/>
        <v>4.4458666257811495E-2</v>
      </c>
      <c r="Y116" s="404">
        <f t="shared" si="81"/>
        <v>4.3145560230729206E-2</v>
      </c>
      <c r="Z116" s="404">
        <f t="shared" si="82"/>
        <v>4.1885704303761657E-2</v>
      </c>
      <c r="AA116" s="404">
        <f t="shared" si="83"/>
        <v>4.2520723114963382E-2</v>
      </c>
    </row>
    <row r="117" spans="1:27" s="95" customFormat="1" hidden="1" x14ac:dyDescent="0.25">
      <c r="A117" s="672"/>
      <c r="B117" s="76" t="s">
        <v>4</v>
      </c>
      <c r="C117" s="404">
        <v>3.9332392744537863E-2</v>
      </c>
      <c r="D117" s="404">
        <v>3.9395134594588245E-2</v>
      </c>
      <c r="E117" s="404">
        <v>3.9889592752648043E-2</v>
      </c>
      <c r="F117" s="404">
        <v>4.1567530398382256E-2</v>
      </c>
      <c r="G117" s="404">
        <v>4.2877148484720788E-2</v>
      </c>
      <c r="H117" s="404">
        <v>7.5120845496107133E-2</v>
      </c>
      <c r="I117" s="404">
        <v>7.1220477912199667E-2</v>
      </c>
      <c r="J117" s="404">
        <v>7.2367615303684074E-2</v>
      </c>
      <c r="K117" s="404">
        <v>6.9558311182514918E-2</v>
      </c>
      <c r="L117" s="404">
        <v>4.1479096302891857E-2</v>
      </c>
      <c r="M117" s="404">
        <v>4.1768887377816956E-2</v>
      </c>
      <c r="N117" s="404">
        <v>3.9137667024608053E-2</v>
      </c>
      <c r="O117" s="404">
        <f t="shared" si="84"/>
        <v>3.9332392744537863E-2</v>
      </c>
      <c r="P117" s="404">
        <f t="shared" si="72"/>
        <v>3.9395134594588245E-2</v>
      </c>
      <c r="Q117" s="404">
        <f t="shared" si="73"/>
        <v>3.9889592752648043E-2</v>
      </c>
      <c r="R117" s="404">
        <f t="shared" si="74"/>
        <v>4.1567530398382256E-2</v>
      </c>
      <c r="S117" s="404">
        <f t="shared" si="75"/>
        <v>4.2877148484720788E-2</v>
      </c>
      <c r="T117" s="404">
        <f t="shared" si="76"/>
        <v>7.5120845496107133E-2</v>
      </c>
      <c r="U117" s="404">
        <f t="shared" si="77"/>
        <v>7.1220477912199667E-2</v>
      </c>
      <c r="V117" s="404">
        <f t="shared" si="78"/>
        <v>7.2367615303684074E-2</v>
      </c>
      <c r="W117" s="404">
        <f t="shared" si="79"/>
        <v>6.9558311182514918E-2</v>
      </c>
      <c r="X117" s="404">
        <f t="shared" si="80"/>
        <v>4.1479096302891857E-2</v>
      </c>
      <c r="Y117" s="404">
        <f t="shared" si="81"/>
        <v>4.1768887377816956E-2</v>
      </c>
      <c r="Z117" s="404">
        <f t="shared" si="82"/>
        <v>3.9137667024608053E-2</v>
      </c>
      <c r="AA117" s="404">
        <f t="shared" si="83"/>
        <v>3.9332392744537863E-2</v>
      </c>
    </row>
    <row r="118" spans="1:27" s="95" customFormat="1" hidden="1" x14ac:dyDescent="0.25">
      <c r="A118" s="672"/>
      <c r="B118" s="76" t="s">
        <v>5</v>
      </c>
      <c r="C118" s="404">
        <v>3.7309360712313777E-2</v>
      </c>
      <c r="D118" s="404">
        <v>3.7592595090519432E-2</v>
      </c>
      <c r="E118" s="404">
        <v>3.790549063990227E-2</v>
      </c>
      <c r="F118" s="404">
        <v>3.8795312696370085E-2</v>
      </c>
      <c r="G118" s="404">
        <v>4.0256529624143049E-2</v>
      </c>
      <c r="H118" s="404">
        <v>7.0755895095357096E-2</v>
      </c>
      <c r="I118" s="404">
        <v>6.7753562472526563E-2</v>
      </c>
      <c r="J118" s="404">
        <v>6.823915742998507E-2</v>
      </c>
      <c r="K118" s="404">
        <v>6.7525399252015297E-2</v>
      </c>
      <c r="L118" s="404">
        <v>3.9063382109163408E-2</v>
      </c>
      <c r="M118" s="404">
        <v>3.9553696920511257E-2</v>
      </c>
      <c r="N118" s="404">
        <v>3.7562326323709046E-2</v>
      </c>
      <c r="O118" s="404">
        <f t="shared" si="84"/>
        <v>3.7309360712313777E-2</v>
      </c>
      <c r="P118" s="404">
        <f t="shared" si="72"/>
        <v>3.7592595090519432E-2</v>
      </c>
      <c r="Q118" s="404">
        <f t="shared" si="73"/>
        <v>3.790549063990227E-2</v>
      </c>
      <c r="R118" s="404">
        <f t="shared" si="74"/>
        <v>3.8795312696370085E-2</v>
      </c>
      <c r="S118" s="404">
        <f t="shared" si="75"/>
        <v>4.0256529624143049E-2</v>
      </c>
      <c r="T118" s="404">
        <f t="shared" si="76"/>
        <v>7.0755895095357096E-2</v>
      </c>
      <c r="U118" s="404">
        <f t="shared" si="77"/>
        <v>6.7753562472526563E-2</v>
      </c>
      <c r="V118" s="404">
        <f t="shared" si="78"/>
        <v>6.823915742998507E-2</v>
      </c>
      <c r="W118" s="404">
        <f t="shared" si="79"/>
        <v>6.7525399252015297E-2</v>
      </c>
      <c r="X118" s="404">
        <f t="shared" si="80"/>
        <v>3.9063382109163408E-2</v>
      </c>
      <c r="Y118" s="404">
        <f t="shared" si="81"/>
        <v>3.9553696920511257E-2</v>
      </c>
      <c r="Z118" s="404">
        <f t="shared" si="82"/>
        <v>3.7562326323709046E-2</v>
      </c>
      <c r="AA118" s="404">
        <f t="shared" si="83"/>
        <v>3.7309360712313777E-2</v>
      </c>
    </row>
    <row r="119" spans="1:27" s="95" customFormat="1" hidden="1" x14ac:dyDescent="0.25">
      <c r="A119" s="672"/>
      <c r="B119" s="76" t="s">
        <v>23</v>
      </c>
      <c r="C119" s="404">
        <v>3.7309360712313777E-2</v>
      </c>
      <c r="D119" s="404">
        <v>3.7592595090519432E-2</v>
      </c>
      <c r="E119" s="404">
        <v>3.790549063990227E-2</v>
      </c>
      <c r="F119" s="404">
        <v>3.8795312696370085E-2</v>
      </c>
      <c r="G119" s="404">
        <v>4.0256529624143049E-2</v>
      </c>
      <c r="H119" s="404">
        <v>7.0755895095357096E-2</v>
      </c>
      <c r="I119" s="404">
        <v>6.7753562472526563E-2</v>
      </c>
      <c r="J119" s="404">
        <v>6.823915742998507E-2</v>
      </c>
      <c r="K119" s="404">
        <v>6.7525399252015297E-2</v>
      </c>
      <c r="L119" s="404">
        <v>3.9063382109163408E-2</v>
      </c>
      <c r="M119" s="404">
        <v>3.9553696920511257E-2</v>
      </c>
      <c r="N119" s="404">
        <v>3.7562326323709046E-2</v>
      </c>
      <c r="O119" s="404">
        <f t="shared" si="84"/>
        <v>3.7309360712313777E-2</v>
      </c>
      <c r="P119" s="404">
        <f t="shared" si="72"/>
        <v>3.7592595090519432E-2</v>
      </c>
      <c r="Q119" s="404">
        <f t="shared" si="73"/>
        <v>3.790549063990227E-2</v>
      </c>
      <c r="R119" s="404">
        <f t="shared" si="74"/>
        <v>3.8795312696370085E-2</v>
      </c>
      <c r="S119" s="404">
        <f t="shared" si="75"/>
        <v>4.0256529624143049E-2</v>
      </c>
      <c r="T119" s="404">
        <f t="shared" si="76"/>
        <v>7.0755895095357096E-2</v>
      </c>
      <c r="U119" s="404">
        <f t="shared" si="77"/>
        <v>6.7753562472526563E-2</v>
      </c>
      <c r="V119" s="404">
        <f t="shared" si="78"/>
        <v>6.823915742998507E-2</v>
      </c>
      <c r="W119" s="404">
        <f t="shared" si="79"/>
        <v>6.7525399252015297E-2</v>
      </c>
      <c r="X119" s="404">
        <f t="shared" si="80"/>
        <v>3.9063382109163408E-2</v>
      </c>
      <c r="Y119" s="404">
        <f t="shared" si="81"/>
        <v>3.9553696920511257E-2</v>
      </c>
      <c r="Z119" s="404">
        <f t="shared" si="82"/>
        <v>3.7562326323709046E-2</v>
      </c>
      <c r="AA119" s="404">
        <f t="shared" si="83"/>
        <v>3.7309360712313777E-2</v>
      </c>
    </row>
    <row r="120" spans="1:27" s="95" customFormat="1" hidden="1" x14ac:dyDescent="0.25">
      <c r="A120" s="672"/>
      <c r="B120" s="76" t="s">
        <v>24</v>
      </c>
      <c r="C120" s="404">
        <v>3.7309360712313777E-2</v>
      </c>
      <c r="D120" s="404">
        <v>3.7592595090519432E-2</v>
      </c>
      <c r="E120" s="404">
        <v>3.790549063990227E-2</v>
      </c>
      <c r="F120" s="404">
        <v>3.8795312696370085E-2</v>
      </c>
      <c r="G120" s="404">
        <v>4.0256529624143049E-2</v>
      </c>
      <c r="H120" s="404">
        <v>7.0755895095357096E-2</v>
      </c>
      <c r="I120" s="404">
        <v>6.7753562472526563E-2</v>
      </c>
      <c r="J120" s="404">
        <v>6.823915742998507E-2</v>
      </c>
      <c r="K120" s="404">
        <v>6.7525399252015297E-2</v>
      </c>
      <c r="L120" s="404">
        <v>3.9063382109163408E-2</v>
      </c>
      <c r="M120" s="404">
        <v>3.9553696920511257E-2</v>
      </c>
      <c r="N120" s="404">
        <v>3.7562326323709046E-2</v>
      </c>
      <c r="O120" s="404">
        <f t="shared" si="84"/>
        <v>3.7309360712313777E-2</v>
      </c>
      <c r="P120" s="404">
        <f t="shared" si="72"/>
        <v>3.7592595090519432E-2</v>
      </c>
      <c r="Q120" s="404">
        <f t="shared" si="73"/>
        <v>3.790549063990227E-2</v>
      </c>
      <c r="R120" s="404">
        <f t="shared" si="74"/>
        <v>3.8795312696370085E-2</v>
      </c>
      <c r="S120" s="404">
        <f t="shared" si="75"/>
        <v>4.0256529624143049E-2</v>
      </c>
      <c r="T120" s="404">
        <f t="shared" si="76"/>
        <v>7.0755895095357096E-2</v>
      </c>
      <c r="U120" s="404">
        <f t="shared" si="77"/>
        <v>6.7753562472526563E-2</v>
      </c>
      <c r="V120" s="404">
        <f t="shared" si="78"/>
        <v>6.823915742998507E-2</v>
      </c>
      <c r="W120" s="404">
        <f t="shared" si="79"/>
        <v>6.7525399252015297E-2</v>
      </c>
      <c r="X120" s="404">
        <f t="shared" si="80"/>
        <v>3.9063382109163408E-2</v>
      </c>
      <c r="Y120" s="404">
        <f t="shared" si="81"/>
        <v>3.9553696920511257E-2</v>
      </c>
      <c r="Z120" s="404">
        <f t="shared" si="82"/>
        <v>3.7562326323709046E-2</v>
      </c>
      <c r="AA120" s="404">
        <f t="shared" si="83"/>
        <v>3.7309360712313777E-2</v>
      </c>
    </row>
    <row r="121" spans="1:27" s="95" customFormat="1" hidden="1" x14ac:dyDescent="0.25">
      <c r="A121" s="672"/>
      <c r="B121" s="76" t="s">
        <v>7</v>
      </c>
      <c r="C121" s="404">
        <v>3.5682741979693122E-2</v>
      </c>
      <c r="D121" s="404">
        <v>3.5900332017223431E-2</v>
      </c>
      <c r="E121" s="404">
        <v>3.6855222703080198E-2</v>
      </c>
      <c r="F121" s="404">
        <v>3.7713234347840394E-2</v>
      </c>
      <c r="G121" s="404">
        <v>3.8506725867705857E-2</v>
      </c>
      <c r="H121" s="404">
        <v>6.7586919778914373E-2</v>
      </c>
      <c r="I121" s="404">
        <v>6.4558915989139196E-2</v>
      </c>
      <c r="J121" s="404">
        <v>6.5253104129576744E-2</v>
      </c>
      <c r="K121" s="404">
        <v>6.4498460821838438E-2</v>
      </c>
      <c r="L121" s="404">
        <v>3.7446622718188112E-2</v>
      </c>
      <c r="M121" s="404">
        <v>3.7897793768534443E-2</v>
      </c>
      <c r="N121" s="404">
        <v>3.5939490764754653E-2</v>
      </c>
      <c r="O121" s="404">
        <f t="shared" si="84"/>
        <v>3.5682741979693122E-2</v>
      </c>
      <c r="P121" s="404">
        <f t="shared" si="72"/>
        <v>3.5900332017223431E-2</v>
      </c>
      <c r="Q121" s="404">
        <f t="shared" si="73"/>
        <v>3.6855222703080198E-2</v>
      </c>
      <c r="R121" s="404">
        <f t="shared" si="74"/>
        <v>3.7713234347840394E-2</v>
      </c>
      <c r="S121" s="404">
        <f t="shared" si="75"/>
        <v>3.8506725867705857E-2</v>
      </c>
      <c r="T121" s="404">
        <f t="shared" si="76"/>
        <v>6.7586919778914373E-2</v>
      </c>
      <c r="U121" s="404">
        <f t="shared" si="77"/>
        <v>6.4558915989139196E-2</v>
      </c>
      <c r="V121" s="404">
        <f t="shared" si="78"/>
        <v>6.5253104129576744E-2</v>
      </c>
      <c r="W121" s="404">
        <f t="shared" si="79"/>
        <v>6.4498460821838438E-2</v>
      </c>
      <c r="X121" s="404">
        <f t="shared" si="80"/>
        <v>3.7446622718188112E-2</v>
      </c>
      <c r="Y121" s="404">
        <f t="shared" si="81"/>
        <v>3.7897793768534443E-2</v>
      </c>
      <c r="Z121" s="404">
        <f t="shared" si="82"/>
        <v>3.5939490764754653E-2</v>
      </c>
      <c r="AA121" s="404">
        <f t="shared" si="83"/>
        <v>3.5682741979693122E-2</v>
      </c>
    </row>
    <row r="122" spans="1:27" s="95" customFormat="1" ht="15.75" hidden="1" thickBot="1" x14ac:dyDescent="0.3">
      <c r="A122" s="673"/>
      <c r="B122" s="78" t="s">
        <v>8</v>
      </c>
      <c r="C122" s="404">
        <v>3.720867190622492E-2</v>
      </c>
      <c r="D122" s="404">
        <v>3.7965054983119348E-2</v>
      </c>
      <c r="E122" s="404">
        <v>3.9526899842224586E-2</v>
      </c>
      <c r="F122" s="404">
        <v>4.1066274953560376E-2</v>
      </c>
      <c r="G122" s="404">
        <v>4.2068085643249667E-2</v>
      </c>
      <c r="H122" s="404">
        <v>7.6096635164427801E-2</v>
      </c>
      <c r="I122" s="404">
        <v>7.1281056658700187E-2</v>
      </c>
      <c r="J122" s="404">
        <v>7.3419066539057082E-2</v>
      </c>
      <c r="K122" s="404">
        <v>7.0969717842630911E-2</v>
      </c>
      <c r="L122" s="404">
        <v>4.0735333196233868E-2</v>
      </c>
      <c r="M122" s="404">
        <v>4.1293551146050066E-2</v>
      </c>
      <c r="N122" s="404">
        <v>3.8129622671069403E-2</v>
      </c>
      <c r="O122" s="404">
        <f t="shared" si="84"/>
        <v>3.720867190622492E-2</v>
      </c>
      <c r="P122" s="404">
        <f t="shared" si="72"/>
        <v>3.7965054983119348E-2</v>
      </c>
      <c r="Q122" s="404">
        <f t="shared" si="73"/>
        <v>3.9526899842224586E-2</v>
      </c>
      <c r="R122" s="404">
        <f t="shared" si="74"/>
        <v>4.1066274953560376E-2</v>
      </c>
      <c r="S122" s="404">
        <f t="shared" si="75"/>
        <v>4.2068085643249667E-2</v>
      </c>
      <c r="T122" s="404">
        <f t="shared" si="76"/>
        <v>7.6096635164427801E-2</v>
      </c>
      <c r="U122" s="404">
        <f t="shared" si="77"/>
        <v>7.1281056658700187E-2</v>
      </c>
      <c r="V122" s="404">
        <f t="shared" si="78"/>
        <v>7.3419066539057082E-2</v>
      </c>
      <c r="W122" s="404">
        <f t="shared" si="79"/>
        <v>7.0969717842630911E-2</v>
      </c>
      <c r="X122" s="404">
        <f t="shared" si="80"/>
        <v>4.0735333196233868E-2</v>
      </c>
      <c r="Y122" s="404">
        <f t="shared" si="81"/>
        <v>4.1293551146050066E-2</v>
      </c>
      <c r="Z122" s="404">
        <f t="shared" si="82"/>
        <v>3.8129622671069403E-2</v>
      </c>
      <c r="AA122" s="404">
        <f t="shared" si="83"/>
        <v>3.720867190622492E-2</v>
      </c>
    </row>
    <row r="123" spans="1:27" s="95" customFormat="1" hidden="1" x14ac:dyDescent="0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27" s="95" customFormat="1" ht="15.75" hidden="1" thickBot="1" x14ac:dyDescent="0.3"/>
    <row r="125" spans="1:27" s="95" customFormat="1" ht="15.75" hidden="1" thickBot="1" x14ac:dyDescent="0.3">
      <c r="C125" s="674" t="s">
        <v>124</v>
      </c>
      <c r="D125" s="675"/>
      <c r="E125" s="675"/>
      <c r="F125" s="675"/>
      <c r="G125" s="675"/>
      <c r="H125" s="675"/>
      <c r="I125" s="675"/>
      <c r="J125" s="675"/>
      <c r="K125" s="675"/>
      <c r="L125" s="675"/>
      <c r="M125" s="675"/>
      <c r="N125" s="676"/>
      <c r="O125" s="677" t="s">
        <v>124</v>
      </c>
      <c r="P125" s="675"/>
      <c r="Q125" s="675"/>
      <c r="R125" s="675"/>
      <c r="S125" s="675"/>
      <c r="T125" s="675"/>
      <c r="U125" s="675"/>
      <c r="V125" s="675"/>
      <c r="W125" s="675"/>
      <c r="X125" s="675"/>
      <c r="Y125" s="675"/>
      <c r="Z125" s="676"/>
      <c r="AA125" s="553" t="s">
        <v>124</v>
      </c>
    </row>
    <row r="126" spans="1:27" s="95" customFormat="1" ht="16.5" hidden="1" thickBot="1" x14ac:dyDescent="0.3">
      <c r="A126" s="671" t="s">
        <v>125</v>
      </c>
      <c r="B126" s="226" t="s">
        <v>142</v>
      </c>
      <c r="C126" s="135">
        <f>C$4</f>
        <v>45292</v>
      </c>
      <c r="D126" s="135">
        <f t="shared" ref="D126:AA126" si="85">D$4</f>
        <v>45323</v>
      </c>
      <c r="E126" s="135">
        <f t="shared" si="85"/>
        <v>45352</v>
      </c>
      <c r="F126" s="135">
        <f t="shared" si="85"/>
        <v>45383</v>
      </c>
      <c r="G126" s="135">
        <f t="shared" si="85"/>
        <v>45413</v>
      </c>
      <c r="H126" s="135">
        <f t="shared" si="85"/>
        <v>45444</v>
      </c>
      <c r="I126" s="135">
        <f t="shared" si="85"/>
        <v>45474</v>
      </c>
      <c r="J126" s="135">
        <f t="shared" si="85"/>
        <v>45505</v>
      </c>
      <c r="K126" s="135">
        <f t="shared" si="85"/>
        <v>45536</v>
      </c>
      <c r="L126" s="135">
        <f t="shared" si="85"/>
        <v>45566</v>
      </c>
      <c r="M126" s="135">
        <f t="shared" si="85"/>
        <v>45597</v>
      </c>
      <c r="N126" s="135">
        <f t="shared" si="85"/>
        <v>45627</v>
      </c>
      <c r="O126" s="135">
        <f t="shared" si="85"/>
        <v>45658</v>
      </c>
      <c r="P126" s="135">
        <f t="shared" si="85"/>
        <v>45689</v>
      </c>
      <c r="Q126" s="135">
        <f t="shared" si="85"/>
        <v>45717</v>
      </c>
      <c r="R126" s="135">
        <f t="shared" si="85"/>
        <v>45748</v>
      </c>
      <c r="S126" s="135">
        <f t="shared" si="85"/>
        <v>45778</v>
      </c>
      <c r="T126" s="135">
        <f t="shared" si="85"/>
        <v>45809</v>
      </c>
      <c r="U126" s="135">
        <f t="shared" si="85"/>
        <v>45839</v>
      </c>
      <c r="V126" s="135">
        <f t="shared" si="85"/>
        <v>45870</v>
      </c>
      <c r="W126" s="135">
        <f t="shared" si="85"/>
        <v>45901</v>
      </c>
      <c r="X126" s="135">
        <f t="shared" si="85"/>
        <v>45931</v>
      </c>
      <c r="Y126" s="135">
        <f t="shared" si="85"/>
        <v>45962</v>
      </c>
      <c r="Z126" s="135">
        <f t="shared" si="85"/>
        <v>45992</v>
      </c>
      <c r="AA126" s="135">
        <f t="shared" si="85"/>
        <v>46023</v>
      </c>
    </row>
    <row r="127" spans="1:27" s="95" customFormat="1" hidden="1" x14ac:dyDescent="0.25">
      <c r="A127" s="672"/>
      <c r="B127" s="225" t="s">
        <v>20</v>
      </c>
      <c r="C127" s="404">
        <v>2.5206392876862228E-3</v>
      </c>
      <c r="D127" s="404">
        <v>2.6094049094805729E-3</v>
      </c>
      <c r="E127" s="404">
        <v>2.6625093600977324E-3</v>
      </c>
      <c r="F127" s="404">
        <v>2.8186873036299166E-3</v>
      </c>
      <c r="G127" s="404">
        <v>3.4884703758569541E-3</v>
      </c>
      <c r="H127" s="404">
        <v>1.0277104904642899E-2</v>
      </c>
      <c r="I127" s="404">
        <v>9.2204375274734379E-3</v>
      </c>
      <c r="J127" s="404">
        <v>9.38284257001493E-3</v>
      </c>
      <c r="K127" s="404">
        <v>9.0396007479847072E-3</v>
      </c>
      <c r="L127" s="404">
        <v>3.1606178908365895E-3</v>
      </c>
      <c r="M127" s="404">
        <v>3.2913030794887426E-3</v>
      </c>
      <c r="N127" s="404">
        <v>2.2736736762909611E-3</v>
      </c>
      <c r="O127" s="404">
        <f>C127</f>
        <v>2.5206392876862228E-3</v>
      </c>
      <c r="P127" s="404">
        <f t="shared" ref="P127:P139" si="86">D127</f>
        <v>2.6094049094805729E-3</v>
      </c>
      <c r="Q127" s="404">
        <f t="shared" ref="Q127:Q139" si="87">E127</f>
        <v>2.6625093600977324E-3</v>
      </c>
      <c r="R127" s="404">
        <f t="shared" ref="R127:R139" si="88">F127</f>
        <v>2.8186873036299166E-3</v>
      </c>
      <c r="S127" s="404">
        <f t="shared" ref="S127:S139" si="89">G127</f>
        <v>3.4884703758569541E-3</v>
      </c>
      <c r="T127" s="404">
        <f t="shared" ref="T127:T139" si="90">H127</f>
        <v>1.0277104904642899E-2</v>
      </c>
      <c r="U127" s="404">
        <f t="shared" ref="U127:U139" si="91">I127</f>
        <v>9.2204375274734379E-3</v>
      </c>
      <c r="V127" s="404">
        <f t="shared" ref="V127:V139" si="92">J127</f>
        <v>9.38284257001493E-3</v>
      </c>
      <c r="W127" s="404">
        <f t="shared" ref="W127:W139" si="93">K127</f>
        <v>9.0396007479847072E-3</v>
      </c>
      <c r="X127" s="404">
        <f t="shared" ref="X127:X139" si="94">L127</f>
        <v>3.1606178908365895E-3</v>
      </c>
      <c r="Y127" s="404">
        <f t="shared" ref="Y127:Y139" si="95">M127</f>
        <v>3.2913030794887426E-3</v>
      </c>
      <c r="Z127" s="404">
        <f t="shared" ref="Z127:Z139" si="96">N127</f>
        <v>2.2736736762909611E-3</v>
      </c>
      <c r="AA127" s="404">
        <f t="shared" ref="AA127:AA139" si="97">O127</f>
        <v>2.5206392876862228E-3</v>
      </c>
    </row>
    <row r="128" spans="1:27" s="95" customFormat="1" hidden="1" x14ac:dyDescent="0.25">
      <c r="A128" s="672"/>
      <c r="B128" s="225" t="s">
        <v>0</v>
      </c>
      <c r="C128" s="404">
        <v>4.1692768850366182E-3</v>
      </c>
      <c r="D128" s="404">
        <v>3.7264894681143467E-3</v>
      </c>
      <c r="E128" s="404">
        <v>3.8763402217987103E-3</v>
      </c>
      <c r="F128" s="404">
        <v>2.5766990633745573E-3</v>
      </c>
      <c r="G128" s="404">
        <v>6.0374752687771217E-3</v>
      </c>
      <c r="H128" s="404">
        <v>1.8064643358666917E-2</v>
      </c>
      <c r="I128" s="404">
        <v>1.4675867510337476E-2</v>
      </c>
      <c r="J128" s="404">
        <v>1.6014393668506627E-2</v>
      </c>
      <c r="K128" s="404">
        <v>1.6905592992344596E-2</v>
      </c>
      <c r="L128" s="404">
        <v>3.3223337421884975E-3</v>
      </c>
      <c r="M128" s="404">
        <v>3.0404397692707871E-3</v>
      </c>
      <c r="N128" s="404">
        <v>3.2052956962383477E-3</v>
      </c>
      <c r="O128" s="404">
        <f t="shared" ref="O128:O139" si="98">C128</f>
        <v>4.1692768850366182E-3</v>
      </c>
      <c r="P128" s="404">
        <f t="shared" si="86"/>
        <v>3.7264894681143467E-3</v>
      </c>
      <c r="Q128" s="404">
        <f t="shared" si="87"/>
        <v>3.8763402217987103E-3</v>
      </c>
      <c r="R128" s="404">
        <f t="shared" si="88"/>
        <v>2.5766990633745573E-3</v>
      </c>
      <c r="S128" s="404">
        <f t="shared" si="89"/>
        <v>6.0374752687771217E-3</v>
      </c>
      <c r="T128" s="404">
        <f t="shared" si="90"/>
        <v>1.8064643358666917E-2</v>
      </c>
      <c r="U128" s="404">
        <f t="shared" si="91"/>
        <v>1.4675867510337476E-2</v>
      </c>
      <c r="V128" s="404">
        <f t="shared" si="92"/>
        <v>1.6014393668506627E-2</v>
      </c>
      <c r="W128" s="404">
        <f t="shared" si="93"/>
        <v>1.6905592992344596E-2</v>
      </c>
      <c r="X128" s="404">
        <f t="shared" si="94"/>
        <v>3.3223337421884975E-3</v>
      </c>
      <c r="Y128" s="404">
        <f t="shared" si="95"/>
        <v>3.0404397692707871E-3</v>
      </c>
      <c r="Z128" s="404">
        <f t="shared" si="96"/>
        <v>3.2052956962383477E-3</v>
      </c>
      <c r="AA128" s="404">
        <f t="shared" si="97"/>
        <v>4.1692768850366182E-3</v>
      </c>
    </row>
    <row r="129" spans="1:27" s="95" customFormat="1" hidden="1" x14ac:dyDescent="0.25">
      <c r="A129" s="672"/>
      <c r="B129" s="225" t="s">
        <v>21</v>
      </c>
      <c r="C129" s="404">
        <v>2.4321966640706207E-3</v>
      </c>
      <c r="D129" s="404">
        <v>2.6321534960047515E-3</v>
      </c>
      <c r="E129" s="404">
        <v>3.343031587303571E-3</v>
      </c>
      <c r="F129" s="404">
        <v>3.894447753643759E-3</v>
      </c>
      <c r="G129" s="404">
        <v>4.2121225341183359E-3</v>
      </c>
      <c r="H129" s="404">
        <v>1.2644153271365446E-2</v>
      </c>
      <c r="I129" s="404">
        <v>1.1066439775475291E-2</v>
      </c>
      <c r="J129" s="404">
        <v>1.1551312608874764E-2</v>
      </c>
      <c r="K129" s="404">
        <v>1.0907027801026845E-2</v>
      </c>
      <c r="L129" s="404">
        <v>3.8022208464511746E-3</v>
      </c>
      <c r="M129" s="404">
        <v>3.983616090822921E-3</v>
      </c>
      <c r="N129" s="404">
        <v>2.2921215203200737E-3</v>
      </c>
      <c r="O129" s="404">
        <f t="shared" si="98"/>
        <v>2.4321966640706207E-3</v>
      </c>
      <c r="P129" s="404">
        <f t="shared" si="86"/>
        <v>2.6321534960047515E-3</v>
      </c>
      <c r="Q129" s="404">
        <f t="shared" si="87"/>
        <v>3.343031587303571E-3</v>
      </c>
      <c r="R129" s="404">
        <f t="shared" si="88"/>
        <v>3.894447753643759E-3</v>
      </c>
      <c r="S129" s="404">
        <f t="shared" si="89"/>
        <v>4.2121225341183359E-3</v>
      </c>
      <c r="T129" s="404">
        <f t="shared" si="90"/>
        <v>1.2644153271365446E-2</v>
      </c>
      <c r="U129" s="404">
        <f t="shared" si="91"/>
        <v>1.1066439775475291E-2</v>
      </c>
      <c r="V129" s="404">
        <f t="shared" si="92"/>
        <v>1.1551312608874764E-2</v>
      </c>
      <c r="W129" s="404">
        <f t="shared" si="93"/>
        <v>1.0907027801026845E-2</v>
      </c>
      <c r="X129" s="404">
        <f t="shared" si="94"/>
        <v>3.8022208464511746E-3</v>
      </c>
      <c r="Y129" s="404">
        <f t="shared" si="95"/>
        <v>3.983616090822921E-3</v>
      </c>
      <c r="Z129" s="404">
        <f t="shared" si="96"/>
        <v>2.2921215203200737E-3</v>
      </c>
      <c r="AA129" s="404">
        <f t="shared" si="97"/>
        <v>2.4321966640706207E-3</v>
      </c>
    </row>
    <row r="130" spans="1:27" s="95" customFormat="1" hidden="1" x14ac:dyDescent="0.25">
      <c r="A130" s="672"/>
      <c r="B130" s="225" t="s">
        <v>1</v>
      </c>
      <c r="C130" s="404">
        <v>0</v>
      </c>
      <c r="D130" s="404">
        <v>0</v>
      </c>
      <c r="E130" s="404">
        <v>0</v>
      </c>
      <c r="F130" s="404">
        <v>3.5624725755516919E-3</v>
      </c>
      <c r="G130" s="404">
        <v>9.0035761152261768E-3</v>
      </c>
      <c r="H130" s="404">
        <v>1.8470548328914174E-2</v>
      </c>
      <c r="I130" s="404">
        <v>1.4845675490640056E-2</v>
      </c>
      <c r="J130" s="404">
        <v>1.6243887988609765E-2</v>
      </c>
      <c r="K130" s="404">
        <v>1.856049099795027E-2</v>
      </c>
      <c r="L130" s="404">
        <v>3.5671547275583052E-3</v>
      </c>
      <c r="M130" s="404">
        <v>0</v>
      </c>
      <c r="N130" s="404">
        <v>0</v>
      </c>
      <c r="O130" s="404">
        <f t="shared" si="98"/>
        <v>0</v>
      </c>
      <c r="P130" s="404">
        <f t="shared" si="86"/>
        <v>0</v>
      </c>
      <c r="Q130" s="404">
        <f t="shared" si="87"/>
        <v>0</v>
      </c>
      <c r="R130" s="404">
        <f t="shared" si="88"/>
        <v>3.5624725755516919E-3</v>
      </c>
      <c r="S130" s="404">
        <f t="shared" si="89"/>
        <v>9.0035761152261768E-3</v>
      </c>
      <c r="T130" s="404">
        <f t="shared" si="90"/>
        <v>1.8470548328914174E-2</v>
      </c>
      <c r="U130" s="404">
        <f t="shared" si="91"/>
        <v>1.4845675490640056E-2</v>
      </c>
      <c r="V130" s="404">
        <f t="shared" si="92"/>
        <v>1.6243887988609765E-2</v>
      </c>
      <c r="W130" s="404">
        <f t="shared" si="93"/>
        <v>1.856049099795027E-2</v>
      </c>
      <c r="X130" s="404">
        <f t="shared" si="94"/>
        <v>3.5671547275583052E-3</v>
      </c>
      <c r="Y130" s="404">
        <f t="shared" si="95"/>
        <v>0</v>
      </c>
      <c r="Z130" s="404">
        <f t="shared" si="96"/>
        <v>0</v>
      </c>
      <c r="AA130" s="404">
        <f t="shared" si="97"/>
        <v>0</v>
      </c>
    </row>
    <row r="131" spans="1:27" s="95" customFormat="1" hidden="1" x14ac:dyDescent="0.25">
      <c r="A131" s="672"/>
      <c r="B131" s="225" t="s">
        <v>22</v>
      </c>
      <c r="C131" s="404">
        <v>4.1797669255110828E-4</v>
      </c>
      <c r="D131" s="404">
        <v>4.7626545832960722E-6</v>
      </c>
      <c r="E131" s="404">
        <v>6.1233425677979886E-5</v>
      </c>
      <c r="F131" s="404">
        <v>3.2304660152320788E-4</v>
      </c>
      <c r="G131" s="404">
        <v>6.5888046649485832E-5</v>
      </c>
      <c r="H131" s="404">
        <v>1.7436373717073588E-4</v>
      </c>
      <c r="I131" s="404">
        <v>1.6578992979877382E-4</v>
      </c>
      <c r="J131" s="404">
        <v>1.589553841990964E-4</v>
      </c>
      <c r="K131" s="404">
        <v>1.6676763509966403E-4</v>
      </c>
      <c r="L131" s="404">
        <v>4.8946039406879454E-5</v>
      </c>
      <c r="M131" s="404">
        <v>4.5373156067342698E-5</v>
      </c>
      <c r="N131" s="404">
        <v>4.8526382426554074E-6</v>
      </c>
      <c r="O131" s="404">
        <f t="shared" si="98"/>
        <v>4.1797669255110828E-4</v>
      </c>
      <c r="P131" s="404">
        <f t="shared" si="86"/>
        <v>4.7626545832960722E-6</v>
      </c>
      <c r="Q131" s="404">
        <f t="shared" si="87"/>
        <v>6.1233425677979886E-5</v>
      </c>
      <c r="R131" s="404">
        <f t="shared" si="88"/>
        <v>3.2304660152320788E-4</v>
      </c>
      <c r="S131" s="404">
        <f t="shared" si="89"/>
        <v>6.5888046649485832E-5</v>
      </c>
      <c r="T131" s="404">
        <f t="shared" si="90"/>
        <v>1.7436373717073588E-4</v>
      </c>
      <c r="U131" s="404">
        <f t="shared" si="91"/>
        <v>1.6578992979877382E-4</v>
      </c>
      <c r="V131" s="404">
        <f t="shared" si="92"/>
        <v>1.589553841990964E-4</v>
      </c>
      <c r="W131" s="404">
        <f t="shared" si="93"/>
        <v>1.6676763509966403E-4</v>
      </c>
      <c r="X131" s="404">
        <f t="shared" si="94"/>
        <v>4.8946039406879454E-5</v>
      </c>
      <c r="Y131" s="404">
        <f t="shared" si="95"/>
        <v>4.5373156067342698E-5</v>
      </c>
      <c r="Z131" s="404">
        <f t="shared" si="96"/>
        <v>4.8526382426554074E-6</v>
      </c>
      <c r="AA131" s="404">
        <f t="shared" si="97"/>
        <v>4.1797669255110828E-4</v>
      </c>
    </row>
    <row r="132" spans="1:27" s="95" customFormat="1" hidden="1" x14ac:dyDescent="0.25">
      <c r="A132" s="672"/>
      <c r="B132" s="76" t="s">
        <v>9</v>
      </c>
      <c r="C132" s="404">
        <v>4.1224421031967025E-3</v>
      </c>
      <c r="D132" s="404">
        <v>3.6887514125314639E-3</v>
      </c>
      <c r="E132" s="404">
        <v>3.9703792656901622E-3</v>
      </c>
      <c r="F132" s="404">
        <v>3.4322699761299359E-3</v>
      </c>
      <c r="G132" s="404">
        <v>3.0448564238552043E-3</v>
      </c>
      <c r="H132" s="404">
        <v>0</v>
      </c>
      <c r="I132" s="404">
        <v>0</v>
      </c>
      <c r="J132" s="404">
        <v>0</v>
      </c>
      <c r="K132" s="404">
        <v>9.9761575185679744E-3</v>
      </c>
      <c r="L132" s="404">
        <v>3.8855435324063642E-3</v>
      </c>
      <c r="M132" s="404">
        <v>3.1255485635017944E-3</v>
      </c>
      <c r="N132" s="404">
        <v>3.1557921667272936E-3</v>
      </c>
      <c r="O132" s="404">
        <f t="shared" si="98"/>
        <v>4.1224421031967025E-3</v>
      </c>
      <c r="P132" s="404">
        <f t="shared" si="86"/>
        <v>3.6887514125314639E-3</v>
      </c>
      <c r="Q132" s="404">
        <f t="shared" si="87"/>
        <v>3.9703792656901622E-3</v>
      </c>
      <c r="R132" s="404">
        <f t="shared" si="88"/>
        <v>3.4322699761299359E-3</v>
      </c>
      <c r="S132" s="404">
        <f t="shared" si="89"/>
        <v>3.0448564238552043E-3</v>
      </c>
      <c r="T132" s="404">
        <f t="shared" si="90"/>
        <v>0</v>
      </c>
      <c r="U132" s="404">
        <f t="shared" si="91"/>
        <v>0</v>
      </c>
      <c r="V132" s="404">
        <f t="shared" si="92"/>
        <v>0</v>
      </c>
      <c r="W132" s="404">
        <f t="shared" si="93"/>
        <v>9.9761575185679744E-3</v>
      </c>
      <c r="X132" s="404">
        <f t="shared" si="94"/>
        <v>3.8855435324063642E-3</v>
      </c>
      <c r="Y132" s="404">
        <f t="shared" si="95"/>
        <v>3.1255485635017944E-3</v>
      </c>
      <c r="Z132" s="404">
        <f t="shared" si="96"/>
        <v>3.1557921667272936E-3</v>
      </c>
      <c r="AA132" s="404">
        <f t="shared" si="97"/>
        <v>4.1224421031967025E-3</v>
      </c>
    </row>
    <row r="133" spans="1:27" s="95" customFormat="1" hidden="1" x14ac:dyDescent="0.25">
      <c r="A133" s="672"/>
      <c r="B133" s="76" t="s">
        <v>3</v>
      </c>
      <c r="C133" s="404">
        <v>4.1692768850366182E-3</v>
      </c>
      <c r="D133" s="404">
        <v>3.7264894681143467E-3</v>
      </c>
      <c r="E133" s="404">
        <v>3.8763402217987103E-3</v>
      </c>
      <c r="F133" s="404">
        <v>2.5766990633745573E-3</v>
      </c>
      <c r="G133" s="404">
        <v>6.0374752687771217E-3</v>
      </c>
      <c r="H133" s="404">
        <v>1.8064643358666917E-2</v>
      </c>
      <c r="I133" s="404">
        <v>1.4675867510337476E-2</v>
      </c>
      <c r="J133" s="404">
        <v>1.6014393668506627E-2</v>
      </c>
      <c r="K133" s="404">
        <v>1.6905592992344596E-2</v>
      </c>
      <c r="L133" s="404">
        <v>3.3223337421884975E-3</v>
      </c>
      <c r="M133" s="404">
        <v>3.0404397692707871E-3</v>
      </c>
      <c r="N133" s="404">
        <v>3.2052956962383477E-3</v>
      </c>
      <c r="O133" s="404">
        <f t="shared" si="98"/>
        <v>4.1692768850366182E-3</v>
      </c>
      <c r="P133" s="404">
        <f t="shared" si="86"/>
        <v>3.7264894681143467E-3</v>
      </c>
      <c r="Q133" s="404">
        <f t="shared" si="87"/>
        <v>3.8763402217987103E-3</v>
      </c>
      <c r="R133" s="404">
        <f t="shared" si="88"/>
        <v>2.5766990633745573E-3</v>
      </c>
      <c r="S133" s="404">
        <f t="shared" si="89"/>
        <v>6.0374752687771217E-3</v>
      </c>
      <c r="T133" s="404">
        <f t="shared" si="90"/>
        <v>1.8064643358666917E-2</v>
      </c>
      <c r="U133" s="404">
        <f t="shared" si="91"/>
        <v>1.4675867510337476E-2</v>
      </c>
      <c r="V133" s="404">
        <f t="shared" si="92"/>
        <v>1.6014393668506627E-2</v>
      </c>
      <c r="W133" s="404">
        <f t="shared" si="93"/>
        <v>1.6905592992344596E-2</v>
      </c>
      <c r="X133" s="404">
        <f t="shared" si="94"/>
        <v>3.3223337421884975E-3</v>
      </c>
      <c r="Y133" s="404">
        <f t="shared" si="95"/>
        <v>3.0404397692707871E-3</v>
      </c>
      <c r="Z133" s="404">
        <f t="shared" si="96"/>
        <v>3.2052956962383477E-3</v>
      </c>
      <c r="AA133" s="404">
        <f t="shared" si="97"/>
        <v>4.1692768850366182E-3</v>
      </c>
    </row>
    <row r="134" spans="1:27" s="95" customFormat="1" hidden="1" x14ac:dyDescent="0.25">
      <c r="A134" s="672"/>
      <c r="B134" s="76" t="s">
        <v>4</v>
      </c>
      <c r="C134" s="404">
        <v>3.0206072554621395E-3</v>
      </c>
      <c r="D134" s="404">
        <v>2.9808654054117568E-3</v>
      </c>
      <c r="E134" s="404">
        <v>3.1354072473519607E-3</v>
      </c>
      <c r="F134" s="404">
        <v>3.7124696016177404E-3</v>
      </c>
      <c r="G134" s="404">
        <v>4.3028515152792133E-3</v>
      </c>
      <c r="H134" s="404">
        <v>1.2177154503892866E-2</v>
      </c>
      <c r="I134" s="404">
        <v>1.0662522087800325E-2</v>
      </c>
      <c r="J134" s="404">
        <v>1.1085384696315924E-2</v>
      </c>
      <c r="K134" s="404">
        <v>9.8906888174850882E-3</v>
      </c>
      <c r="L134" s="404">
        <v>3.9289036971081369E-3</v>
      </c>
      <c r="M134" s="404">
        <v>3.8411126221830454E-3</v>
      </c>
      <c r="N134" s="404">
        <v>2.4403329753919399E-3</v>
      </c>
      <c r="O134" s="404">
        <f t="shared" si="98"/>
        <v>3.0206072554621395E-3</v>
      </c>
      <c r="P134" s="404">
        <f t="shared" si="86"/>
        <v>2.9808654054117568E-3</v>
      </c>
      <c r="Q134" s="404">
        <f t="shared" si="87"/>
        <v>3.1354072473519607E-3</v>
      </c>
      <c r="R134" s="404">
        <f t="shared" si="88"/>
        <v>3.7124696016177404E-3</v>
      </c>
      <c r="S134" s="404">
        <f t="shared" si="89"/>
        <v>4.3028515152792133E-3</v>
      </c>
      <c r="T134" s="404">
        <f t="shared" si="90"/>
        <v>1.2177154503892866E-2</v>
      </c>
      <c r="U134" s="404">
        <f t="shared" si="91"/>
        <v>1.0662522087800325E-2</v>
      </c>
      <c r="V134" s="404">
        <f t="shared" si="92"/>
        <v>1.1085384696315924E-2</v>
      </c>
      <c r="W134" s="404">
        <f t="shared" si="93"/>
        <v>9.8906888174850882E-3</v>
      </c>
      <c r="X134" s="404">
        <f t="shared" si="94"/>
        <v>3.9289036971081369E-3</v>
      </c>
      <c r="Y134" s="404">
        <f t="shared" si="95"/>
        <v>3.8411126221830454E-3</v>
      </c>
      <c r="Z134" s="404">
        <f t="shared" si="96"/>
        <v>2.4403329753919399E-3</v>
      </c>
      <c r="AA134" s="404">
        <f t="shared" si="97"/>
        <v>3.0206072554621395E-3</v>
      </c>
    </row>
    <row r="135" spans="1:27" s="95" customFormat="1" hidden="1" x14ac:dyDescent="0.25">
      <c r="A135" s="672"/>
      <c r="B135" s="76" t="s">
        <v>5</v>
      </c>
      <c r="C135" s="404">
        <v>2.5206392876862228E-3</v>
      </c>
      <c r="D135" s="404">
        <v>2.6094049094805729E-3</v>
      </c>
      <c r="E135" s="404">
        <v>2.6625093600977324E-3</v>
      </c>
      <c r="F135" s="404">
        <v>2.8186873036299166E-3</v>
      </c>
      <c r="G135" s="404">
        <v>3.4884703758569541E-3</v>
      </c>
      <c r="H135" s="404">
        <v>1.0277104904642899E-2</v>
      </c>
      <c r="I135" s="404">
        <v>9.2204375274734379E-3</v>
      </c>
      <c r="J135" s="404">
        <v>9.38284257001493E-3</v>
      </c>
      <c r="K135" s="404">
        <v>9.0396007479847072E-3</v>
      </c>
      <c r="L135" s="404">
        <v>3.1606178908365895E-3</v>
      </c>
      <c r="M135" s="404">
        <v>3.2913030794887426E-3</v>
      </c>
      <c r="N135" s="404">
        <v>2.2736736762909611E-3</v>
      </c>
      <c r="O135" s="404">
        <f t="shared" si="98"/>
        <v>2.5206392876862228E-3</v>
      </c>
      <c r="P135" s="404">
        <f t="shared" si="86"/>
        <v>2.6094049094805729E-3</v>
      </c>
      <c r="Q135" s="404">
        <f t="shared" si="87"/>
        <v>2.6625093600977324E-3</v>
      </c>
      <c r="R135" s="404">
        <f t="shared" si="88"/>
        <v>2.8186873036299166E-3</v>
      </c>
      <c r="S135" s="404">
        <f t="shared" si="89"/>
        <v>3.4884703758569541E-3</v>
      </c>
      <c r="T135" s="404">
        <f t="shared" si="90"/>
        <v>1.0277104904642899E-2</v>
      </c>
      <c r="U135" s="404">
        <f t="shared" si="91"/>
        <v>9.2204375274734379E-3</v>
      </c>
      <c r="V135" s="404">
        <f t="shared" si="92"/>
        <v>9.38284257001493E-3</v>
      </c>
      <c r="W135" s="404">
        <f t="shared" si="93"/>
        <v>9.0396007479847072E-3</v>
      </c>
      <c r="X135" s="404">
        <f t="shared" si="94"/>
        <v>3.1606178908365895E-3</v>
      </c>
      <c r="Y135" s="404">
        <f t="shared" si="95"/>
        <v>3.2913030794887426E-3</v>
      </c>
      <c r="Z135" s="404">
        <f t="shared" si="96"/>
        <v>2.2736736762909611E-3</v>
      </c>
      <c r="AA135" s="404">
        <f t="shared" si="97"/>
        <v>2.5206392876862228E-3</v>
      </c>
    </row>
    <row r="136" spans="1:27" s="95" customFormat="1" hidden="1" x14ac:dyDescent="0.25">
      <c r="A136" s="672"/>
      <c r="B136" s="76" t="s">
        <v>23</v>
      </c>
      <c r="C136" s="404">
        <v>2.5206392876862228E-3</v>
      </c>
      <c r="D136" s="404">
        <v>2.6094049094805729E-3</v>
      </c>
      <c r="E136" s="404">
        <v>2.6625093600977324E-3</v>
      </c>
      <c r="F136" s="404">
        <v>2.8186873036299166E-3</v>
      </c>
      <c r="G136" s="404">
        <v>3.4884703758569541E-3</v>
      </c>
      <c r="H136" s="404">
        <v>1.0277104904642899E-2</v>
      </c>
      <c r="I136" s="404">
        <v>9.2204375274734379E-3</v>
      </c>
      <c r="J136" s="404">
        <v>9.38284257001493E-3</v>
      </c>
      <c r="K136" s="404">
        <v>9.0396007479847072E-3</v>
      </c>
      <c r="L136" s="404">
        <v>3.1606178908365895E-3</v>
      </c>
      <c r="M136" s="404">
        <v>3.2913030794887426E-3</v>
      </c>
      <c r="N136" s="404">
        <v>2.2736736762909611E-3</v>
      </c>
      <c r="O136" s="404">
        <f t="shared" si="98"/>
        <v>2.5206392876862228E-3</v>
      </c>
      <c r="P136" s="404">
        <f t="shared" si="86"/>
        <v>2.6094049094805729E-3</v>
      </c>
      <c r="Q136" s="404">
        <f t="shared" si="87"/>
        <v>2.6625093600977324E-3</v>
      </c>
      <c r="R136" s="404">
        <f t="shared" si="88"/>
        <v>2.8186873036299166E-3</v>
      </c>
      <c r="S136" s="404">
        <f t="shared" si="89"/>
        <v>3.4884703758569541E-3</v>
      </c>
      <c r="T136" s="404">
        <f t="shared" si="90"/>
        <v>1.0277104904642899E-2</v>
      </c>
      <c r="U136" s="404">
        <f t="shared" si="91"/>
        <v>9.2204375274734379E-3</v>
      </c>
      <c r="V136" s="404">
        <f t="shared" si="92"/>
        <v>9.38284257001493E-3</v>
      </c>
      <c r="W136" s="404">
        <f t="shared" si="93"/>
        <v>9.0396007479847072E-3</v>
      </c>
      <c r="X136" s="404">
        <f t="shared" si="94"/>
        <v>3.1606178908365895E-3</v>
      </c>
      <c r="Y136" s="404">
        <f t="shared" si="95"/>
        <v>3.2913030794887426E-3</v>
      </c>
      <c r="Z136" s="404">
        <f t="shared" si="96"/>
        <v>2.2736736762909611E-3</v>
      </c>
      <c r="AA136" s="404">
        <f t="shared" si="97"/>
        <v>2.5206392876862228E-3</v>
      </c>
    </row>
    <row r="137" spans="1:27" s="95" customFormat="1" hidden="1" x14ac:dyDescent="0.25">
      <c r="A137" s="672"/>
      <c r="B137" s="76" t="s">
        <v>24</v>
      </c>
      <c r="C137" s="404">
        <v>2.5206392876862228E-3</v>
      </c>
      <c r="D137" s="404">
        <v>2.6094049094805729E-3</v>
      </c>
      <c r="E137" s="404">
        <v>2.6625093600977324E-3</v>
      </c>
      <c r="F137" s="404">
        <v>2.8186873036299166E-3</v>
      </c>
      <c r="G137" s="404">
        <v>3.4884703758569541E-3</v>
      </c>
      <c r="H137" s="404">
        <v>1.0277104904642899E-2</v>
      </c>
      <c r="I137" s="404">
        <v>9.2204375274734379E-3</v>
      </c>
      <c r="J137" s="404">
        <v>9.38284257001493E-3</v>
      </c>
      <c r="K137" s="404">
        <v>9.0396007479847072E-3</v>
      </c>
      <c r="L137" s="404">
        <v>3.1606178908365895E-3</v>
      </c>
      <c r="M137" s="404">
        <v>3.2913030794887426E-3</v>
      </c>
      <c r="N137" s="404">
        <v>2.2736736762909611E-3</v>
      </c>
      <c r="O137" s="404">
        <f t="shared" si="98"/>
        <v>2.5206392876862228E-3</v>
      </c>
      <c r="P137" s="404">
        <f t="shared" si="86"/>
        <v>2.6094049094805729E-3</v>
      </c>
      <c r="Q137" s="404">
        <f t="shared" si="87"/>
        <v>2.6625093600977324E-3</v>
      </c>
      <c r="R137" s="404">
        <f t="shared" si="88"/>
        <v>2.8186873036299166E-3</v>
      </c>
      <c r="S137" s="404">
        <f t="shared" si="89"/>
        <v>3.4884703758569541E-3</v>
      </c>
      <c r="T137" s="404">
        <f t="shared" si="90"/>
        <v>1.0277104904642899E-2</v>
      </c>
      <c r="U137" s="404">
        <f t="shared" si="91"/>
        <v>9.2204375274734379E-3</v>
      </c>
      <c r="V137" s="404">
        <f t="shared" si="92"/>
        <v>9.38284257001493E-3</v>
      </c>
      <c r="W137" s="404">
        <f t="shared" si="93"/>
        <v>9.0396007479847072E-3</v>
      </c>
      <c r="X137" s="404">
        <f t="shared" si="94"/>
        <v>3.1606178908365895E-3</v>
      </c>
      <c r="Y137" s="404">
        <f t="shared" si="95"/>
        <v>3.2913030794887426E-3</v>
      </c>
      <c r="Z137" s="404">
        <f t="shared" si="96"/>
        <v>2.2736736762909611E-3</v>
      </c>
      <c r="AA137" s="404">
        <f t="shared" si="97"/>
        <v>2.5206392876862228E-3</v>
      </c>
    </row>
    <row r="138" spans="1:27" s="95" customFormat="1" hidden="1" x14ac:dyDescent="0.25">
      <c r="A138" s="672"/>
      <c r="B138" s="76" t="s">
        <v>7</v>
      </c>
      <c r="C138" s="404">
        <v>2.0482580203068823E-3</v>
      </c>
      <c r="D138" s="404">
        <v>2.0996679827765714E-3</v>
      </c>
      <c r="E138" s="404">
        <v>2.5117772969197988E-3</v>
      </c>
      <c r="F138" s="404">
        <v>2.6967656521596078E-3</v>
      </c>
      <c r="G138" s="404">
        <v>2.9642741322941464E-3</v>
      </c>
      <c r="H138" s="404">
        <v>8.9200802210856432E-3</v>
      </c>
      <c r="I138" s="404">
        <v>7.9120840108608016E-3</v>
      </c>
      <c r="J138" s="404">
        <v>8.1708958704232535E-3</v>
      </c>
      <c r="K138" s="404">
        <v>7.7885391781615703E-3</v>
      </c>
      <c r="L138" s="404">
        <v>2.663377281811887E-3</v>
      </c>
      <c r="M138" s="404">
        <v>2.7952062314655561E-3</v>
      </c>
      <c r="N138" s="404">
        <v>1.8275092352453522E-3</v>
      </c>
      <c r="O138" s="404">
        <f t="shared" si="98"/>
        <v>2.0482580203068823E-3</v>
      </c>
      <c r="P138" s="404">
        <f t="shared" si="86"/>
        <v>2.0996679827765714E-3</v>
      </c>
      <c r="Q138" s="404">
        <f t="shared" si="87"/>
        <v>2.5117772969197988E-3</v>
      </c>
      <c r="R138" s="404">
        <f t="shared" si="88"/>
        <v>2.6967656521596078E-3</v>
      </c>
      <c r="S138" s="404">
        <f t="shared" si="89"/>
        <v>2.9642741322941464E-3</v>
      </c>
      <c r="T138" s="404">
        <f t="shared" si="90"/>
        <v>8.9200802210856432E-3</v>
      </c>
      <c r="U138" s="404">
        <f t="shared" si="91"/>
        <v>7.9120840108608016E-3</v>
      </c>
      <c r="V138" s="404">
        <f t="shared" si="92"/>
        <v>8.1708958704232535E-3</v>
      </c>
      <c r="W138" s="404">
        <f t="shared" si="93"/>
        <v>7.7885391781615703E-3</v>
      </c>
      <c r="X138" s="404">
        <f t="shared" si="94"/>
        <v>2.663377281811887E-3</v>
      </c>
      <c r="Y138" s="404">
        <f t="shared" si="95"/>
        <v>2.7952062314655561E-3</v>
      </c>
      <c r="Z138" s="404">
        <f t="shared" si="96"/>
        <v>1.8275092352453522E-3</v>
      </c>
      <c r="AA138" s="404">
        <f t="shared" si="97"/>
        <v>2.0482580203068823E-3</v>
      </c>
    </row>
    <row r="139" spans="1:27" s="95" customFormat="1" ht="15.75" hidden="1" thickBot="1" x14ac:dyDescent="0.3">
      <c r="A139" s="673"/>
      <c r="B139" s="78" t="s">
        <v>8</v>
      </c>
      <c r="C139" s="404">
        <v>2.056328093775078E-3</v>
      </c>
      <c r="D139" s="404">
        <v>2.3809450168806499E-3</v>
      </c>
      <c r="E139" s="404">
        <v>3.1301001577754123E-3</v>
      </c>
      <c r="F139" s="404">
        <v>3.6577250464396274E-3</v>
      </c>
      <c r="G139" s="404">
        <v>4.0499143567503358E-3</v>
      </c>
      <c r="H139" s="404">
        <v>1.2606364835572214E-2</v>
      </c>
      <c r="I139" s="404">
        <v>1.0687943341299815E-2</v>
      </c>
      <c r="J139" s="404">
        <v>1.1522933460942934E-2</v>
      </c>
      <c r="K139" s="404">
        <v>1.0486282157369091E-2</v>
      </c>
      <c r="L139" s="404">
        <v>3.6596668037661337E-3</v>
      </c>
      <c r="M139" s="404">
        <v>3.8274488539499401E-3</v>
      </c>
      <c r="N139" s="404">
        <v>2.075377328930593E-3</v>
      </c>
      <c r="O139" s="404">
        <f t="shared" si="98"/>
        <v>2.056328093775078E-3</v>
      </c>
      <c r="P139" s="404">
        <f t="shared" si="86"/>
        <v>2.3809450168806499E-3</v>
      </c>
      <c r="Q139" s="404">
        <f t="shared" si="87"/>
        <v>3.1301001577754123E-3</v>
      </c>
      <c r="R139" s="404">
        <f t="shared" si="88"/>
        <v>3.6577250464396274E-3</v>
      </c>
      <c r="S139" s="404">
        <f t="shared" si="89"/>
        <v>4.0499143567503358E-3</v>
      </c>
      <c r="T139" s="404">
        <f t="shared" si="90"/>
        <v>1.2606364835572214E-2</v>
      </c>
      <c r="U139" s="404">
        <f t="shared" si="91"/>
        <v>1.0687943341299815E-2</v>
      </c>
      <c r="V139" s="404">
        <f t="shared" si="92"/>
        <v>1.1522933460942934E-2</v>
      </c>
      <c r="W139" s="404">
        <f t="shared" si="93"/>
        <v>1.0486282157369091E-2</v>
      </c>
      <c r="X139" s="404">
        <f t="shared" si="94"/>
        <v>3.6596668037661337E-3</v>
      </c>
      <c r="Y139" s="404">
        <f t="shared" si="95"/>
        <v>3.8274488539499401E-3</v>
      </c>
      <c r="Z139" s="404">
        <f t="shared" si="96"/>
        <v>2.075377328930593E-3</v>
      </c>
      <c r="AA139" s="404">
        <f t="shared" si="97"/>
        <v>2.056328093775078E-3</v>
      </c>
    </row>
    <row r="140" spans="1:27" s="95" customFormat="1" hidden="1" x14ac:dyDescent="0.25"/>
    <row r="141" spans="1:27" s="95" customFormat="1" ht="15.75" hidden="1" thickBot="1" x14ac:dyDescent="0.3">
      <c r="A141" s="95" t="s">
        <v>178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27" s="95" customFormat="1" ht="16.5" hidden="1" thickBot="1" x14ac:dyDescent="0.3">
      <c r="A142" s="665" t="s">
        <v>126</v>
      </c>
      <c r="B142" s="226" t="s">
        <v>142</v>
      </c>
      <c r="C142" s="135">
        <f>C$4</f>
        <v>45292</v>
      </c>
      <c r="D142" s="135">
        <f t="shared" ref="D142:AA142" si="99">D$4</f>
        <v>45323</v>
      </c>
      <c r="E142" s="135">
        <f t="shared" si="99"/>
        <v>45352</v>
      </c>
      <c r="F142" s="135">
        <f t="shared" si="99"/>
        <v>45383</v>
      </c>
      <c r="G142" s="135">
        <f t="shared" si="99"/>
        <v>45413</v>
      </c>
      <c r="H142" s="135">
        <f t="shared" si="99"/>
        <v>45444</v>
      </c>
      <c r="I142" s="135">
        <f t="shared" si="99"/>
        <v>45474</v>
      </c>
      <c r="J142" s="135">
        <f t="shared" si="99"/>
        <v>45505</v>
      </c>
      <c r="K142" s="135">
        <f t="shared" si="99"/>
        <v>45536</v>
      </c>
      <c r="L142" s="135">
        <f t="shared" si="99"/>
        <v>45566</v>
      </c>
      <c r="M142" s="135">
        <f t="shared" si="99"/>
        <v>45597</v>
      </c>
      <c r="N142" s="135">
        <f t="shared" si="99"/>
        <v>45627</v>
      </c>
      <c r="O142" s="135">
        <f t="shared" si="99"/>
        <v>45658</v>
      </c>
      <c r="P142" s="135">
        <f t="shared" si="99"/>
        <v>45689</v>
      </c>
      <c r="Q142" s="135">
        <f t="shared" si="99"/>
        <v>45717</v>
      </c>
      <c r="R142" s="135">
        <f t="shared" si="99"/>
        <v>45748</v>
      </c>
      <c r="S142" s="135">
        <f t="shared" si="99"/>
        <v>45778</v>
      </c>
      <c r="T142" s="135">
        <f t="shared" si="99"/>
        <v>45809</v>
      </c>
      <c r="U142" s="135">
        <f t="shared" si="99"/>
        <v>45839</v>
      </c>
      <c r="V142" s="135">
        <f t="shared" si="99"/>
        <v>45870</v>
      </c>
      <c r="W142" s="135">
        <f t="shared" si="99"/>
        <v>45901</v>
      </c>
      <c r="X142" s="135">
        <f t="shared" si="99"/>
        <v>45931</v>
      </c>
      <c r="Y142" s="135">
        <f t="shared" si="99"/>
        <v>45962</v>
      </c>
      <c r="Z142" s="135">
        <f t="shared" si="99"/>
        <v>45992</v>
      </c>
      <c r="AA142" s="135">
        <f t="shared" si="99"/>
        <v>46023</v>
      </c>
    </row>
    <row r="143" spans="1:27" s="95" customFormat="1" hidden="1" x14ac:dyDescent="0.25">
      <c r="A143" s="666"/>
      <c r="B143" s="225" t="s">
        <v>20</v>
      </c>
      <c r="C143" s="405">
        <f>IF(C23=0,0,((C5*0.5)-C41)*C78*C110*C$2)</f>
        <v>0</v>
      </c>
      <c r="D143" s="405">
        <f>IF(D23=0,0,((D5*0.5)+C23-D41)*D78*D110*D$2)</f>
        <v>0</v>
      </c>
      <c r="E143" s="405">
        <f t="shared" ref="E143:AA144" si="100">IF(E23=0,0,((E5*0.5)+D23-E41)*E78*E110*E$2)</f>
        <v>0</v>
      </c>
      <c r="F143" s="405">
        <f t="shared" si="100"/>
        <v>0</v>
      </c>
      <c r="G143" s="405">
        <f t="shared" si="100"/>
        <v>0</v>
      </c>
      <c r="H143" s="405">
        <f t="shared" si="100"/>
        <v>396.71543330234937</v>
      </c>
      <c r="I143" s="405">
        <f t="shared" si="100"/>
        <v>779.25941685756004</v>
      </c>
      <c r="J143" s="405">
        <f t="shared" si="100"/>
        <v>1100.1970401294584</v>
      </c>
      <c r="K143" s="405">
        <f t="shared" si="100"/>
        <v>2158.2783560584276</v>
      </c>
      <c r="L143" s="405">
        <f t="shared" si="100"/>
        <v>1760.6410514865315</v>
      </c>
      <c r="M143" s="405">
        <f t="shared" si="100"/>
        <v>1739.0833698085216</v>
      </c>
      <c r="N143" s="405">
        <f t="shared" si="100"/>
        <v>5175.7693339164425</v>
      </c>
      <c r="O143" s="405">
        <f t="shared" si="100"/>
        <v>8563.6209074163398</v>
      </c>
      <c r="P143" s="405">
        <f t="shared" si="100"/>
        <v>7879.0035612058964</v>
      </c>
      <c r="Q143" s="405">
        <f t="shared" si="100"/>
        <v>8805.4379480175976</v>
      </c>
      <c r="R143" s="405">
        <f t="shared" si="100"/>
        <v>8348.8088318625923</v>
      </c>
      <c r="S143" s="405">
        <f t="shared" si="100"/>
        <v>9264.6211426637565</v>
      </c>
      <c r="T143" s="405">
        <f t="shared" si="100"/>
        <v>0</v>
      </c>
      <c r="U143" s="405">
        <f t="shared" si="100"/>
        <v>0</v>
      </c>
      <c r="V143" s="405">
        <f t="shared" si="100"/>
        <v>0</v>
      </c>
      <c r="W143" s="405">
        <f t="shared" si="100"/>
        <v>0</v>
      </c>
      <c r="X143" s="405">
        <f t="shared" si="100"/>
        <v>0</v>
      </c>
      <c r="Y143" s="405">
        <f t="shared" si="100"/>
        <v>0</v>
      </c>
      <c r="Z143" s="405">
        <f t="shared" si="100"/>
        <v>0</v>
      </c>
      <c r="AA143" s="405">
        <f t="shared" si="100"/>
        <v>0</v>
      </c>
    </row>
    <row r="144" spans="1:27" hidden="1" x14ac:dyDescent="0.25">
      <c r="A144" s="666"/>
      <c r="B144" s="225" t="s">
        <v>0</v>
      </c>
      <c r="C144" s="23">
        <f t="shared" ref="C144:C155" si="101">IF(C24=0,0,((C6*0.5)-C42)*C79*C111*C$2)</f>
        <v>0</v>
      </c>
      <c r="D144" s="23">
        <f t="shared" ref="D144:S155" si="102">IF(D24=0,0,((D6*0.5)+C24-D42)*D79*D111*D$2)</f>
        <v>0</v>
      </c>
      <c r="E144" s="23">
        <f t="shared" si="102"/>
        <v>0</v>
      </c>
      <c r="F144" s="23">
        <f t="shared" si="102"/>
        <v>0</v>
      </c>
      <c r="G144" s="23">
        <f t="shared" si="102"/>
        <v>0</v>
      </c>
      <c r="H144" s="23">
        <f t="shared" si="102"/>
        <v>0</v>
      </c>
      <c r="I144" s="23">
        <f t="shared" si="102"/>
        <v>0</v>
      </c>
      <c r="J144" s="23">
        <f t="shared" si="102"/>
        <v>0</v>
      </c>
      <c r="K144" s="23">
        <f t="shared" si="102"/>
        <v>0</v>
      </c>
      <c r="L144" s="23">
        <f t="shared" si="102"/>
        <v>0</v>
      </c>
      <c r="M144" s="23">
        <f t="shared" si="102"/>
        <v>0.31554147513679148</v>
      </c>
      <c r="N144" s="23">
        <f t="shared" si="102"/>
        <v>20.439184956495676</v>
      </c>
      <c r="O144" s="23">
        <f t="shared" si="102"/>
        <v>41.964442323767045</v>
      </c>
      <c r="P144" s="23">
        <f t="shared" si="102"/>
        <v>34.789151341062166</v>
      </c>
      <c r="Q144" s="23">
        <f t="shared" si="102"/>
        <v>27.544628414167342</v>
      </c>
      <c r="R144" s="23">
        <f t="shared" si="102"/>
        <v>15.465986495905264</v>
      </c>
      <c r="S144" s="23">
        <f t="shared" si="102"/>
        <v>18.671552078844794</v>
      </c>
      <c r="T144" s="23">
        <f t="shared" si="100"/>
        <v>0</v>
      </c>
      <c r="U144" s="23">
        <f t="shared" si="100"/>
        <v>0</v>
      </c>
      <c r="V144" s="23">
        <f t="shared" si="100"/>
        <v>0</v>
      </c>
      <c r="W144" s="23">
        <f t="shared" si="100"/>
        <v>0</v>
      </c>
      <c r="X144" s="23">
        <f t="shared" si="100"/>
        <v>0</v>
      </c>
      <c r="Y144" s="23">
        <f t="shared" si="100"/>
        <v>0</v>
      </c>
      <c r="Z144" s="23">
        <f t="shared" si="100"/>
        <v>0</v>
      </c>
      <c r="AA144" s="23">
        <f t="shared" si="100"/>
        <v>0</v>
      </c>
    </row>
    <row r="145" spans="1:27" hidden="1" x14ac:dyDescent="0.25">
      <c r="A145" s="666"/>
      <c r="B145" s="225" t="s">
        <v>21</v>
      </c>
      <c r="C145" s="23">
        <f t="shared" si="101"/>
        <v>0</v>
      </c>
      <c r="D145" s="23">
        <f t="shared" si="102"/>
        <v>0</v>
      </c>
      <c r="E145" s="23">
        <f t="shared" ref="E145:AA148" si="103">IF(E25=0,0,((E7*0.5)+D25-E43)*E80*E112*E$2)</f>
        <v>0</v>
      </c>
      <c r="F145" s="23">
        <f t="shared" si="103"/>
        <v>0</v>
      </c>
      <c r="G145" s="23">
        <f t="shared" si="103"/>
        <v>0</v>
      </c>
      <c r="H145" s="23">
        <f t="shared" si="103"/>
        <v>0</v>
      </c>
      <c r="I145" s="23">
        <f t="shared" si="103"/>
        <v>0</v>
      </c>
      <c r="J145" s="23">
        <f t="shared" si="103"/>
        <v>0</v>
      </c>
      <c r="K145" s="23">
        <f t="shared" si="103"/>
        <v>0</v>
      </c>
      <c r="L145" s="23">
        <f t="shared" si="103"/>
        <v>0</v>
      </c>
      <c r="M145" s="23">
        <f t="shared" si="103"/>
        <v>0</v>
      </c>
      <c r="N145" s="23">
        <f t="shared" si="103"/>
        <v>0</v>
      </c>
      <c r="O145" s="23">
        <f t="shared" si="103"/>
        <v>0</v>
      </c>
      <c r="P145" s="23">
        <f t="shared" si="103"/>
        <v>0</v>
      </c>
      <c r="Q145" s="23">
        <f t="shared" si="103"/>
        <v>0</v>
      </c>
      <c r="R145" s="23">
        <f t="shared" si="103"/>
        <v>0</v>
      </c>
      <c r="S145" s="23">
        <f t="shared" si="103"/>
        <v>0</v>
      </c>
      <c r="T145" s="23">
        <f t="shared" si="103"/>
        <v>0</v>
      </c>
      <c r="U145" s="23">
        <f t="shared" si="103"/>
        <v>0</v>
      </c>
      <c r="V145" s="23">
        <f t="shared" si="103"/>
        <v>0</v>
      </c>
      <c r="W145" s="23">
        <f t="shared" si="103"/>
        <v>0</v>
      </c>
      <c r="X145" s="23">
        <f t="shared" si="103"/>
        <v>0</v>
      </c>
      <c r="Y145" s="23">
        <f t="shared" si="103"/>
        <v>0</v>
      </c>
      <c r="Z145" s="23">
        <f t="shared" si="103"/>
        <v>0</v>
      </c>
      <c r="AA145" s="23">
        <f t="shared" si="103"/>
        <v>0</v>
      </c>
    </row>
    <row r="146" spans="1:27" hidden="1" x14ac:dyDescent="0.25">
      <c r="A146" s="666"/>
      <c r="B146" s="225" t="s">
        <v>1</v>
      </c>
      <c r="C146" s="23">
        <f t="shared" si="101"/>
        <v>0</v>
      </c>
      <c r="D146" s="23">
        <f t="shared" si="102"/>
        <v>3.01906549334E-2</v>
      </c>
      <c r="E146" s="23">
        <f t="shared" si="103"/>
        <v>1.8106393201416005</v>
      </c>
      <c r="F146" s="23">
        <f t="shared" si="103"/>
        <v>23.265079913680008</v>
      </c>
      <c r="G146" s="23">
        <f t="shared" si="103"/>
        <v>246.14478603284164</v>
      </c>
      <c r="H146" s="23">
        <f t="shared" si="103"/>
        <v>3025.2874550665779</v>
      </c>
      <c r="I146" s="23">
        <f t="shared" si="103"/>
        <v>4922.4948601061233</v>
      </c>
      <c r="J146" s="23">
        <f t="shared" si="103"/>
        <v>4951.1821482124478</v>
      </c>
      <c r="K146" s="23">
        <f t="shared" si="103"/>
        <v>3030.9587995488218</v>
      </c>
      <c r="L146" s="23">
        <f t="shared" si="103"/>
        <v>401.55545086922859</v>
      </c>
      <c r="M146" s="23">
        <f t="shared" si="103"/>
        <v>119.12435541853007</v>
      </c>
      <c r="N146" s="23">
        <f t="shared" si="103"/>
        <v>3.9499717946741413</v>
      </c>
      <c r="O146" s="23">
        <f t="shared" si="103"/>
        <v>0.556945326404372</v>
      </c>
      <c r="P146" s="23">
        <f t="shared" si="103"/>
        <v>22.897737704260873</v>
      </c>
      <c r="Q146" s="23">
        <f t="shared" si="103"/>
        <v>686.62876511096806</v>
      </c>
      <c r="R146" s="23">
        <f t="shared" si="103"/>
        <v>2436.1943469823755</v>
      </c>
      <c r="S146" s="23">
        <f t="shared" si="103"/>
        <v>8097.407027581572</v>
      </c>
      <c r="T146" s="23">
        <f t="shared" si="103"/>
        <v>0</v>
      </c>
      <c r="U146" s="23">
        <f t="shared" si="103"/>
        <v>0</v>
      </c>
      <c r="V146" s="23">
        <f t="shared" si="103"/>
        <v>0</v>
      </c>
      <c r="W146" s="23">
        <f t="shared" si="103"/>
        <v>0</v>
      </c>
      <c r="X146" s="23">
        <f t="shared" si="103"/>
        <v>0</v>
      </c>
      <c r="Y146" s="23">
        <f t="shared" si="103"/>
        <v>0</v>
      </c>
      <c r="Z146" s="23">
        <f t="shared" si="103"/>
        <v>0</v>
      </c>
      <c r="AA146" s="23">
        <f t="shared" si="103"/>
        <v>0</v>
      </c>
    </row>
    <row r="147" spans="1:27" hidden="1" x14ac:dyDescent="0.25">
      <c r="A147" s="666"/>
      <c r="B147" s="225" t="s">
        <v>22</v>
      </c>
      <c r="C147" s="23">
        <f t="shared" si="101"/>
        <v>0</v>
      </c>
      <c r="D147" s="23">
        <f t="shared" si="102"/>
        <v>0</v>
      </c>
      <c r="E147" s="23">
        <f t="shared" si="103"/>
        <v>0</v>
      </c>
      <c r="F147" s="23">
        <f t="shared" si="103"/>
        <v>0</v>
      </c>
      <c r="G147" s="23">
        <f t="shared" si="103"/>
        <v>0</v>
      </c>
      <c r="H147" s="23">
        <f t="shared" si="103"/>
        <v>0</v>
      </c>
      <c r="I147" s="23">
        <f t="shared" si="103"/>
        <v>0</v>
      </c>
      <c r="J147" s="23">
        <f t="shared" si="103"/>
        <v>0</v>
      </c>
      <c r="K147" s="23">
        <f t="shared" si="103"/>
        <v>0</v>
      </c>
      <c r="L147" s="23">
        <f t="shared" si="103"/>
        <v>0</v>
      </c>
      <c r="M147" s="23">
        <f t="shared" si="103"/>
        <v>0</v>
      </c>
      <c r="N147" s="23">
        <f t="shared" si="103"/>
        <v>0</v>
      </c>
      <c r="O147" s="23">
        <f t="shared" si="103"/>
        <v>0</v>
      </c>
      <c r="P147" s="23">
        <f t="shared" si="103"/>
        <v>0</v>
      </c>
      <c r="Q147" s="23">
        <f t="shared" si="103"/>
        <v>0</v>
      </c>
      <c r="R147" s="23">
        <f t="shared" si="103"/>
        <v>0</v>
      </c>
      <c r="S147" s="23">
        <f t="shared" si="103"/>
        <v>0</v>
      </c>
      <c r="T147" s="23">
        <f t="shared" si="103"/>
        <v>0</v>
      </c>
      <c r="U147" s="23">
        <f t="shared" si="103"/>
        <v>0</v>
      </c>
      <c r="V147" s="23">
        <f t="shared" si="103"/>
        <v>0</v>
      </c>
      <c r="W147" s="23">
        <f t="shared" si="103"/>
        <v>0</v>
      </c>
      <c r="X147" s="23">
        <f t="shared" si="103"/>
        <v>0</v>
      </c>
      <c r="Y147" s="23">
        <f t="shared" si="103"/>
        <v>0</v>
      </c>
      <c r="Z147" s="23">
        <f t="shared" si="103"/>
        <v>0</v>
      </c>
      <c r="AA147" s="23">
        <f t="shared" si="103"/>
        <v>0</v>
      </c>
    </row>
    <row r="148" spans="1:27" hidden="1" x14ac:dyDescent="0.25">
      <c r="A148" s="666"/>
      <c r="B148" s="76" t="s">
        <v>9</v>
      </c>
      <c r="C148" s="23">
        <f t="shared" si="101"/>
        <v>0</v>
      </c>
      <c r="D148" s="23">
        <f t="shared" si="102"/>
        <v>0</v>
      </c>
      <c r="E148" s="23">
        <f t="shared" si="103"/>
        <v>0</v>
      </c>
      <c r="F148" s="23">
        <f t="shared" si="103"/>
        <v>0</v>
      </c>
      <c r="G148" s="23">
        <f t="shared" si="103"/>
        <v>0</v>
      </c>
      <c r="H148" s="23">
        <f t="shared" si="103"/>
        <v>0</v>
      </c>
      <c r="I148" s="23">
        <f t="shared" si="103"/>
        <v>0</v>
      </c>
      <c r="J148" s="23">
        <f t="shared" si="103"/>
        <v>0</v>
      </c>
      <c r="K148" s="23">
        <f t="shared" si="103"/>
        <v>0</v>
      </c>
      <c r="L148" s="23">
        <f t="shared" si="103"/>
        <v>0</v>
      </c>
      <c r="M148" s="23">
        <f t="shared" si="103"/>
        <v>0</v>
      </c>
      <c r="N148" s="23">
        <f t="shared" si="103"/>
        <v>0</v>
      </c>
      <c r="O148" s="23">
        <f t="shared" si="103"/>
        <v>0</v>
      </c>
      <c r="P148" s="23">
        <f t="shared" si="103"/>
        <v>0</v>
      </c>
      <c r="Q148" s="23">
        <f t="shared" si="103"/>
        <v>0</v>
      </c>
      <c r="R148" s="23">
        <f t="shared" si="103"/>
        <v>0</v>
      </c>
      <c r="S148" s="23">
        <f t="shared" si="103"/>
        <v>0</v>
      </c>
      <c r="T148" s="23">
        <f t="shared" si="103"/>
        <v>0</v>
      </c>
      <c r="U148" s="23">
        <f t="shared" si="103"/>
        <v>0</v>
      </c>
      <c r="V148" s="23">
        <f t="shared" si="103"/>
        <v>0</v>
      </c>
      <c r="W148" s="23">
        <f t="shared" si="103"/>
        <v>0</v>
      </c>
      <c r="X148" s="23">
        <f t="shared" si="103"/>
        <v>0</v>
      </c>
      <c r="Y148" s="23">
        <f t="shared" si="103"/>
        <v>0</v>
      </c>
      <c r="Z148" s="23">
        <f t="shared" si="103"/>
        <v>0</v>
      </c>
      <c r="AA148" s="23">
        <f t="shared" si="103"/>
        <v>0</v>
      </c>
    </row>
    <row r="149" spans="1:27" hidden="1" x14ac:dyDescent="0.25">
      <c r="A149" s="666"/>
      <c r="B149" s="76" t="s">
        <v>3</v>
      </c>
      <c r="C149" s="23">
        <f t="shared" si="101"/>
        <v>0</v>
      </c>
      <c r="D149" s="23">
        <f t="shared" si="102"/>
        <v>0</v>
      </c>
      <c r="E149" s="23">
        <f t="shared" ref="E149:AA152" si="104">IF(E29=0,0,((E11*0.5)+D29-E47)*E84*E116*E$2)</f>
        <v>19.297631104577558</v>
      </c>
      <c r="F149" s="23">
        <f t="shared" si="104"/>
        <v>21.67078804467365</v>
      </c>
      <c r="G149" s="23">
        <f t="shared" si="104"/>
        <v>56.237679720913604</v>
      </c>
      <c r="H149" s="23">
        <f t="shared" si="104"/>
        <v>801.67817625620717</v>
      </c>
      <c r="I149" s="23">
        <f t="shared" si="104"/>
        <v>1484.0551863427402</v>
      </c>
      <c r="J149" s="23">
        <f t="shared" si="104"/>
        <v>1706.7336655450847</v>
      </c>
      <c r="K149" s="23">
        <f t="shared" si="104"/>
        <v>887.63216478671745</v>
      </c>
      <c r="L149" s="23">
        <f t="shared" si="104"/>
        <v>308.59408699200736</v>
      </c>
      <c r="M149" s="23">
        <f t="shared" si="104"/>
        <v>514.75739951068454</v>
      </c>
      <c r="N149" s="23">
        <f t="shared" si="104"/>
        <v>3892.0231595161995</v>
      </c>
      <c r="O149" s="23">
        <f t="shared" si="104"/>
        <v>7271.9934720137217</v>
      </c>
      <c r="P149" s="23">
        <f t="shared" si="104"/>
        <v>6028.5915274946883</v>
      </c>
      <c r="Q149" s="23">
        <f t="shared" si="104"/>
        <v>4773.1924201795946</v>
      </c>
      <c r="R149" s="23">
        <f t="shared" si="104"/>
        <v>2680.0916825904683</v>
      </c>
      <c r="S149" s="23">
        <f t="shared" si="104"/>
        <v>3235.5822527593409</v>
      </c>
      <c r="T149" s="23">
        <f t="shared" si="104"/>
        <v>0</v>
      </c>
      <c r="U149" s="23">
        <f t="shared" si="104"/>
        <v>0</v>
      </c>
      <c r="V149" s="23">
        <f t="shared" si="104"/>
        <v>0</v>
      </c>
      <c r="W149" s="23">
        <f t="shared" si="104"/>
        <v>0</v>
      </c>
      <c r="X149" s="23">
        <f t="shared" si="104"/>
        <v>0</v>
      </c>
      <c r="Y149" s="23">
        <f t="shared" si="104"/>
        <v>0</v>
      </c>
      <c r="Z149" s="23">
        <f t="shared" si="104"/>
        <v>0</v>
      </c>
      <c r="AA149" s="23">
        <f t="shared" si="104"/>
        <v>0</v>
      </c>
    </row>
    <row r="150" spans="1:27" ht="15.75" hidden="1" customHeight="1" x14ac:dyDescent="0.25">
      <c r="A150" s="666"/>
      <c r="B150" s="76" t="s">
        <v>4</v>
      </c>
      <c r="C150" s="23">
        <f t="shared" si="101"/>
        <v>0</v>
      </c>
      <c r="D150" s="23">
        <f t="shared" si="102"/>
        <v>72.769810932434595</v>
      </c>
      <c r="E150" s="23">
        <f t="shared" si="104"/>
        <v>293.29019646200595</v>
      </c>
      <c r="F150" s="23">
        <f t="shared" si="104"/>
        <v>478.67228169224296</v>
      </c>
      <c r="G150" s="23">
        <f t="shared" si="104"/>
        <v>1344.9482887278516</v>
      </c>
      <c r="H150" s="23">
        <f t="shared" si="104"/>
        <v>3419.9911789037205</v>
      </c>
      <c r="I150" s="23">
        <f t="shared" si="104"/>
        <v>5096.0867899259738</v>
      </c>
      <c r="J150" s="23">
        <f t="shared" si="104"/>
        <v>5196.8823097808736</v>
      </c>
      <c r="K150" s="23">
        <f t="shared" si="104"/>
        <v>8200.5672685305926</v>
      </c>
      <c r="L150" s="23">
        <f t="shared" si="104"/>
        <v>7563.174231206096</v>
      </c>
      <c r="M150" s="23">
        <f t="shared" si="104"/>
        <v>6936.92487768303</v>
      </c>
      <c r="N150" s="23">
        <f t="shared" si="104"/>
        <v>11680.791201548522</v>
      </c>
      <c r="O150" s="23">
        <f t="shared" si="104"/>
        <v>17760.87396272699</v>
      </c>
      <c r="P150" s="23">
        <f t="shared" si="104"/>
        <v>13720.070248008487</v>
      </c>
      <c r="Q150" s="23">
        <f t="shared" si="104"/>
        <v>15087.985524800966</v>
      </c>
      <c r="R150" s="23">
        <f t="shared" si="104"/>
        <v>15353.727207636648</v>
      </c>
      <c r="S150" s="23">
        <f t="shared" si="104"/>
        <v>19502.87401039173</v>
      </c>
      <c r="T150" s="23">
        <f t="shared" si="104"/>
        <v>0</v>
      </c>
      <c r="U150" s="23">
        <f t="shared" si="104"/>
        <v>0</v>
      </c>
      <c r="V150" s="23">
        <f t="shared" si="104"/>
        <v>0</v>
      </c>
      <c r="W150" s="23">
        <f t="shared" si="104"/>
        <v>0</v>
      </c>
      <c r="X150" s="23">
        <f t="shared" si="104"/>
        <v>0</v>
      </c>
      <c r="Y150" s="23">
        <f t="shared" si="104"/>
        <v>0</v>
      </c>
      <c r="Z150" s="23">
        <f t="shared" si="104"/>
        <v>0</v>
      </c>
      <c r="AA150" s="23">
        <f t="shared" si="104"/>
        <v>0</v>
      </c>
    </row>
    <row r="151" spans="1:27" hidden="1" x14ac:dyDescent="0.25">
      <c r="A151" s="666"/>
      <c r="B151" s="76" t="s">
        <v>5</v>
      </c>
      <c r="C151" s="23">
        <f t="shared" si="101"/>
        <v>0</v>
      </c>
      <c r="D151" s="23">
        <f t="shared" si="102"/>
        <v>0</v>
      </c>
      <c r="E151" s="23">
        <f t="shared" si="104"/>
        <v>0</v>
      </c>
      <c r="F151" s="23">
        <f t="shared" si="104"/>
        <v>0</v>
      </c>
      <c r="G151" s="23">
        <f t="shared" si="104"/>
        <v>0</v>
      </c>
      <c r="H151" s="23">
        <f t="shared" si="104"/>
        <v>0</v>
      </c>
      <c r="I151" s="23">
        <f t="shared" si="104"/>
        <v>0</v>
      </c>
      <c r="J151" s="23">
        <f t="shared" si="104"/>
        <v>0</v>
      </c>
      <c r="K151" s="23">
        <f t="shared" si="104"/>
        <v>0</v>
      </c>
      <c r="L151" s="23">
        <f t="shared" si="104"/>
        <v>0</v>
      </c>
      <c r="M151" s="23">
        <f t="shared" si="104"/>
        <v>105.33036182690702</v>
      </c>
      <c r="N151" s="23">
        <f t="shared" si="104"/>
        <v>1273.6692793296404</v>
      </c>
      <c r="O151" s="23">
        <f t="shared" si="104"/>
        <v>2321.5835712000749</v>
      </c>
      <c r="P151" s="23">
        <f t="shared" si="104"/>
        <v>2135.984932411161</v>
      </c>
      <c r="Q151" s="23">
        <f t="shared" si="104"/>
        <v>2387.1397739752251</v>
      </c>
      <c r="R151" s="23">
        <f t="shared" si="104"/>
        <v>2263.3483701218634</v>
      </c>
      <c r="S151" s="23">
        <f t="shared" si="104"/>
        <v>2511.6235843151335</v>
      </c>
      <c r="T151" s="23">
        <f t="shared" si="104"/>
        <v>0</v>
      </c>
      <c r="U151" s="23">
        <f t="shared" si="104"/>
        <v>0</v>
      </c>
      <c r="V151" s="23">
        <f t="shared" si="104"/>
        <v>0</v>
      </c>
      <c r="W151" s="23">
        <f t="shared" si="104"/>
        <v>0</v>
      </c>
      <c r="X151" s="23">
        <f t="shared" si="104"/>
        <v>0</v>
      </c>
      <c r="Y151" s="23">
        <f t="shared" si="104"/>
        <v>0</v>
      </c>
      <c r="Z151" s="23">
        <f t="shared" si="104"/>
        <v>0</v>
      </c>
      <c r="AA151" s="23">
        <f t="shared" si="104"/>
        <v>0</v>
      </c>
    </row>
    <row r="152" spans="1:27" hidden="1" x14ac:dyDescent="0.25">
      <c r="A152" s="666"/>
      <c r="B152" s="76" t="s">
        <v>23</v>
      </c>
      <c r="C152" s="23">
        <f t="shared" si="101"/>
        <v>0</v>
      </c>
      <c r="D152" s="23">
        <f t="shared" si="102"/>
        <v>0</v>
      </c>
      <c r="E152" s="23">
        <f t="shared" si="104"/>
        <v>0</v>
      </c>
      <c r="F152" s="23">
        <f t="shared" si="104"/>
        <v>0</v>
      </c>
      <c r="G152" s="23">
        <f t="shared" si="104"/>
        <v>0</v>
      </c>
      <c r="H152" s="23">
        <f t="shared" si="104"/>
        <v>0</v>
      </c>
      <c r="I152" s="23">
        <f t="shared" si="104"/>
        <v>0</v>
      </c>
      <c r="J152" s="23">
        <f t="shared" si="104"/>
        <v>1516.6069182320157</v>
      </c>
      <c r="K152" s="23">
        <f t="shared" si="104"/>
        <v>2941.3500554633729</v>
      </c>
      <c r="L152" s="23">
        <f t="shared" si="104"/>
        <v>1758.588361094673</v>
      </c>
      <c r="M152" s="23">
        <f t="shared" si="104"/>
        <v>1733.3447611619802</v>
      </c>
      <c r="N152" s="23">
        <f t="shared" si="104"/>
        <v>2034.4818328844854</v>
      </c>
      <c r="O152" s="23">
        <f t="shared" si="104"/>
        <v>2341.9999906049811</v>
      </c>
      <c r="P152" s="23">
        <f t="shared" si="104"/>
        <v>2154.7691643309818</v>
      </c>
      <c r="Q152" s="23">
        <f t="shared" si="104"/>
        <v>2408.1327063030581</v>
      </c>
      <c r="R152" s="23">
        <f t="shared" si="104"/>
        <v>2283.2526587966549</v>
      </c>
      <c r="S152" s="23">
        <f t="shared" si="104"/>
        <v>2533.7112494419698</v>
      </c>
      <c r="T152" s="23">
        <f t="shared" si="104"/>
        <v>0</v>
      </c>
      <c r="U152" s="23">
        <f t="shared" si="104"/>
        <v>0</v>
      </c>
      <c r="V152" s="23">
        <f t="shared" si="104"/>
        <v>0</v>
      </c>
      <c r="W152" s="23">
        <f t="shared" si="104"/>
        <v>0</v>
      </c>
      <c r="X152" s="23">
        <f t="shared" si="104"/>
        <v>0</v>
      </c>
      <c r="Y152" s="23">
        <f t="shared" si="104"/>
        <v>0</v>
      </c>
      <c r="Z152" s="23">
        <f t="shared" si="104"/>
        <v>0</v>
      </c>
      <c r="AA152" s="23">
        <f t="shared" si="104"/>
        <v>0</v>
      </c>
    </row>
    <row r="153" spans="1:27" hidden="1" x14ac:dyDescent="0.25">
      <c r="A153" s="666"/>
      <c r="B153" s="76" t="s">
        <v>24</v>
      </c>
      <c r="C153" s="23">
        <f t="shared" si="101"/>
        <v>0</v>
      </c>
      <c r="D153" s="23">
        <f t="shared" si="102"/>
        <v>0</v>
      </c>
      <c r="E153" s="23">
        <f t="shared" ref="E153:AA155" si="105">IF(E33=0,0,((E15*0.5)+D33-E51)*E88*E120*E$2)</f>
        <v>0</v>
      </c>
      <c r="F153" s="23">
        <f t="shared" si="105"/>
        <v>0</v>
      </c>
      <c r="G153" s="23">
        <f t="shared" si="105"/>
        <v>172.2712531897451</v>
      </c>
      <c r="H153" s="23">
        <f t="shared" si="105"/>
        <v>581.87444257179186</v>
      </c>
      <c r="I153" s="23">
        <f t="shared" si="105"/>
        <v>588.63160052699834</v>
      </c>
      <c r="J153" s="23">
        <f t="shared" si="105"/>
        <v>2792.2146307925573</v>
      </c>
      <c r="K153" s="23">
        <f t="shared" si="105"/>
        <v>4822.9508520490335</v>
      </c>
      <c r="L153" s="23">
        <f t="shared" si="105"/>
        <v>2883.5687948093946</v>
      </c>
      <c r="M153" s="23">
        <f t="shared" si="105"/>
        <v>2836.4693377438639</v>
      </c>
      <c r="N153" s="23">
        <f t="shared" si="105"/>
        <v>3112.9658030319729</v>
      </c>
      <c r="O153" s="23">
        <f t="shared" si="105"/>
        <v>3408.9874175591003</v>
      </c>
      <c r="P153" s="23">
        <f t="shared" si="105"/>
        <v>3136.4564468043209</v>
      </c>
      <c r="Q153" s="23">
        <f t="shared" si="105"/>
        <v>3505.2494144028833</v>
      </c>
      <c r="R153" s="23">
        <f t="shared" si="105"/>
        <v>3323.4754979377763</v>
      </c>
      <c r="S153" s="23">
        <f t="shared" si="105"/>
        <v>3688.040052828705</v>
      </c>
      <c r="T153" s="23">
        <f t="shared" si="105"/>
        <v>0</v>
      </c>
      <c r="U153" s="23">
        <f t="shared" si="105"/>
        <v>0</v>
      </c>
      <c r="V153" s="23">
        <f t="shared" si="105"/>
        <v>0</v>
      </c>
      <c r="W153" s="23">
        <f t="shared" si="105"/>
        <v>0</v>
      </c>
      <c r="X153" s="23">
        <f t="shared" si="105"/>
        <v>0</v>
      </c>
      <c r="Y153" s="23">
        <f t="shared" si="105"/>
        <v>0</v>
      </c>
      <c r="Z153" s="23">
        <f t="shared" si="105"/>
        <v>0</v>
      </c>
      <c r="AA153" s="23">
        <f t="shared" si="105"/>
        <v>0</v>
      </c>
    </row>
    <row r="154" spans="1:27" ht="15.75" hidden="1" customHeight="1" x14ac:dyDescent="0.25">
      <c r="A154" s="666"/>
      <c r="B154" s="76" t="s">
        <v>7</v>
      </c>
      <c r="C154" s="23">
        <f t="shared" si="101"/>
        <v>0</v>
      </c>
      <c r="D154" s="23">
        <f t="shared" si="102"/>
        <v>0</v>
      </c>
      <c r="E154" s="23">
        <f t="shared" si="105"/>
        <v>0</v>
      </c>
      <c r="F154" s="23">
        <f t="shared" si="105"/>
        <v>0</v>
      </c>
      <c r="G154" s="23">
        <f t="shared" si="105"/>
        <v>0</v>
      </c>
      <c r="H154" s="23">
        <f t="shared" si="105"/>
        <v>0</v>
      </c>
      <c r="I154" s="23">
        <f t="shared" si="105"/>
        <v>0</v>
      </c>
      <c r="J154" s="23">
        <f t="shared" si="105"/>
        <v>0</v>
      </c>
      <c r="K154" s="23">
        <f t="shared" si="105"/>
        <v>0</v>
      </c>
      <c r="L154" s="23">
        <f t="shared" si="105"/>
        <v>0</v>
      </c>
      <c r="M154" s="23">
        <f t="shared" si="105"/>
        <v>0</v>
      </c>
      <c r="N154" s="23">
        <f t="shared" si="105"/>
        <v>0</v>
      </c>
      <c r="O154" s="23">
        <f t="shared" si="105"/>
        <v>0</v>
      </c>
      <c r="P154" s="23">
        <f t="shared" si="105"/>
        <v>0</v>
      </c>
      <c r="Q154" s="23">
        <f t="shared" si="105"/>
        <v>0</v>
      </c>
      <c r="R154" s="23">
        <f t="shared" si="105"/>
        <v>0</v>
      </c>
      <c r="S154" s="23">
        <f t="shared" si="105"/>
        <v>0</v>
      </c>
      <c r="T154" s="23">
        <f t="shared" si="105"/>
        <v>0</v>
      </c>
      <c r="U154" s="23">
        <f t="shared" si="105"/>
        <v>0</v>
      </c>
      <c r="V154" s="23">
        <f t="shared" si="105"/>
        <v>0</v>
      </c>
      <c r="W154" s="23">
        <f t="shared" si="105"/>
        <v>0</v>
      </c>
      <c r="X154" s="23">
        <f t="shared" si="105"/>
        <v>0</v>
      </c>
      <c r="Y154" s="23">
        <f t="shared" si="105"/>
        <v>0</v>
      </c>
      <c r="Z154" s="23">
        <f t="shared" si="105"/>
        <v>0</v>
      </c>
      <c r="AA154" s="23">
        <f t="shared" si="105"/>
        <v>0</v>
      </c>
    </row>
    <row r="155" spans="1:27" ht="15.75" hidden="1" customHeight="1" x14ac:dyDescent="0.25">
      <c r="A155" s="666"/>
      <c r="B155" s="76" t="s">
        <v>8</v>
      </c>
      <c r="C155" s="23">
        <f t="shared" si="101"/>
        <v>0</v>
      </c>
      <c r="D155" s="23">
        <f t="shared" si="102"/>
        <v>0</v>
      </c>
      <c r="E155" s="23">
        <f t="shared" si="105"/>
        <v>0</v>
      </c>
      <c r="F155" s="23">
        <f t="shared" si="105"/>
        <v>0</v>
      </c>
      <c r="G155" s="23">
        <f t="shared" si="105"/>
        <v>0</v>
      </c>
      <c r="H155" s="23">
        <f t="shared" si="105"/>
        <v>0</v>
      </c>
      <c r="I155" s="23">
        <f t="shared" si="105"/>
        <v>0</v>
      </c>
      <c r="J155" s="23">
        <f t="shared" si="105"/>
        <v>0</v>
      </c>
      <c r="K155" s="23">
        <f t="shared" si="105"/>
        <v>0</v>
      </c>
      <c r="L155" s="23">
        <f t="shared" si="105"/>
        <v>0</v>
      </c>
      <c r="M155" s="23">
        <f t="shared" si="105"/>
        <v>0</v>
      </c>
      <c r="N155" s="23">
        <f t="shared" si="105"/>
        <v>0</v>
      </c>
      <c r="O155" s="23">
        <f t="shared" si="105"/>
        <v>0</v>
      </c>
      <c r="P155" s="23">
        <f t="shared" si="105"/>
        <v>0</v>
      </c>
      <c r="Q155" s="23">
        <f t="shared" si="105"/>
        <v>0</v>
      </c>
      <c r="R155" s="23">
        <f t="shared" si="105"/>
        <v>0</v>
      </c>
      <c r="S155" s="23">
        <f t="shared" si="105"/>
        <v>0</v>
      </c>
      <c r="T155" s="23">
        <f t="shared" si="105"/>
        <v>0</v>
      </c>
      <c r="U155" s="23">
        <f t="shared" si="105"/>
        <v>0</v>
      </c>
      <c r="V155" s="23">
        <f t="shared" si="105"/>
        <v>0</v>
      </c>
      <c r="W155" s="23">
        <f t="shared" si="105"/>
        <v>0</v>
      </c>
      <c r="X155" s="23">
        <f t="shared" si="105"/>
        <v>0</v>
      </c>
      <c r="Y155" s="23">
        <f t="shared" si="105"/>
        <v>0</v>
      </c>
      <c r="Z155" s="23">
        <f t="shared" si="105"/>
        <v>0</v>
      </c>
      <c r="AA155" s="23">
        <f t="shared" si="105"/>
        <v>0</v>
      </c>
    </row>
    <row r="156" spans="1:27" ht="15.75" hidden="1" customHeight="1" x14ac:dyDescent="0.25">
      <c r="A156" s="666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25">
      <c r="A157" s="666"/>
      <c r="B157" s="224" t="s">
        <v>26</v>
      </c>
      <c r="C157" s="23">
        <f>SUM(C143:C156)</f>
        <v>0</v>
      </c>
      <c r="D157" s="23">
        <f>SUM(D143:D156)</f>
        <v>72.800001587368001</v>
      </c>
      <c r="E157" s="23">
        <f t="shared" ref="E157:AA157" si="106">SUM(E143:E156)</f>
        <v>314.39846688672509</v>
      </c>
      <c r="F157" s="23">
        <f t="shared" si="106"/>
        <v>523.6081496505966</v>
      </c>
      <c r="G157" s="23">
        <f t="shared" si="106"/>
        <v>1819.6020076713519</v>
      </c>
      <c r="H157" s="23">
        <f t="shared" si="106"/>
        <v>8225.5466861006462</v>
      </c>
      <c r="I157" s="23">
        <f t="shared" si="106"/>
        <v>12870.527853759395</v>
      </c>
      <c r="J157" s="23">
        <f t="shared" si="106"/>
        <v>17263.816712692435</v>
      </c>
      <c r="K157" s="23">
        <f t="shared" si="106"/>
        <v>22041.737496436966</v>
      </c>
      <c r="L157" s="23">
        <f t="shared" si="106"/>
        <v>14676.121976457931</v>
      </c>
      <c r="M157" s="23">
        <f t="shared" si="106"/>
        <v>13985.350004628654</v>
      </c>
      <c r="N157" s="23">
        <f t="shared" si="106"/>
        <v>27194.089766978428</v>
      </c>
      <c r="O157" s="23">
        <f t="shared" si="106"/>
        <v>41711.58070917138</v>
      </c>
      <c r="P157" s="23">
        <f t="shared" si="106"/>
        <v>35112.562769300857</v>
      </c>
      <c r="Q157" s="23">
        <f t="shared" si="106"/>
        <v>37681.311181204459</v>
      </c>
      <c r="R157" s="23">
        <f t="shared" si="106"/>
        <v>36704.364582424285</v>
      </c>
      <c r="S157" s="23">
        <f t="shared" si="106"/>
        <v>48852.530872061056</v>
      </c>
      <c r="T157" s="23">
        <f t="shared" si="106"/>
        <v>0</v>
      </c>
      <c r="U157" s="23">
        <f t="shared" si="106"/>
        <v>0</v>
      </c>
      <c r="V157" s="23">
        <f t="shared" si="106"/>
        <v>0</v>
      </c>
      <c r="W157" s="23">
        <f t="shared" si="106"/>
        <v>0</v>
      </c>
      <c r="X157" s="23">
        <f t="shared" si="106"/>
        <v>0</v>
      </c>
      <c r="Y157" s="23">
        <f t="shared" si="106"/>
        <v>0</v>
      </c>
      <c r="Z157" s="23">
        <f t="shared" si="106"/>
        <v>0</v>
      </c>
      <c r="AA157" s="23">
        <f t="shared" si="106"/>
        <v>0</v>
      </c>
    </row>
    <row r="158" spans="1:27" ht="16.5" hidden="1" customHeight="1" thickBot="1" x14ac:dyDescent="0.3">
      <c r="A158" s="667"/>
      <c r="B158" s="127" t="s">
        <v>27</v>
      </c>
      <c r="C158" s="24">
        <f>C157</f>
        <v>0</v>
      </c>
      <c r="D158" s="24">
        <f>C158+D157</f>
        <v>72.800001587368001</v>
      </c>
      <c r="E158" s="24">
        <f t="shared" ref="E158:AA158" si="107">D158+E157</f>
        <v>387.19846847409309</v>
      </c>
      <c r="F158" s="24">
        <f t="shared" si="107"/>
        <v>910.80661812468975</v>
      </c>
      <c r="G158" s="24">
        <f t="shared" si="107"/>
        <v>2730.4086257960416</v>
      </c>
      <c r="H158" s="24">
        <f t="shared" si="107"/>
        <v>10955.955311896687</v>
      </c>
      <c r="I158" s="24">
        <f t="shared" si="107"/>
        <v>23826.483165656082</v>
      </c>
      <c r="J158" s="24">
        <f t="shared" si="107"/>
        <v>41090.299878348516</v>
      </c>
      <c r="K158" s="24">
        <f t="shared" si="107"/>
        <v>63132.037374785483</v>
      </c>
      <c r="L158" s="24">
        <f t="shared" si="107"/>
        <v>77808.159351243419</v>
      </c>
      <c r="M158" s="24">
        <f t="shared" si="107"/>
        <v>91793.509355872069</v>
      </c>
      <c r="N158" s="24">
        <f t="shared" si="107"/>
        <v>118987.5991228505</v>
      </c>
      <c r="O158" s="24">
        <f t="shared" si="107"/>
        <v>160699.17983202188</v>
      </c>
      <c r="P158" s="24">
        <f t="shared" si="107"/>
        <v>195811.74260132274</v>
      </c>
      <c r="Q158" s="24">
        <f t="shared" si="107"/>
        <v>233493.05378252719</v>
      </c>
      <c r="R158" s="24">
        <f t="shared" si="107"/>
        <v>270197.4183649515</v>
      </c>
      <c r="S158" s="24">
        <f t="shared" si="107"/>
        <v>319049.94923701254</v>
      </c>
      <c r="T158" s="24">
        <f t="shared" si="107"/>
        <v>319049.94923701254</v>
      </c>
      <c r="U158" s="24">
        <f t="shared" si="107"/>
        <v>319049.94923701254</v>
      </c>
      <c r="V158" s="24">
        <f t="shared" si="107"/>
        <v>319049.94923701254</v>
      </c>
      <c r="W158" s="24">
        <f t="shared" si="107"/>
        <v>319049.94923701254</v>
      </c>
      <c r="X158" s="24">
        <f t="shared" si="107"/>
        <v>319049.94923701254</v>
      </c>
      <c r="Y158" s="24">
        <f t="shared" si="107"/>
        <v>319049.94923701254</v>
      </c>
      <c r="Z158" s="24">
        <f t="shared" si="107"/>
        <v>319049.94923701254</v>
      </c>
      <c r="AA158" s="24">
        <f t="shared" si="107"/>
        <v>319049.94923701254</v>
      </c>
    </row>
    <row r="159" spans="1:27" hidden="1" x14ac:dyDescent="0.25">
      <c r="A159" s="95"/>
      <c r="B159" s="95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</row>
    <row r="160" spans="1:27" ht="15.75" hidden="1" thickBot="1" x14ac:dyDescent="0.3">
      <c r="A160" s="95"/>
      <c r="B160" s="95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</row>
    <row r="161" spans="1:27" ht="16.5" hidden="1" thickBot="1" x14ac:dyDescent="0.3">
      <c r="A161" s="665" t="s">
        <v>127</v>
      </c>
      <c r="B161" s="226" t="s">
        <v>142</v>
      </c>
      <c r="C161" s="135">
        <f>C$4</f>
        <v>45292</v>
      </c>
      <c r="D161" s="135">
        <f t="shared" ref="D161:AA161" si="108">D$4</f>
        <v>45323</v>
      </c>
      <c r="E161" s="135">
        <f t="shared" si="108"/>
        <v>45352</v>
      </c>
      <c r="F161" s="135">
        <f t="shared" si="108"/>
        <v>45383</v>
      </c>
      <c r="G161" s="135">
        <f t="shared" si="108"/>
        <v>45413</v>
      </c>
      <c r="H161" s="135">
        <f t="shared" si="108"/>
        <v>45444</v>
      </c>
      <c r="I161" s="135">
        <f t="shared" si="108"/>
        <v>45474</v>
      </c>
      <c r="J161" s="135">
        <f t="shared" si="108"/>
        <v>45505</v>
      </c>
      <c r="K161" s="135">
        <f t="shared" si="108"/>
        <v>45536</v>
      </c>
      <c r="L161" s="135">
        <f t="shared" si="108"/>
        <v>45566</v>
      </c>
      <c r="M161" s="135">
        <f t="shared" si="108"/>
        <v>45597</v>
      </c>
      <c r="N161" s="135">
        <f t="shared" si="108"/>
        <v>45627</v>
      </c>
      <c r="O161" s="135">
        <f t="shared" si="108"/>
        <v>45658</v>
      </c>
      <c r="P161" s="135">
        <f t="shared" si="108"/>
        <v>45689</v>
      </c>
      <c r="Q161" s="135">
        <f t="shared" si="108"/>
        <v>45717</v>
      </c>
      <c r="R161" s="135">
        <f t="shared" si="108"/>
        <v>45748</v>
      </c>
      <c r="S161" s="135">
        <f t="shared" si="108"/>
        <v>45778</v>
      </c>
      <c r="T161" s="135">
        <f t="shared" si="108"/>
        <v>45809</v>
      </c>
      <c r="U161" s="135">
        <f t="shared" si="108"/>
        <v>45839</v>
      </c>
      <c r="V161" s="135">
        <f t="shared" si="108"/>
        <v>45870</v>
      </c>
      <c r="W161" s="135">
        <f t="shared" si="108"/>
        <v>45901</v>
      </c>
      <c r="X161" s="135">
        <f t="shared" si="108"/>
        <v>45931</v>
      </c>
      <c r="Y161" s="135">
        <f t="shared" si="108"/>
        <v>45962</v>
      </c>
      <c r="Z161" s="135">
        <f t="shared" si="108"/>
        <v>45992</v>
      </c>
      <c r="AA161" s="135">
        <f t="shared" si="108"/>
        <v>46023</v>
      </c>
    </row>
    <row r="162" spans="1:27" hidden="1" x14ac:dyDescent="0.25">
      <c r="A162" s="666"/>
      <c r="B162" s="225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AA163" si="109">IF(E23=0,0,((E5*0.5)+D23-E41)*E78*E127*E$2)</f>
        <v>0</v>
      </c>
      <c r="F162" s="23">
        <f t="shared" si="109"/>
        <v>0</v>
      </c>
      <c r="G162" s="23">
        <f t="shared" si="109"/>
        <v>0</v>
      </c>
      <c r="H162" s="23">
        <f t="shared" si="109"/>
        <v>57.621857794950586</v>
      </c>
      <c r="I162" s="23">
        <f t="shared" si="109"/>
        <v>106.04774876219993</v>
      </c>
      <c r="J162" s="23">
        <f t="shared" si="109"/>
        <v>151.27642269209895</v>
      </c>
      <c r="K162" s="23">
        <f t="shared" si="109"/>
        <v>288.92794204697265</v>
      </c>
      <c r="L162" s="23">
        <f t="shared" si="109"/>
        <v>142.45345144767475</v>
      </c>
      <c r="M162" s="23">
        <f t="shared" si="109"/>
        <v>144.71088409362426</v>
      </c>
      <c r="N162" s="23">
        <f t="shared" si="109"/>
        <v>313.29290916819332</v>
      </c>
      <c r="O162" s="23">
        <f t="shared" si="109"/>
        <v>578.56256156542702</v>
      </c>
      <c r="P162" s="23">
        <f t="shared" si="109"/>
        <v>546.90320061491411</v>
      </c>
      <c r="Q162" s="23">
        <f t="shared" si="109"/>
        <v>618.50039560435221</v>
      </c>
      <c r="R162" s="23">
        <f t="shared" si="109"/>
        <v>606.5856883016246</v>
      </c>
      <c r="S162" s="23">
        <f t="shared" si="109"/>
        <v>802.83513510656985</v>
      </c>
      <c r="T162" s="23">
        <f t="shared" si="109"/>
        <v>0</v>
      </c>
      <c r="U162" s="23">
        <f t="shared" si="109"/>
        <v>0</v>
      </c>
      <c r="V162" s="23">
        <f t="shared" si="109"/>
        <v>0</v>
      </c>
      <c r="W162" s="23">
        <f t="shared" si="109"/>
        <v>0</v>
      </c>
      <c r="X162" s="23">
        <f t="shared" si="109"/>
        <v>0</v>
      </c>
      <c r="Y162" s="23">
        <f t="shared" si="109"/>
        <v>0</v>
      </c>
      <c r="Z162" s="23">
        <f t="shared" si="109"/>
        <v>0</v>
      </c>
      <c r="AA162" s="23">
        <f t="shared" si="109"/>
        <v>0</v>
      </c>
    </row>
    <row r="163" spans="1:27" hidden="1" x14ac:dyDescent="0.25">
      <c r="A163" s="666"/>
      <c r="B163" s="225" t="s">
        <v>0</v>
      </c>
      <c r="C163" s="23">
        <f t="shared" ref="C163:C174" si="110">IF(C24=0,0,((C6*0.5)-C42)*C79*C128*C$2)</f>
        <v>0</v>
      </c>
      <c r="D163" s="23">
        <f t="shared" ref="D163:S174" si="111">IF(D24=0,0,((D6*0.5)+C24-D42)*D79*D128*D$2)</f>
        <v>0</v>
      </c>
      <c r="E163" s="23">
        <f t="shared" si="111"/>
        <v>0</v>
      </c>
      <c r="F163" s="23">
        <f t="shared" si="111"/>
        <v>0</v>
      </c>
      <c r="G163" s="23">
        <f t="shared" si="111"/>
        <v>0</v>
      </c>
      <c r="H163" s="23">
        <f t="shared" si="111"/>
        <v>0</v>
      </c>
      <c r="I163" s="23">
        <f t="shared" si="111"/>
        <v>0</v>
      </c>
      <c r="J163" s="23">
        <f t="shared" si="111"/>
        <v>0</v>
      </c>
      <c r="K163" s="23">
        <f t="shared" si="111"/>
        <v>0</v>
      </c>
      <c r="L163" s="23">
        <f t="shared" si="111"/>
        <v>0</v>
      </c>
      <c r="M163" s="23">
        <f t="shared" si="111"/>
        <v>2.2236003999711085E-2</v>
      </c>
      <c r="N163" s="23">
        <f t="shared" si="111"/>
        <v>1.5641048100936803</v>
      </c>
      <c r="O163" s="23">
        <f t="shared" si="111"/>
        <v>4.1147319837644991</v>
      </c>
      <c r="P163" s="23">
        <f t="shared" si="111"/>
        <v>3.1056661125345006</v>
      </c>
      <c r="Q163" s="23">
        <f t="shared" si="111"/>
        <v>2.5238910223160356</v>
      </c>
      <c r="R163" s="23">
        <f t="shared" si="111"/>
        <v>0.97119149589528464</v>
      </c>
      <c r="S163" s="23">
        <f t="shared" si="111"/>
        <v>2.4549259724602428</v>
      </c>
      <c r="T163" s="23">
        <f t="shared" si="109"/>
        <v>0</v>
      </c>
      <c r="U163" s="23">
        <f t="shared" si="109"/>
        <v>0</v>
      </c>
      <c r="V163" s="23">
        <f t="shared" si="109"/>
        <v>0</v>
      </c>
      <c r="W163" s="23">
        <f t="shared" si="109"/>
        <v>0</v>
      </c>
      <c r="X163" s="23">
        <f t="shared" si="109"/>
        <v>0</v>
      </c>
      <c r="Y163" s="23">
        <f t="shared" si="109"/>
        <v>0</v>
      </c>
      <c r="Z163" s="23">
        <f t="shared" si="109"/>
        <v>0</v>
      </c>
      <c r="AA163" s="23">
        <f t="shared" si="109"/>
        <v>0</v>
      </c>
    </row>
    <row r="164" spans="1:27" hidden="1" x14ac:dyDescent="0.25">
      <c r="A164" s="666"/>
      <c r="B164" s="225" t="s">
        <v>21</v>
      </c>
      <c r="C164" s="23">
        <f t="shared" si="110"/>
        <v>0</v>
      </c>
      <c r="D164" s="23">
        <f t="shared" si="111"/>
        <v>0</v>
      </c>
      <c r="E164" s="23">
        <f t="shared" ref="E164:AA167" si="112">IF(E25=0,0,((E7*0.5)+D25-E43)*E80*E129*E$2)</f>
        <v>0</v>
      </c>
      <c r="F164" s="23">
        <f t="shared" si="112"/>
        <v>0</v>
      </c>
      <c r="G164" s="23">
        <f t="shared" si="112"/>
        <v>0</v>
      </c>
      <c r="H164" s="23">
        <f t="shared" si="112"/>
        <v>0</v>
      </c>
      <c r="I164" s="23">
        <f t="shared" si="112"/>
        <v>0</v>
      </c>
      <c r="J164" s="23">
        <f t="shared" si="112"/>
        <v>0</v>
      </c>
      <c r="K164" s="23">
        <f t="shared" si="112"/>
        <v>0</v>
      </c>
      <c r="L164" s="23">
        <f t="shared" si="112"/>
        <v>0</v>
      </c>
      <c r="M164" s="23">
        <f t="shared" si="112"/>
        <v>0</v>
      </c>
      <c r="N164" s="23">
        <f t="shared" si="112"/>
        <v>0</v>
      </c>
      <c r="O164" s="23">
        <f t="shared" si="112"/>
        <v>0</v>
      </c>
      <c r="P164" s="23">
        <f t="shared" si="112"/>
        <v>0</v>
      </c>
      <c r="Q164" s="23">
        <f t="shared" si="112"/>
        <v>0</v>
      </c>
      <c r="R164" s="23">
        <f t="shared" si="112"/>
        <v>0</v>
      </c>
      <c r="S164" s="23">
        <f t="shared" si="112"/>
        <v>0</v>
      </c>
      <c r="T164" s="23">
        <f t="shared" si="112"/>
        <v>0</v>
      </c>
      <c r="U164" s="23">
        <f t="shared" si="112"/>
        <v>0</v>
      </c>
      <c r="V164" s="23">
        <f t="shared" si="112"/>
        <v>0</v>
      </c>
      <c r="W164" s="23">
        <f t="shared" si="112"/>
        <v>0</v>
      </c>
      <c r="X164" s="23">
        <f t="shared" si="112"/>
        <v>0</v>
      </c>
      <c r="Y164" s="23">
        <f t="shared" si="112"/>
        <v>0</v>
      </c>
      <c r="Z164" s="23">
        <f t="shared" si="112"/>
        <v>0</v>
      </c>
      <c r="AA164" s="23">
        <f t="shared" si="112"/>
        <v>0</v>
      </c>
    </row>
    <row r="165" spans="1:27" hidden="1" x14ac:dyDescent="0.25">
      <c r="A165" s="666"/>
      <c r="B165" s="225" t="s">
        <v>1</v>
      </c>
      <c r="C165" s="23">
        <f t="shared" si="110"/>
        <v>0</v>
      </c>
      <c r="D165" s="23">
        <f t="shared" si="111"/>
        <v>0</v>
      </c>
      <c r="E165" s="23">
        <f t="shared" si="112"/>
        <v>0</v>
      </c>
      <c r="F165" s="23">
        <f t="shared" si="112"/>
        <v>1.8197042419531388</v>
      </c>
      <c r="G165" s="23">
        <f t="shared" si="112"/>
        <v>42.504944460269321</v>
      </c>
      <c r="H165" s="23">
        <f t="shared" si="112"/>
        <v>626.58034468984476</v>
      </c>
      <c r="I165" s="23">
        <f t="shared" si="112"/>
        <v>901.89034057316655</v>
      </c>
      <c r="J165" s="23">
        <f t="shared" si="112"/>
        <v>951.3181811205701</v>
      </c>
      <c r="K165" s="23">
        <f t="shared" si="112"/>
        <v>628.83706052796015</v>
      </c>
      <c r="L165" s="23">
        <f t="shared" si="112"/>
        <v>28.362964843222624</v>
      </c>
      <c r="M165" s="23">
        <f t="shared" si="112"/>
        <v>0</v>
      </c>
      <c r="N165" s="23">
        <f t="shared" si="112"/>
        <v>0</v>
      </c>
      <c r="O165" s="23">
        <f t="shared" si="112"/>
        <v>0</v>
      </c>
      <c r="P165" s="23">
        <f t="shared" si="112"/>
        <v>0</v>
      </c>
      <c r="Q165" s="23">
        <f t="shared" si="112"/>
        <v>0</v>
      </c>
      <c r="R165" s="23">
        <f t="shared" si="112"/>
        <v>190.5496651580107</v>
      </c>
      <c r="S165" s="23">
        <f t="shared" si="112"/>
        <v>1398.2820498729852</v>
      </c>
      <c r="T165" s="23">
        <f t="shared" si="112"/>
        <v>0</v>
      </c>
      <c r="U165" s="23">
        <f t="shared" si="112"/>
        <v>0</v>
      </c>
      <c r="V165" s="23">
        <f t="shared" si="112"/>
        <v>0</v>
      </c>
      <c r="W165" s="23">
        <f t="shared" si="112"/>
        <v>0</v>
      </c>
      <c r="X165" s="23">
        <f t="shared" si="112"/>
        <v>0</v>
      </c>
      <c r="Y165" s="23">
        <f t="shared" si="112"/>
        <v>0</v>
      </c>
      <c r="Z165" s="23">
        <f t="shared" si="112"/>
        <v>0</v>
      </c>
      <c r="AA165" s="23">
        <f t="shared" si="112"/>
        <v>0</v>
      </c>
    </row>
    <row r="166" spans="1:27" hidden="1" x14ac:dyDescent="0.25">
      <c r="A166" s="666"/>
      <c r="B166" s="225" t="s">
        <v>22</v>
      </c>
      <c r="C166" s="23">
        <f t="shared" si="110"/>
        <v>0</v>
      </c>
      <c r="D166" s="23">
        <f t="shared" si="111"/>
        <v>0</v>
      </c>
      <c r="E166" s="23">
        <f t="shared" si="112"/>
        <v>0</v>
      </c>
      <c r="F166" s="23">
        <f t="shared" si="112"/>
        <v>0</v>
      </c>
      <c r="G166" s="23">
        <f t="shared" si="112"/>
        <v>0</v>
      </c>
      <c r="H166" s="23">
        <f t="shared" si="112"/>
        <v>0</v>
      </c>
      <c r="I166" s="23">
        <f t="shared" si="112"/>
        <v>0</v>
      </c>
      <c r="J166" s="23">
        <f t="shared" si="112"/>
        <v>0</v>
      </c>
      <c r="K166" s="23">
        <f t="shared" si="112"/>
        <v>0</v>
      </c>
      <c r="L166" s="23">
        <f t="shared" si="112"/>
        <v>0</v>
      </c>
      <c r="M166" s="23">
        <f t="shared" si="112"/>
        <v>0</v>
      </c>
      <c r="N166" s="23">
        <f t="shared" si="112"/>
        <v>0</v>
      </c>
      <c r="O166" s="23">
        <f t="shared" si="112"/>
        <v>0</v>
      </c>
      <c r="P166" s="23">
        <f t="shared" si="112"/>
        <v>0</v>
      </c>
      <c r="Q166" s="23">
        <f t="shared" si="112"/>
        <v>0</v>
      </c>
      <c r="R166" s="23">
        <f t="shared" si="112"/>
        <v>0</v>
      </c>
      <c r="S166" s="23">
        <f t="shared" si="112"/>
        <v>0</v>
      </c>
      <c r="T166" s="23">
        <f t="shared" si="112"/>
        <v>0</v>
      </c>
      <c r="U166" s="23">
        <f t="shared" si="112"/>
        <v>0</v>
      </c>
      <c r="V166" s="23">
        <f t="shared" si="112"/>
        <v>0</v>
      </c>
      <c r="W166" s="23">
        <f t="shared" si="112"/>
        <v>0</v>
      </c>
      <c r="X166" s="23">
        <f t="shared" si="112"/>
        <v>0</v>
      </c>
      <c r="Y166" s="23">
        <f t="shared" si="112"/>
        <v>0</v>
      </c>
      <c r="Z166" s="23">
        <f t="shared" si="112"/>
        <v>0</v>
      </c>
      <c r="AA166" s="23">
        <f t="shared" si="112"/>
        <v>0</v>
      </c>
    </row>
    <row r="167" spans="1:27" hidden="1" x14ac:dyDescent="0.25">
      <c r="A167" s="666"/>
      <c r="B167" s="76" t="s">
        <v>9</v>
      </c>
      <c r="C167" s="23">
        <f t="shared" si="110"/>
        <v>0</v>
      </c>
      <c r="D167" s="23">
        <f t="shared" si="111"/>
        <v>0</v>
      </c>
      <c r="E167" s="23">
        <f t="shared" si="112"/>
        <v>0</v>
      </c>
      <c r="F167" s="23">
        <f t="shared" si="112"/>
        <v>0</v>
      </c>
      <c r="G167" s="23">
        <f t="shared" si="112"/>
        <v>0</v>
      </c>
      <c r="H167" s="23">
        <f t="shared" si="112"/>
        <v>0</v>
      </c>
      <c r="I167" s="23">
        <f t="shared" si="112"/>
        <v>0</v>
      </c>
      <c r="J167" s="23">
        <f t="shared" si="112"/>
        <v>0</v>
      </c>
      <c r="K167" s="23">
        <f t="shared" si="112"/>
        <v>0</v>
      </c>
      <c r="L167" s="23">
        <f t="shared" si="112"/>
        <v>0</v>
      </c>
      <c r="M167" s="23">
        <f t="shared" si="112"/>
        <v>0</v>
      </c>
      <c r="N167" s="23">
        <f t="shared" si="112"/>
        <v>0</v>
      </c>
      <c r="O167" s="23">
        <f t="shared" si="112"/>
        <v>0</v>
      </c>
      <c r="P167" s="23">
        <f t="shared" si="112"/>
        <v>0</v>
      </c>
      <c r="Q167" s="23">
        <f t="shared" si="112"/>
        <v>0</v>
      </c>
      <c r="R167" s="23">
        <f t="shared" si="112"/>
        <v>0</v>
      </c>
      <c r="S167" s="23">
        <f t="shared" si="112"/>
        <v>0</v>
      </c>
      <c r="T167" s="23">
        <f t="shared" si="112"/>
        <v>0</v>
      </c>
      <c r="U167" s="23">
        <f t="shared" si="112"/>
        <v>0</v>
      </c>
      <c r="V167" s="23">
        <f t="shared" si="112"/>
        <v>0</v>
      </c>
      <c r="W167" s="23">
        <f t="shared" si="112"/>
        <v>0</v>
      </c>
      <c r="X167" s="23">
        <f t="shared" si="112"/>
        <v>0</v>
      </c>
      <c r="Y167" s="23">
        <f t="shared" si="112"/>
        <v>0</v>
      </c>
      <c r="Z167" s="23">
        <f t="shared" si="112"/>
        <v>0</v>
      </c>
      <c r="AA167" s="23">
        <f t="shared" si="112"/>
        <v>0</v>
      </c>
    </row>
    <row r="168" spans="1:27" hidden="1" x14ac:dyDescent="0.25">
      <c r="A168" s="666"/>
      <c r="B168" s="76" t="s">
        <v>3</v>
      </c>
      <c r="C168" s="23">
        <f t="shared" si="110"/>
        <v>0</v>
      </c>
      <c r="D168" s="23">
        <f t="shared" si="111"/>
        <v>0</v>
      </c>
      <c r="E168" s="23">
        <f t="shared" ref="E168:AA171" si="113">IF(E29=0,0,((E11*0.5)+D29-E47)*E84*E133*E$2)</f>
        <v>1.7682256287675648</v>
      </c>
      <c r="F168" s="23">
        <f t="shared" si="113"/>
        <v>1.3608239645048485</v>
      </c>
      <c r="G168" s="23">
        <f t="shared" si="113"/>
        <v>7.3941009293059912</v>
      </c>
      <c r="H168" s="23">
        <f t="shared" si="113"/>
        <v>164.03474889476681</v>
      </c>
      <c r="I168" s="23">
        <f t="shared" si="113"/>
        <v>270.10307567346564</v>
      </c>
      <c r="J168" s="23">
        <f t="shared" si="113"/>
        <v>325.34737395961372</v>
      </c>
      <c r="K168" s="23">
        <f t="shared" si="113"/>
        <v>175.00585312351774</v>
      </c>
      <c r="L168" s="23">
        <f t="shared" si="113"/>
        <v>23.060803081857166</v>
      </c>
      <c r="M168" s="23">
        <f t="shared" si="113"/>
        <v>36.274621551535809</v>
      </c>
      <c r="N168" s="23">
        <f t="shared" si="113"/>
        <v>297.83634512591669</v>
      </c>
      <c r="O168" s="23">
        <f t="shared" si="113"/>
        <v>713.03947980918758</v>
      </c>
      <c r="P168" s="23">
        <f t="shared" si="113"/>
        <v>538.17904983367782</v>
      </c>
      <c r="Q168" s="23">
        <f t="shared" si="113"/>
        <v>437.36358740936754</v>
      </c>
      <c r="R168" s="23">
        <f t="shared" si="113"/>
        <v>168.29720180091192</v>
      </c>
      <c r="S168" s="23">
        <f t="shared" si="113"/>
        <v>425.41267457513726</v>
      </c>
      <c r="T168" s="23">
        <f t="shared" si="113"/>
        <v>0</v>
      </c>
      <c r="U168" s="23">
        <f t="shared" si="113"/>
        <v>0</v>
      </c>
      <c r="V168" s="23">
        <f t="shared" si="113"/>
        <v>0</v>
      </c>
      <c r="W168" s="23">
        <f t="shared" si="113"/>
        <v>0</v>
      </c>
      <c r="X168" s="23">
        <f t="shared" si="113"/>
        <v>0</v>
      </c>
      <c r="Y168" s="23">
        <f t="shared" si="113"/>
        <v>0</v>
      </c>
      <c r="Z168" s="23">
        <f t="shared" si="113"/>
        <v>0</v>
      </c>
      <c r="AA168" s="23">
        <f t="shared" si="113"/>
        <v>0</v>
      </c>
    </row>
    <row r="169" spans="1:27" ht="15.75" hidden="1" customHeight="1" x14ac:dyDescent="0.25">
      <c r="A169" s="666"/>
      <c r="B169" s="76" t="s">
        <v>4</v>
      </c>
      <c r="C169" s="23">
        <f t="shared" si="110"/>
        <v>0</v>
      </c>
      <c r="D169" s="23">
        <f t="shared" si="111"/>
        <v>5.5061878630222187</v>
      </c>
      <c r="E169" s="23">
        <f t="shared" si="113"/>
        <v>23.053236298162208</v>
      </c>
      <c r="F169" s="23">
        <f t="shared" si="113"/>
        <v>42.751067429029085</v>
      </c>
      <c r="G169" s="23">
        <f t="shared" si="113"/>
        <v>134.96962803361447</v>
      </c>
      <c r="H169" s="23">
        <f t="shared" si="113"/>
        <v>554.38354976475136</v>
      </c>
      <c r="I169" s="23">
        <f t="shared" si="113"/>
        <v>762.94261919892995</v>
      </c>
      <c r="J169" s="23">
        <f t="shared" si="113"/>
        <v>796.06657458100699</v>
      </c>
      <c r="K169" s="23">
        <f t="shared" si="113"/>
        <v>1166.06136061967</v>
      </c>
      <c r="L169" s="23">
        <f t="shared" si="113"/>
        <v>716.38453696945521</v>
      </c>
      <c r="M169" s="23">
        <f t="shared" si="113"/>
        <v>637.92720801452401</v>
      </c>
      <c r="N169" s="23">
        <f t="shared" si="113"/>
        <v>728.32700860488671</v>
      </c>
      <c r="O169" s="23">
        <f t="shared" si="113"/>
        <v>1363.9807042405778</v>
      </c>
      <c r="P169" s="23">
        <f t="shared" si="113"/>
        <v>1038.1404501591871</v>
      </c>
      <c r="Q169" s="23">
        <f t="shared" si="113"/>
        <v>1185.9479101666684</v>
      </c>
      <c r="R169" s="23">
        <f t="shared" si="113"/>
        <v>1371.2685113499224</v>
      </c>
      <c r="S169" s="23">
        <f t="shared" si="113"/>
        <v>1957.1723856080985</v>
      </c>
      <c r="T169" s="23">
        <f t="shared" si="113"/>
        <v>0</v>
      </c>
      <c r="U169" s="23">
        <f t="shared" si="113"/>
        <v>0</v>
      </c>
      <c r="V169" s="23">
        <f t="shared" si="113"/>
        <v>0</v>
      </c>
      <c r="W169" s="23">
        <f t="shared" si="113"/>
        <v>0</v>
      </c>
      <c r="X169" s="23">
        <f t="shared" si="113"/>
        <v>0</v>
      </c>
      <c r="Y169" s="23">
        <f t="shared" si="113"/>
        <v>0</v>
      </c>
      <c r="Z169" s="23">
        <f t="shared" si="113"/>
        <v>0</v>
      </c>
      <c r="AA169" s="23">
        <f t="shared" si="113"/>
        <v>0</v>
      </c>
    </row>
    <row r="170" spans="1:27" hidden="1" x14ac:dyDescent="0.25">
      <c r="A170" s="666"/>
      <c r="B170" s="76" t="s">
        <v>5</v>
      </c>
      <c r="C170" s="23">
        <f t="shared" si="110"/>
        <v>0</v>
      </c>
      <c r="D170" s="23">
        <f t="shared" si="111"/>
        <v>0</v>
      </c>
      <c r="E170" s="23">
        <f t="shared" si="113"/>
        <v>0</v>
      </c>
      <c r="F170" s="23">
        <f t="shared" si="113"/>
        <v>0</v>
      </c>
      <c r="G170" s="23">
        <f t="shared" si="113"/>
        <v>0</v>
      </c>
      <c r="H170" s="23">
        <f t="shared" si="113"/>
        <v>0</v>
      </c>
      <c r="I170" s="23">
        <f t="shared" si="113"/>
        <v>0</v>
      </c>
      <c r="J170" s="23">
        <f t="shared" si="113"/>
        <v>0</v>
      </c>
      <c r="K170" s="23">
        <f t="shared" si="113"/>
        <v>0</v>
      </c>
      <c r="L170" s="23">
        <f t="shared" si="113"/>
        <v>0</v>
      </c>
      <c r="M170" s="23">
        <f t="shared" si="113"/>
        <v>8.7646458165782413</v>
      </c>
      <c r="N170" s="23">
        <f t="shared" si="113"/>
        <v>77.096085257222427</v>
      </c>
      <c r="O170" s="23">
        <f t="shared" si="113"/>
        <v>156.84736075583336</v>
      </c>
      <c r="P170" s="23">
        <f t="shared" si="113"/>
        <v>148.26455996957353</v>
      </c>
      <c r="Q170" s="23">
        <f t="shared" si="113"/>
        <v>167.67444200761861</v>
      </c>
      <c r="R170" s="23">
        <f t="shared" si="113"/>
        <v>164.44438441530804</v>
      </c>
      <c r="S170" s="23">
        <f t="shared" si="113"/>
        <v>217.64728730944398</v>
      </c>
      <c r="T170" s="23">
        <f t="shared" si="113"/>
        <v>0</v>
      </c>
      <c r="U170" s="23">
        <f t="shared" si="113"/>
        <v>0</v>
      </c>
      <c r="V170" s="23">
        <f t="shared" si="113"/>
        <v>0</v>
      </c>
      <c r="W170" s="23">
        <f t="shared" si="113"/>
        <v>0</v>
      </c>
      <c r="X170" s="23">
        <f t="shared" si="113"/>
        <v>0</v>
      </c>
      <c r="Y170" s="23">
        <f t="shared" si="113"/>
        <v>0</v>
      </c>
      <c r="Z170" s="23">
        <f t="shared" si="113"/>
        <v>0</v>
      </c>
      <c r="AA170" s="23">
        <f t="shared" si="113"/>
        <v>0</v>
      </c>
    </row>
    <row r="171" spans="1:27" hidden="1" x14ac:dyDescent="0.25">
      <c r="A171" s="666"/>
      <c r="B171" s="76" t="s">
        <v>23</v>
      </c>
      <c r="C171" s="23">
        <f t="shared" si="110"/>
        <v>0</v>
      </c>
      <c r="D171" s="23">
        <f t="shared" si="111"/>
        <v>0</v>
      </c>
      <c r="E171" s="23">
        <f t="shared" si="113"/>
        <v>0</v>
      </c>
      <c r="F171" s="23">
        <f t="shared" si="113"/>
        <v>0</v>
      </c>
      <c r="G171" s="23">
        <f t="shared" si="113"/>
        <v>0</v>
      </c>
      <c r="H171" s="23">
        <f t="shared" si="113"/>
        <v>0</v>
      </c>
      <c r="I171" s="23">
        <f t="shared" si="113"/>
        <v>0</v>
      </c>
      <c r="J171" s="23">
        <f t="shared" si="113"/>
        <v>208.53252722187992</v>
      </c>
      <c r="K171" s="23">
        <f t="shared" si="113"/>
        <v>393.75746690839492</v>
      </c>
      <c r="L171" s="23">
        <f t="shared" si="113"/>
        <v>142.28736828675625</v>
      </c>
      <c r="M171" s="23">
        <f t="shared" si="113"/>
        <v>144.23336867077265</v>
      </c>
      <c r="N171" s="23">
        <f t="shared" si="113"/>
        <v>123.14859703995236</v>
      </c>
      <c r="O171" s="23">
        <f t="shared" si="113"/>
        <v>158.22670438122282</v>
      </c>
      <c r="P171" s="23">
        <f t="shared" si="113"/>
        <v>149.56842491623061</v>
      </c>
      <c r="Q171" s="23">
        <f t="shared" si="113"/>
        <v>169.14900091386622</v>
      </c>
      <c r="R171" s="23">
        <f t="shared" si="113"/>
        <v>165.89053761980762</v>
      </c>
      <c r="S171" s="23">
        <f t="shared" si="113"/>
        <v>219.5613163175631</v>
      </c>
      <c r="T171" s="23">
        <f t="shared" si="113"/>
        <v>0</v>
      </c>
      <c r="U171" s="23">
        <f t="shared" si="113"/>
        <v>0</v>
      </c>
      <c r="V171" s="23">
        <f t="shared" si="113"/>
        <v>0</v>
      </c>
      <c r="W171" s="23">
        <f t="shared" si="113"/>
        <v>0</v>
      </c>
      <c r="X171" s="23">
        <f t="shared" si="113"/>
        <v>0</v>
      </c>
      <c r="Y171" s="23">
        <f t="shared" si="113"/>
        <v>0</v>
      </c>
      <c r="Z171" s="23">
        <f t="shared" si="113"/>
        <v>0</v>
      </c>
      <c r="AA171" s="23">
        <f t="shared" si="113"/>
        <v>0</v>
      </c>
    </row>
    <row r="172" spans="1:27" hidden="1" x14ac:dyDescent="0.25">
      <c r="A172" s="666"/>
      <c r="B172" s="76" t="s">
        <v>24</v>
      </c>
      <c r="C172" s="23">
        <f t="shared" si="110"/>
        <v>0</v>
      </c>
      <c r="D172" s="23">
        <f t="shared" si="111"/>
        <v>0</v>
      </c>
      <c r="E172" s="23">
        <f t="shared" ref="E172:AA174" si="114">IF(E33=0,0,((E15*0.5)+D33-E51)*E88*E137*E$2)</f>
        <v>0</v>
      </c>
      <c r="F172" s="23">
        <f t="shared" si="114"/>
        <v>0</v>
      </c>
      <c r="G172" s="23">
        <f t="shared" si="114"/>
        <v>14.92834004756741</v>
      </c>
      <c r="H172" s="23">
        <f t="shared" si="114"/>
        <v>84.515709674533028</v>
      </c>
      <c r="I172" s="23">
        <f t="shared" si="114"/>
        <v>80.105616609557117</v>
      </c>
      <c r="J172" s="23">
        <f t="shared" si="114"/>
        <v>383.92781049941317</v>
      </c>
      <c r="K172" s="23">
        <f t="shared" si="114"/>
        <v>645.64668424933086</v>
      </c>
      <c r="L172" s="23">
        <f t="shared" si="114"/>
        <v>233.30952493728813</v>
      </c>
      <c r="M172" s="23">
        <f t="shared" si="114"/>
        <v>236.02547910889697</v>
      </c>
      <c r="N172" s="23">
        <f t="shared" si="114"/>
        <v>188.42998009631407</v>
      </c>
      <c r="O172" s="23">
        <f t="shared" si="114"/>
        <v>230.31291482545947</v>
      </c>
      <c r="P172" s="23">
        <f t="shared" si="114"/>
        <v>217.71002589622239</v>
      </c>
      <c r="Q172" s="23">
        <f t="shared" si="114"/>
        <v>246.21128015423662</v>
      </c>
      <c r="R172" s="23">
        <f t="shared" si="114"/>
        <v>241.46829961854735</v>
      </c>
      <c r="S172" s="23">
        <f t="shared" si="114"/>
        <v>319.5908487241025</v>
      </c>
      <c r="T172" s="23">
        <f t="shared" si="114"/>
        <v>0</v>
      </c>
      <c r="U172" s="23">
        <f t="shared" si="114"/>
        <v>0</v>
      </c>
      <c r="V172" s="23">
        <f t="shared" si="114"/>
        <v>0</v>
      </c>
      <c r="W172" s="23">
        <f t="shared" si="114"/>
        <v>0</v>
      </c>
      <c r="X172" s="23">
        <f t="shared" si="114"/>
        <v>0</v>
      </c>
      <c r="Y172" s="23">
        <f t="shared" si="114"/>
        <v>0</v>
      </c>
      <c r="Z172" s="23">
        <f t="shared" si="114"/>
        <v>0</v>
      </c>
      <c r="AA172" s="23">
        <f t="shared" si="114"/>
        <v>0</v>
      </c>
    </row>
    <row r="173" spans="1:27" ht="15.75" hidden="1" customHeight="1" x14ac:dyDescent="0.25">
      <c r="A173" s="666"/>
      <c r="B173" s="76" t="s">
        <v>7</v>
      </c>
      <c r="C173" s="23">
        <f t="shared" si="110"/>
        <v>0</v>
      </c>
      <c r="D173" s="23">
        <f t="shared" si="111"/>
        <v>0</v>
      </c>
      <c r="E173" s="23">
        <f t="shared" si="114"/>
        <v>0</v>
      </c>
      <c r="F173" s="23">
        <f t="shared" si="114"/>
        <v>0</v>
      </c>
      <c r="G173" s="23">
        <f t="shared" si="114"/>
        <v>0</v>
      </c>
      <c r="H173" s="23">
        <f t="shared" si="114"/>
        <v>0</v>
      </c>
      <c r="I173" s="23">
        <f t="shared" si="114"/>
        <v>0</v>
      </c>
      <c r="J173" s="23">
        <f t="shared" si="114"/>
        <v>0</v>
      </c>
      <c r="K173" s="23">
        <f t="shared" si="114"/>
        <v>0</v>
      </c>
      <c r="L173" s="23">
        <f t="shared" si="114"/>
        <v>0</v>
      </c>
      <c r="M173" s="23">
        <f t="shared" si="114"/>
        <v>0</v>
      </c>
      <c r="N173" s="23">
        <f t="shared" si="114"/>
        <v>0</v>
      </c>
      <c r="O173" s="23">
        <f t="shared" si="114"/>
        <v>0</v>
      </c>
      <c r="P173" s="23">
        <f t="shared" si="114"/>
        <v>0</v>
      </c>
      <c r="Q173" s="23">
        <f t="shared" si="114"/>
        <v>0</v>
      </c>
      <c r="R173" s="23">
        <f t="shared" si="114"/>
        <v>0</v>
      </c>
      <c r="S173" s="23">
        <f t="shared" si="114"/>
        <v>0</v>
      </c>
      <c r="T173" s="23">
        <f t="shared" si="114"/>
        <v>0</v>
      </c>
      <c r="U173" s="23">
        <f t="shared" si="114"/>
        <v>0</v>
      </c>
      <c r="V173" s="23">
        <f t="shared" si="114"/>
        <v>0</v>
      </c>
      <c r="W173" s="23">
        <f t="shared" si="114"/>
        <v>0</v>
      </c>
      <c r="X173" s="23">
        <f t="shared" si="114"/>
        <v>0</v>
      </c>
      <c r="Y173" s="23">
        <f t="shared" si="114"/>
        <v>0</v>
      </c>
      <c r="Z173" s="23">
        <f t="shared" si="114"/>
        <v>0</v>
      </c>
      <c r="AA173" s="23">
        <f t="shared" si="114"/>
        <v>0</v>
      </c>
    </row>
    <row r="174" spans="1:27" ht="15.75" hidden="1" customHeight="1" x14ac:dyDescent="0.25">
      <c r="A174" s="666"/>
      <c r="B174" s="76" t="s">
        <v>8</v>
      </c>
      <c r="C174" s="23">
        <f t="shared" si="110"/>
        <v>0</v>
      </c>
      <c r="D174" s="23">
        <f t="shared" si="111"/>
        <v>0</v>
      </c>
      <c r="E174" s="23">
        <f t="shared" si="114"/>
        <v>0</v>
      </c>
      <c r="F174" s="23">
        <f t="shared" si="114"/>
        <v>0</v>
      </c>
      <c r="G174" s="23">
        <f t="shared" si="114"/>
        <v>0</v>
      </c>
      <c r="H174" s="23">
        <f t="shared" si="114"/>
        <v>0</v>
      </c>
      <c r="I174" s="23">
        <f t="shared" si="114"/>
        <v>0</v>
      </c>
      <c r="J174" s="23">
        <f t="shared" si="114"/>
        <v>0</v>
      </c>
      <c r="K174" s="23">
        <f t="shared" si="114"/>
        <v>0</v>
      </c>
      <c r="L174" s="23">
        <f t="shared" si="114"/>
        <v>0</v>
      </c>
      <c r="M174" s="23">
        <f t="shared" si="114"/>
        <v>0</v>
      </c>
      <c r="N174" s="23">
        <f t="shared" si="114"/>
        <v>0</v>
      </c>
      <c r="O174" s="23">
        <f t="shared" si="114"/>
        <v>0</v>
      </c>
      <c r="P174" s="23">
        <f t="shared" si="114"/>
        <v>0</v>
      </c>
      <c r="Q174" s="23">
        <f t="shared" si="114"/>
        <v>0</v>
      </c>
      <c r="R174" s="23">
        <f t="shared" si="114"/>
        <v>0</v>
      </c>
      <c r="S174" s="23">
        <f t="shared" si="114"/>
        <v>0</v>
      </c>
      <c r="T174" s="23">
        <f t="shared" si="114"/>
        <v>0</v>
      </c>
      <c r="U174" s="23">
        <f t="shared" si="114"/>
        <v>0</v>
      </c>
      <c r="V174" s="23">
        <f t="shared" si="114"/>
        <v>0</v>
      </c>
      <c r="W174" s="23">
        <f t="shared" si="114"/>
        <v>0</v>
      </c>
      <c r="X174" s="23">
        <f t="shared" si="114"/>
        <v>0</v>
      </c>
      <c r="Y174" s="23">
        <f t="shared" si="114"/>
        <v>0</v>
      </c>
      <c r="Z174" s="23">
        <f t="shared" si="114"/>
        <v>0</v>
      </c>
      <c r="AA174" s="23">
        <f t="shared" si="114"/>
        <v>0</v>
      </c>
    </row>
    <row r="175" spans="1:27" ht="15.75" hidden="1" customHeight="1" x14ac:dyDescent="0.25">
      <c r="A175" s="666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25">
      <c r="A176" s="666"/>
      <c r="B176" s="224" t="s">
        <v>26</v>
      </c>
      <c r="C176" s="23">
        <f>SUM(C162:C175)</f>
        <v>0</v>
      </c>
      <c r="D176" s="23">
        <f>SUM(D162:D175)</f>
        <v>5.5061878630222187</v>
      </c>
      <c r="E176" s="23">
        <f t="shared" ref="E176:AA176" si="115">SUM(E162:E175)</f>
        <v>24.821461926929771</v>
      </c>
      <c r="F176" s="23">
        <f t="shared" si="115"/>
        <v>45.931595635487071</v>
      </c>
      <c r="G176" s="23">
        <f t="shared" si="115"/>
        <v>199.79701347075721</v>
      </c>
      <c r="H176" s="23">
        <f t="shared" si="115"/>
        <v>1487.1362108188466</v>
      </c>
      <c r="I176" s="23">
        <f t="shared" si="115"/>
        <v>2121.0894008173195</v>
      </c>
      <c r="J176" s="23">
        <f t="shared" si="115"/>
        <v>2816.4688900745828</v>
      </c>
      <c r="K176" s="23">
        <f t="shared" si="115"/>
        <v>3298.2363674758462</v>
      </c>
      <c r="L176" s="23">
        <f t="shared" si="115"/>
        <v>1285.8586495662541</v>
      </c>
      <c r="M176" s="23">
        <f t="shared" si="115"/>
        <v>1207.9584432599315</v>
      </c>
      <c r="N176" s="23">
        <f t="shared" si="115"/>
        <v>1729.6950301025793</v>
      </c>
      <c r="O176" s="23">
        <f t="shared" si="115"/>
        <v>3205.0844575614728</v>
      </c>
      <c r="P176" s="23">
        <f t="shared" si="115"/>
        <v>2641.8713775023398</v>
      </c>
      <c r="Q176" s="23">
        <f t="shared" si="115"/>
        <v>2827.3705072784255</v>
      </c>
      <c r="R176" s="23">
        <f t="shared" si="115"/>
        <v>2909.4754797600281</v>
      </c>
      <c r="S176" s="23">
        <f t="shared" si="115"/>
        <v>5342.9566234863614</v>
      </c>
      <c r="T176" s="23">
        <f t="shared" si="115"/>
        <v>0</v>
      </c>
      <c r="U176" s="23">
        <f t="shared" si="115"/>
        <v>0</v>
      </c>
      <c r="V176" s="23">
        <f t="shared" si="115"/>
        <v>0</v>
      </c>
      <c r="W176" s="23">
        <f t="shared" si="115"/>
        <v>0</v>
      </c>
      <c r="X176" s="23">
        <f t="shared" si="115"/>
        <v>0</v>
      </c>
      <c r="Y176" s="23">
        <f t="shared" si="115"/>
        <v>0</v>
      </c>
      <c r="Z176" s="23">
        <f t="shared" si="115"/>
        <v>0</v>
      </c>
      <c r="AA176" s="23">
        <f t="shared" si="115"/>
        <v>0</v>
      </c>
    </row>
    <row r="177" spans="1:27" ht="16.5" hidden="1" customHeight="1" thickBot="1" x14ac:dyDescent="0.3">
      <c r="A177" s="667"/>
      <c r="B177" s="127" t="s">
        <v>27</v>
      </c>
      <c r="C177" s="24">
        <f>C176</f>
        <v>0</v>
      </c>
      <c r="D177" s="24">
        <f>C177+D176</f>
        <v>5.5061878630222187</v>
      </c>
      <c r="E177" s="24">
        <f t="shared" ref="E177:AA177" si="116">D177+E176</f>
        <v>30.327649789951991</v>
      </c>
      <c r="F177" s="24">
        <f t="shared" si="116"/>
        <v>76.259245425439062</v>
      </c>
      <c r="G177" s="24">
        <f t="shared" si="116"/>
        <v>276.05625889619625</v>
      </c>
      <c r="H177" s="24">
        <f t="shared" si="116"/>
        <v>1763.192469715043</v>
      </c>
      <c r="I177" s="24">
        <f t="shared" si="116"/>
        <v>3884.2818705323625</v>
      </c>
      <c r="J177" s="24">
        <f t="shared" si="116"/>
        <v>6700.7507606069448</v>
      </c>
      <c r="K177" s="24">
        <f t="shared" si="116"/>
        <v>9998.9871280827902</v>
      </c>
      <c r="L177" s="24">
        <f t="shared" si="116"/>
        <v>11284.845777649045</v>
      </c>
      <c r="M177" s="24">
        <f t="shared" si="116"/>
        <v>12492.804220908976</v>
      </c>
      <c r="N177" s="24">
        <f t="shared" si="116"/>
        <v>14222.499251011555</v>
      </c>
      <c r="O177" s="24">
        <f t="shared" si="116"/>
        <v>17427.583708573027</v>
      </c>
      <c r="P177" s="24">
        <f t="shared" si="116"/>
        <v>20069.455086075366</v>
      </c>
      <c r="Q177" s="24">
        <f t="shared" si="116"/>
        <v>22896.825593353791</v>
      </c>
      <c r="R177" s="24">
        <f t="shared" si="116"/>
        <v>25806.30107311382</v>
      </c>
      <c r="S177" s="24">
        <f t="shared" si="116"/>
        <v>31149.25769660018</v>
      </c>
      <c r="T177" s="24">
        <f t="shared" si="116"/>
        <v>31149.25769660018</v>
      </c>
      <c r="U177" s="24">
        <f t="shared" si="116"/>
        <v>31149.25769660018</v>
      </c>
      <c r="V177" s="24">
        <f t="shared" si="116"/>
        <v>31149.25769660018</v>
      </c>
      <c r="W177" s="24">
        <f t="shared" si="116"/>
        <v>31149.25769660018</v>
      </c>
      <c r="X177" s="24">
        <f t="shared" si="116"/>
        <v>31149.25769660018</v>
      </c>
      <c r="Y177" s="24">
        <f t="shared" si="116"/>
        <v>31149.25769660018</v>
      </c>
      <c r="Z177" s="24">
        <f t="shared" si="116"/>
        <v>31149.25769660018</v>
      </c>
      <c r="AA177" s="24">
        <f t="shared" si="116"/>
        <v>31149.25769660018</v>
      </c>
    </row>
    <row r="178" spans="1:27" ht="14.65" hidden="1" customHeight="1" x14ac:dyDescent="0.25">
      <c r="A178" s="95"/>
      <c r="B178" s="198" t="s">
        <v>128</v>
      </c>
      <c r="C178" s="99">
        <f t="shared" ref="C178:AA178" si="117">C157+C176</f>
        <v>0</v>
      </c>
      <c r="D178" s="99">
        <f t="shared" si="117"/>
        <v>78.306189450390221</v>
      </c>
      <c r="E178" s="99">
        <f t="shared" si="117"/>
        <v>339.21992881365486</v>
      </c>
      <c r="F178" s="99">
        <f t="shared" si="117"/>
        <v>569.53974528608364</v>
      </c>
      <c r="G178" s="99">
        <f t="shared" si="117"/>
        <v>2019.3990211421092</v>
      </c>
      <c r="H178" s="99">
        <f t="shared" si="117"/>
        <v>9712.6828969194921</v>
      </c>
      <c r="I178" s="99">
        <f t="shared" si="117"/>
        <v>14991.617254576715</v>
      </c>
      <c r="J178" s="99">
        <f t="shared" si="117"/>
        <v>20080.285602767017</v>
      </c>
      <c r="K178" s="99">
        <f t="shared" si="117"/>
        <v>25339.973863912812</v>
      </c>
      <c r="L178" s="99">
        <f t="shared" si="117"/>
        <v>15961.980626024186</v>
      </c>
      <c r="M178" s="99">
        <f t="shared" si="117"/>
        <v>15193.308447888585</v>
      </c>
      <c r="N178" s="99">
        <f t="shared" si="117"/>
        <v>28923.784797081007</v>
      </c>
      <c r="O178" s="99">
        <f t="shared" si="117"/>
        <v>44916.665166732855</v>
      </c>
      <c r="P178" s="99">
        <f t="shared" si="117"/>
        <v>37754.4341468032</v>
      </c>
      <c r="Q178" s="99">
        <f t="shared" si="117"/>
        <v>40508.681688482888</v>
      </c>
      <c r="R178" s="99">
        <f t="shared" si="117"/>
        <v>39613.84006218431</v>
      </c>
      <c r="S178" s="99">
        <f t="shared" si="117"/>
        <v>54195.487495547415</v>
      </c>
      <c r="T178" s="99">
        <f t="shared" si="117"/>
        <v>0</v>
      </c>
      <c r="U178" s="99">
        <f t="shared" si="117"/>
        <v>0</v>
      </c>
      <c r="V178" s="99">
        <f t="shared" si="117"/>
        <v>0</v>
      </c>
      <c r="W178" s="99">
        <f t="shared" si="117"/>
        <v>0</v>
      </c>
      <c r="X178" s="99">
        <f t="shared" si="117"/>
        <v>0</v>
      </c>
      <c r="Y178" s="99">
        <f t="shared" si="117"/>
        <v>0</v>
      </c>
      <c r="Z178" s="99">
        <f t="shared" si="117"/>
        <v>0</v>
      </c>
      <c r="AA178" s="99">
        <f t="shared" si="117"/>
        <v>0</v>
      </c>
    </row>
    <row r="179" spans="1:27" hidden="1" x14ac:dyDescent="0.25">
      <c r="A179" s="95"/>
      <c r="B179" s="199" t="s">
        <v>182</v>
      </c>
      <c r="C179" s="97"/>
      <c r="D179" s="97">
        <f>D178-D73</f>
        <v>0</v>
      </c>
      <c r="E179" s="97">
        <f t="shared" ref="E179:AA179" si="118">E178-E73</f>
        <v>0</v>
      </c>
      <c r="F179" s="97">
        <f t="shared" si="118"/>
        <v>0</v>
      </c>
      <c r="G179" s="97">
        <f t="shared" si="118"/>
        <v>0</v>
      </c>
      <c r="H179" s="97">
        <f t="shared" si="118"/>
        <v>0</v>
      </c>
      <c r="I179" s="97">
        <f t="shared" si="118"/>
        <v>0</v>
      </c>
      <c r="J179" s="97">
        <f t="shared" si="118"/>
        <v>0</v>
      </c>
      <c r="K179" s="97">
        <f t="shared" si="118"/>
        <v>0</v>
      </c>
      <c r="L179" s="97">
        <f t="shared" si="118"/>
        <v>0</v>
      </c>
      <c r="M179" s="97">
        <f t="shared" si="118"/>
        <v>0</v>
      </c>
      <c r="N179" s="97">
        <f t="shared" si="118"/>
        <v>0</v>
      </c>
      <c r="O179" s="97">
        <f t="shared" si="118"/>
        <v>0</v>
      </c>
      <c r="P179" s="97">
        <f t="shared" si="118"/>
        <v>0</v>
      </c>
      <c r="Q179" s="97">
        <f t="shared" si="118"/>
        <v>0</v>
      </c>
      <c r="R179" s="97">
        <f t="shared" si="118"/>
        <v>0</v>
      </c>
      <c r="S179" s="97">
        <f t="shared" si="118"/>
        <v>0</v>
      </c>
      <c r="T179" s="97">
        <f t="shared" si="118"/>
        <v>0</v>
      </c>
      <c r="U179" s="97">
        <f t="shared" si="118"/>
        <v>0</v>
      </c>
      <c r="V179" s="97">
        <f t="shared" si="118"/>
        <v>0</v>
      </c>
      <c r="W179" s="97">
        <f t="shared" si="118"/>
        <v>0</v>
      </c>
      <c r="X179" s="97">
        <f t="shared" si="118"/>
        <v>0</v>
      </c>
      <c r="Y179" s="97">
        <f t="shared" si="118"/>
        <v>0</v>
      </c>
      <c r="Z179" s="97">
        <f t="shared" si="118"/>
        <v>0</v>
      </c>
      <c r="AA179" s="97">
        <f t="shared" si="118"/>
        <v>0</v>
      </c>
    </row>
    <row r="180" spans="1:27" ht="15.75" hidden="1" thickBot="1" x14ac:dyDescent="0.3">
      <c r="A180" s="95"/>
      <c r="B180" s="95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</row>
    <row r="181" spans="1:27" ht="15.75" hidden="1" thickBot="1" x14ac:dyDescent="0.3">
      <c r="A181" s="95"/>
      <c r="B181" s="241" t="s">
        <v>39</v>
      </c>
      <c r="C181" s="135">
        <f>C$4</f>
        <v>45292</v>
      </c>
      <c r="D181" s="135">
        <f t="shared" ref="D181:AA181" si="119">D$4</f>
        <v>45323</v>
      </c>
      <c r="E181" s="135">
        <f t="shared" si="119"/>
        <v>45352</v>
      </c>
      <c r="F181" s="135">
        <f t="shared" si="119"/>
        <v>45383</v>
      </c>
      <c r="G181" s="135">
        <f t="shared" si="119"/>
        <v>45413</v>
      </c>
      <c r="H181" s="135">
        <f t="shared" si="119"/>
        <v>45444</v>
      </c>
      <c r="I181" s="135">
        <f t="shared" si="119"/>
        <v>45474</v>
      </c>
      <c r="J181" s="135">
        <f t="shared" si="119"/>
        <v>45505</v>
      </c>
      <c r="K181" s="135">
        <f t="shared" si="119"/>
        <v>45536</v>
      </c>
      <c r="L181" s="135">
        <f t="shared" si="119"/>
        <v>45566</v>
      </c>
      <c r="M181" s="135">
        <f t="shared" si="119"/>
        <v>45597</v>
      </c>
      <c r="N181" s="135">
        <f t="shared" si="119"/>
        <v>45627</v>
      </c>
      <c r="O181" s="135">
        <f t="shared" si="119"/>
        <v>45658</v>
      </c>
      <c r="P181" s="135">
        <f t="shared" si="119"/>
        <v>45689</v>
      </c>
      <c r="Q181" s="135">
        <f t="shared" si="119"/>
        <v>45717</v>
      </c>
      <c r="R181" s="135">
        <f t="shared" si="119"/>
        <v>45748</v>
      </c>
      <c r="S181" s="135">
        <f t="shared" si="119"/>
        <v>45778</v>
      </c>
      <c r="T181" s="135">
        <f t="shared" si="119"/>
        <v>45809</v>
      </c>
      <c r="U181" s="135">
        <f t="shared" si="119"/>
        <v>45839</v>
      </c>
      <c r="V181" s="135">
        <f t="shared" si="119"/>
        <v>45870</v>
      </c>
      <c r="W181" s="135">
        <f t="shared" si="119"/>
        <v>45901</v>
      </c>
      <c r="X181" s="135">
        <f t="shared" si="119"/>
        <v>45931</v>
      </c>
      <c r="Y181" s="135">
        <f t="shared" si="119"/>
        <v>45962</v>
      </c>
      <c r="Z181" s="135">
        <f t="shared" si="119"/>
        <v>45992</v>
      </c>
      <c r="AA181" s="135">
        <f t="shared" si="119"/>
        <v>46023</v>
      </c>
    </row>
    <row r="182" spans="1:27" hidden="1" x14ac:dyDescent="0.25">
      <c r="A182" s="95"/>
      <c r="B182" s="235" t="s">
        <v>129</v>
      </c>
      <c r="C182" s="107">
        <f>C157*'YTD PROGRAM SUMMARY'!C43</f>
        <v>0</v>
      </c>
      <c r="D182" s="107">
        <f>D157*'YTD PROGRAM SUMMARY'!D43</f>
        <v>72.800001587368001</v>
      </c>
      <c r="E182" s="107">
        <f>E157*'YTD PROGRAM SUMMARY'!E43</f>
        <v>314.39846688672509</v>
      </c>
      <c r="F182" s="107">
        <f>F157*'YTD PROGRAM SUMMARY'!F43</f>
        <v>236.38075385314022</v>
      </c>
      <c r="G182" s="107">
        <f>G157*'YTD PROGRAM SUMMARY'!G43</f>
        <v>1819.6020076713519</v>
      </c>
      <c r="H182" s="107">
        <f>H157*'YTD PROGRAM SUMMARY'!H43</f>
        <v>8225.5466861006462</v>
      </c>
      <c r="I182" s="107">
        <f>I157*'YTD PROGRAM SUMMARY'!I43</f>
        <v>12870.527853759395</v>
      </c>
      <c r="J182" s="107">
        <f>J157*'YTD PROGRAM SUMMARY'!J43</f>
        <v>17263.816712692435</v>
      </c>
      <c r="K182" s="107">
        <f>K157*'YTD PROGRAM SUMMARY'!K43</f>
        <v>21743.694339697027</v>
      </c>
      <c r="L182" s="107">
        <f>L157*'YTD PROGRAM SUMMARY'!L43</f>
        <v>14676.121976457931</v>
      </c>
      <c r="M182" s="107">
        <f>M157*'YTD PROGRAM SUMMARY'!M43</f>
        <v>0</v>
      </c>
      <c r="N182" s="107">
        <f>N157*'YTD PROGRAM SUMMARY'!N43</f>
        <v>0</v>
      </c>
      <c r="O182" s="207">
        <f>O157*'YTD PROGRAM SUMMARY'!O43</f>
        <v>0</v>
      </c>
      <c r="P182" s="207">
        <f>P157*'YTD PROGRAM SUMMARY'!P43</f>
        <v>0</v>
      </c>
      <c r="Q182" s="207">
        <f>Q157*'YTD PROGRAM SUMMARY'!Q43</f>
        <v>0</v>
      </c>
      <c r="R182" s="207">
        <f>R157*'YTD PROGRAM SUMMARY'!R43</f>
        <v>0</v>
      </c>
      <c r="S182" s="207">
        <f>S157*'YTD PROGRAM SUMMARY'!S43</f>
        <v>0</v>
      </c>
      <c r="T182" s="207">
        <f>T157*'YTD PROGRAM SUMMARY'!T43</f>
        <v>0</v>
      </c>
      <c r="U182" s="207">
        <f>U157*'YTD PROGRAM SUMMARY'!U43</f>
        <v>0</v>
      </c>
      <c r="V182" s="207">
        <f>V157*'YTD PROGRAM SUMMARY'!V43</f>
        <v>0</v>
      </c>
      <c r="W182" s="207">
        <f>W157*'YTD PROGRAM SUMMARY'!W43</f>
        <v>0</v>
      </c>
      <c r="X182" s="207">
        <f>X157*'YTD PROGRAM SUMMARY'!X43</f>
        <v>0</v>
      </c>
      <c r="Y182" s="207">
        <f>Y157*'YTD PROGRAM SUMMARY'!Y43</f>
        <v>0</v>
      </c>
      <c r="Z182" s="207">
        <f>Z157*'YTD PROGRAM SUMMARY'!Z43</f>
        <v>0</v>
      </c>
      <c r="AA182" s="207">
        <f>AA157*'YTD PROGRAM SUMMARY'!AA43</f>
        <v>0</v>
      </c>
    </row>
    <row r="183" spans="1:27" ht="15.75" hidden="1" thickBot="1" x14ac:dyDescent="0.3">
      <c r="A183" s="95"/>
      <c r="B183" s="78" t="s">
        <v>130</v>
      </c>
      <c r="C183" s="100">
        <f>C176*'YTD PROGRAM SUMMARY'!C43</f>
        <v>0</v>
      </c>
      <c r="D183" s="100">
        <f>D176*'YTD PROGRAM SUMMARY'!D43</f>
        <v>5.5061878630222187</v>
      </c>
      <c r="E183" s="100">
        <f>E176*'YTD PROGRAM SUMMARY'!E43</f>
        <v>24.821461926929771</v>
      </c>
      <c r="F183" s="100">
        <f>F176*'YTD PROGRAM SUMMARY'!F43</f>
        <v>20.735630660521878</v>
      </c>
      <c r="G183" s="100">
        <f>G176*'YTD PROGRAM SUMMARY'!G43</f>
        <v>199.79701347075721</v>
      </c>
      <c r="H183" s="100">
        <f>H176*'YTD PROGRAM SUMMARY'!H43</f>
        <v>1487.1362108188466</v>
      </c>
      <c r="I183" s="100">
        <f>I176*'YTD PROGRAM SUMMARY'!I43</f>
        <v>2121.0894008173195</v>
      </c>
      <c r="J183" s="100">
        <f>J176*'YTD PROGRAM SUMMARY'!J43</f>
        <v>2816.4688900745828</v>
      </c>
      <c r="K183" s="100">
        <f>K176*'YTD PROGRAM SUMMARY'!K43</f>
        <v>3253.6383960683802</v>
      </c>
      <c r="L183" s="100">
        <f>L176*'YTD PROGRAM SUMMARY'!L43</f>
        <v>1285.8586495662541</v>
      </c>
      <c r="M183" s="100">
        <f>M176*'YTD PROGRAM SUMMARY'!M43</f>
        <v>0</v>
      </c>
      <c r="N183" s="100">
        <f>N176*'YTD PROGRAM SUMMARY'!N43</f>
        <v>0</v>
      </c>
      <c r="O183" s="201">
        <f>O176*'YTD PROGRAM SUMMARY'!O43</f>
        <v>0</v>
      </c>
      <c r="P183" s="201">
        <f>P176*'YTD PROGRAM SUMMARY'!P43</f>
        <v>0</v>
      </c>
      <c r="Q183" s="201">
        <f>Q176*'YTD PROGRAM SUMMARY'!Q43</f>
        <v>0</v>
      </c>
      <c r="R183" s="201">
        <f>R176*'YTD PROGRAM SUMMARY'!R43</f>
        <v>0</v>
      </c>
      <c r="S183" s="201">
        <f>S176*'YTD PROGRAM SUMMARY'!S43</f>
        <v>0</v>
      </c>
      <c r="T183" s="201">
        <f>T176*'YTD PROGRAM SUMMARY'!T43</f>
        <v>0</v>
      </c>
      <c r="U183" s="201">
        <f>U176*'YTD PROGRAM SUMMARY'!U43</f>
        <v>0</v>
      </c>
      <c r="V183" s="201">
        <f>V176*'YTD PROGRAM SUMMARY'!V43</f>
        <v>0</v>
      </c>
      <c r="W183" s="201">
        <f>W176*'YTD PROGRAM SUMMARY'!W43</f>
        <v>0</v>
      </c>
      <c r="X183" s="201">
        <f>X176*'YTD PROGRAM SUMMARY'!X43</f>
        <v>0</v>
      </c>
      <c r="Y183" s="201">
        <f>Y176*'YTD PROGRAM SUMMARY'!Y43</f>
        <v>0</v>
      </c>
      <c r="Z183" s="201">
        <f>Z176*'YTD PROGRAM SUMMARY'!Z43</f>
        <v>0</v>
      </c>
      <c r="AA183" s="201">
        <f>AA176*'YTD PROGRAM SUMMARY'!AA43</f>
        <v>0</v>
      </c>
    </row>
    <row r="184" spans="1:27" hidden="1" x14ac:dyDescent="0.25">
      <c r="A184" s="95"/>
      <c r="B184" s="235" t="s">
        <v>131</v>
      </c>
      <c r="C184" s="101">
        <f>IFERROR(C182/C73,0)</f>
        <v>0</v>
      </c>
      <c r="D184" s="101">
        <f t="shared" ref="D184:N184" si="120">IFERROR(D182/D73,0)</f>
        <v>0.92968387426755617</v>
      </c>
      <c r="E184" s="101">
        <f t="shared" si="120"/>
        <v>0.92682781930372637</v>
      </c>
      <c r="F184" s="101">
        <f t="shared" si="120"/>
        <v>0.4150382055152349</v>
      </c>
      <c r="G184" s="101">
        <f t="shared" si="120"/>
        <v>0.90106115166988732</v>
      </c>
      <c r="H184" s="101">
        <f t="shared" si="120"/>
        <v>0.84688718589891221</v>
      </c>
      <c r="I184" s="101">
        <f t="shared" si="120"/>
        <v>0.85851497108026942</v>
      </c>
      <c r="J184" s="101">
        <f t="shared" si="120"/>
        <v>0.85973960003405137</v>
      </c>
      <c r="K184" s="101">
        <f t="shared" si="120"/>
        <v>0.85807879899444883</v>
      </c>
      <c r="L184" s="101">
        <f t="shared" si="120"/>
        <v>0.91944241258695625</v>
      </c>
      <c r="M184" s="101">
        <f t="shared" si="120"/>
        <v>0</v>
      </c>
      <c r="N184" s="101">
        <f t="shared" si="120"/>
        <v>0</v>
      </c>
      <c r="O184" s="202">
        <f t="shared" ref="O184:AA184" si="121">IFERROR(O182/O73,0)</f>
        <v>0</v>
      </c>
      <c r="P184" s="202">
        <f t="shared" si="121"/>
        <v>0</v>
      </c>
      <c r="Q184" s="202">
        <f t="shared" si="121"/>
        <v>0</v>
      </c>
      <c r="R184" s="202">
        <f t="shared" si="121"/>
        <v>0</v>
      </c>
      <c r="S184" s="202">
        <f t="shared" si="121"/>
        <v>0</v>
      </c>
      <c r="T184" s="202">
        <f t="shared" si="121"/>
        <v>0</v>
      </c>
      <c r="U184" s="202">
        <f t="shared" si="121"/>
        <v>0</v>
      </c>
      <c r="V184" s="202">
        <f t="shared" si="121"/>
        <v>0</v>
      </c>
      <c r="W184" s="202">
        <f t="shared" si="121"/>
        <v>0</v>
      </c>
      <c r="X184" s="202">
        <f t="shared" si="121"/>
        <v>0</v>
      </c>
      <c r="Y184" s="202">
        <f t="shared" si="121"/>
        <v>0</v>
      </c>
      <c r="Z184" s="202">
        <f t="shared" si="121"/>
        <v>0</v>
      </c>
      <c r="AA184" s="202">
        <f t="shared" si="121"/>
        <v>0</v>
      </c>
    </row>
    <row r="185" spans="1:27" ht="15.75" hidden="1" thickBot="1" x14ac:dyDescent="0.3">
      <c r="A185" s="95"/>
      <c r="B185" s="78" t="s">
        <v>132</v>
      </c>
      <c r="C185" s="102">
        <f>IFERROR(C183/C73,0)</f>
        <v>0</v>
      </c>
      <c r="D185" s="102">
        <f t="shared" ref="D185:N185" si="122">IFERROR(D183/D73,0)</f>
        <v>7.0316125732444015E-2</v>
      </c>
      <c r="E185" s="102">
        <f t="shared" si="122"/>
        <v>7.3172180696273445E-2</v>
      </c>
      <c r="F185" s="102">
        <f t="shared" si="122"/>
        <v>3.6407697324277559E-2</v>
      </c>
      <c r="G185" s="102">
        <f t="shared" si="122"/>
        <v>9.8938848330112725E-2</v>
      </c>
      <c r="H185" s="102">
        <f t="shared" si="122"/>
        <v>0.15311281410108749</v>
      </c>
      <c r="I185" s="102">
        <f t="shared" si="122"/>
        <v>0.14148502891973067</v>
      </c>
      <c r="J185" s="102">
        <f t="shared" si="122"/>
        <v>0.14026039996594869</v>
      </c>
      <c r="K185" s="102">
        <f t="shared" si="122"/>
        <v>0.12839943772404419</v>
      </c>
      <c r="L185" s="102">
        <f t="shared" si="122"/>
        <v>8.0557587413043752E-2</v>
      </c>
      <c r="M185" s="102">
        <f t="shared" si="122"/>
        <v>0</v>
      </c>
      <c r="N185" s="102">
        <f t="shared" si="122"/>
        <v>0</v>
      </c>
      <c r="O185" s="203">
        <f>IFERROR(O183/O73,0)</f>
        <v>0</v>
      </c>
      <c r="P185" s="203">
        <f t="shared" ref="P185:Z185" si="123">IFERROR(P183/P73,0)</f>
        <v>0</v>
      </c>
      <c r="Q185" s="203">
        <f t="shared" si="123"/>
        <v>0</v>
      </c>
      <c r="R185" s="203">
        <f t="shared" si="123"/>
        <v>0</v>
      </c>
      <c r="S185" s="203">
        <f t="shared" si="123"/>
        <v>0</v>
      </c>
      <c r="T185" s="203">
        <f t="shared" si="123"/>
        <v>0</v>
      </c>
      <c r="U185" s="203">
        <f t="shared" si="123"/>
        <v>0</v>
      </c>
      <c r="V185" s="203">
        <f t="shared" si="123"/>
        <v>0</v>
      </c>
      <c r="W185" s="203">
        <f t="shared" si="123"/>
        <v>0</v>
      </c>
      <c r="X185" s="203">
        <f t="shared" si="123"/>
        <v>0</v>
      </c>
      <c r="Y185" s="203">
        <f t="shared" si="123"/>
        <v>0</v>
      </c>
      <c r="Z185" s="203">
        <f t="shared" si="123"/>
        <v>0</v>
      </c>
      <c r="AA185" s="203">
        <f>IFERROR(AA183/AA73,0)</f>
        <v>0</v>
      </c>
    </row>
    <row r="186" spans="1:27" s="1" customFormat="1" ht="15.75" hidden="1" thickBot="1" x14ac:dyDescent="0.3">
      <c r="A186" s="103"/>
      <c r="B186" s="242" t="s">
        <v>133</v>
      </c>
      <c r="C186" s="104">
        <f>C184+C185</f>
        <v>0</v>
      </c>
      <c r="D186" s="104">
        <f t="shared" ref="D186:N186" si="124">D184+D185</f>
        <v>1.0000000000000002</v>
      </c>
      <c r="E186" s="105">
        <f t="shared" si="124"/>
        <v>0.99999999999999978</v>
      </c>
      <c r="F186" s="105">
        <f t="shared" si="124"/>
        <v>0.45144590283951247</v>
      </c>
      <c r="G186" s="105">
        <f t="shared" si="124"/>
        <v>1</v>
      </c>
      <c r="H186" s="105">
        <f t="shared" si="124"/>
        <v>0.99999999999999967</v>
      </c>
      <c r="I186" s="105">
        <f t="shared" si="124"/>
        <v>1</v>
      </c>
      <c r="J186" s="105">
        <f t="shared" si="124"/>
        <v>1</v>
      </c>
      <c r="K186" s="105">
        <f t="shared" si="124"/>
        <v>0.986478236718493</v>
      </c>
      <c r="L186" s="105">
        <f t="shared" si="124"/>
        <v>1</v>
      </c>
      <c r="M186" s="106">
        <f t="shared" si="124"/>
        <v>0</v>
      </c>
      <c r="N186" s="106">
        <f t="shared" si="124"/>
        <v>0</v>
      </c>
      <c r="O186" s="204">
        <f>O184+O185</f>
        <v>0</v>
      </c>
      <c r="P186" s="204">
        <f t="shared" ref="P186:Z186" si="125">P184+P185</f>
        <v>0</v>
      </c>
      <c r="Q186" s="205">
        <f t="shared" si="125"/>
        <v>0</v>
      </c>
      <c r="R186" s="205">
        <f t="shared" si="125"/>
        <v>0</v>
      </c>
      <c r="S186" s="205">
        <f t="shared" si="125"/>
        <v>0</v>
      </c>
      <c r="T186" s="205">
        <f t="shared" si="125"/>
        <v>0</v>
      </c>
      <c r="U186" s="205">
        <f t="shared" si="125"/>
        <v>0</v>
      </c>
      <c r="V186" s="205">
        <f t="shared" si="125"/>
        <v>0</v>
      </c>
      <c r="W186" s="205">
        <f t="shared" si="125"/>
        <v>0</v>
      </c>
      <c r="X186" s="205">
        <f t="shared" si="125"/>
        <v>0</v>
      </c>
      <c r="Y186" s="206">
        <f t="shared" si="125"/>
        <v>0</v>
      </c>
      <c r="Z186" s="206">
        <f t="shared" si="125"/>
        <v>0</v>
      </c>
      <c r="AA186" s="204">
        <f>AA184+AA185</f>
        <v>0</v>
      </c>
    </row>
    <row r="187" spans="1:27" ht="15.75" hidden="1" thickBot="1" x14ac:dyDescent="0.3">
      <c r="A187" s="95"/>
      <c r="B187" s="95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5.75" hidden="1" thickBot="1" x14ac:dyDescent="0.3">
      <c r="A188" s="95"/>
      <c r="B188" s="241" t="s">
        <v>37</v>
      </c>
      <c r="C188" s="135">
        <f>C$4</f>
        <v>45292</v>
      </c>
      <c r="D188" s="135">
        <f t="shared" ref="D188:AA188" si="126">D$4</f>
        <v>45323</v>
      </c>
      <c r="E188" s="135">
        <f t="shared" si="126"/>
        <v>45352</v>
      </c>
      <c r="F188" s="135">
        <f t="shared" si="126"/>
        <v>45383</v>
      </c>
      <c r="G188" s="135">
        <f t="shared" si="126"/>
        <v>45413</v>
      </c>
      <c r="H188" s="135">
        <f t="shared" si="126"/>
        <v>45444</v>
      </c>
      <c r="I188" s="135">
        <f t="shared" si="126"/>
        <v>45474</v>
      </c>
      <c r="J188" s="135">
        <f t="shared" si="126"/>
        <v>45505</v>
      </c>
      <c r="K188" s="135">
        <f t="shared" si="126"/>
        <v>45536</v>
      </c>
      <c r="L188" s="135">
        <f t="shared" si="126"/>
        <v>45566</v>
      </c>
      <c r="M188" s="135">
        <f t="shared" si="126"/>
        <v>45597</v>
      </c>
      <c r="N188" s="135">
        <f t="shared" si="126"/>
        <v>45627</v>
      </c>
      <c r="O188" s="135">
        <f t="shared" si="126"/>
        <v>45658</v>
      </c>
      <c r="P188" s="135">
        <f t="shared" si="126"/>
        <v>45689</v>
      </c>
      <c r="Q188" s="135">
        <f t="shared" si="126"/>
        <v>45717</v>
      </c>
      <c r="R188" s="135">
        <f t="shared" si="126"/>
        <v>45748</v>
      </c>
      <c r="S188" s="135">
        <f t="shared" si="126"/>
        <v>45778</v>
      </c>
      <c r="T188" s="135">
        <f t="shared" si="126"/>
        <v>45809</v>
      </c>
      <c r="U188" s="135">
        <f t="shared" si="126"/>
        <v>45839</v>
      </c>
      <c r="V188" s="135">
        <f t="shared" si="126"/>
        <v>45870</v>
      </c>
      <c r="W188" s="135">
        <f t="shared" si="126"/>
        <v>45901</v>
      </c>
      <c r="X188" s="135">
        <f t="shared" si="126"/>
        <v>45931</v>
      </c>
      <c r="Y188" s="135">
        <f t="shared" si="126"/>
        <v>45962</v>
      </c>
      <c r="Z188" s="135">
        <f t="shared" si="126"/>
        <v>45992</v>
      </c>
      <c r="AA188" s="135">
        <f t="shared" si="126"/>
        <v>46023</v>
      </c>
    </row>
    <row r="189" spans="1:27" hidden="1" x14ac:dyDescent="0.25">
      <c r="A189" s="95"/>
      <c r="B189" s="235" t="s">
        <v>134</v>
      </c>
      <c r="C189" s="107">
        <f>C157*'YTD PROGRAM SUMMARY'!C44</f>
        <v>0</v>
      </c>
      <c r="D189" s="107">
        <f>D157*'YTD PROGRAM SUMMARY'!D44</f>
        <v>0</v>
      </c>
      <c r="E189" s="107">
        <f>E157*'YTD PROGRAM SUMMARY'!E44</f>
        <v>0</v>
      </c>
      <c r="F189" s="107">
        <f>F157*'YTD PROGRAM SUMMARY'!F44</f>
        <v>287.22739579745638</v>
      </c>
      <c r="G189" s="107">
        <f>G157*'YTD PROGRAM SUMMARY'!G44</f>
        <v>0</v>
      </c>
      <c r="H189" s="107">
        <f>H157*'YTD PROGRAM SUMMARY'!H44</f>
        <v>0</v>
      </c>
      <c r="I189" s="107">
        <f>I157*'YTD PROGRAM SUMMARY'!I44</f>
        <v>0</v>
      </c>
      <c r="J189" s="107">
        <f>J157*'YTD PROGRAM SUMMARY'!J44</f>
        <v>0</v>
      </c>
      <c r="K189" s="107">
        <f>K157*'YTD PROGRAM SUMMARY'!K44</f>
        <v>298.04315673993756</v>
      </c>
      <c r="L189" s="107">
        <f>L157*'YTD PROGRAM SUMMARY'!L44</f>
        <v>0</v>
      </c>
      <c r="M189" s="107">
        <f>M157*'YTD PROGRAM SUMMARY'!M44</f>
        <v>0</v>
      </c>
      <c r="N189" s="107">
        <f>N157*'YTD PROGRAM SUMMARY'!N44</f>
        <v>0</v>
      </c>
      <c r="O189" s="207">
        <f>O157*'YTD PROGRAM SUMMARY'!O44</f>
        <v>0</v>
      </c>
      <c r="P189" s="207">
        <f>P157*'YTD PROGRAM SUMMARY'!P44</f>
        <v>0</v>
      </c>
      <c r="Q189" s="207">
        <f>Q157*'YTD PROGRAM SUMMARY'!Q44</f>
        <v>0</v>
      </c>
      <c r="R189" s="207">
        <f>R157*'YTD PROGRAM SUMMARY'!R44</f>
        <v>0</v>
      </c>
      <c r="S189" s="207">
        <f>S157*'YTD PROGRAM SUMMARY'!S44</f>
        <v>0</v>
      </c>
      <c r="T189" s="207">
        <f>T157*'YTD PROGRAM SUMMARY'!T44</f>
        <v>0</v>
      </c>
      <c r="U189" s="207">
        <f>U157*'YTD PROGRAM SUMMARY'!U44</f>
        <v>0</v>
      </c>
      <c r="V189" s="207">
        <f>V157*'YTD PROGRAM SUMMARY'!V44</f>
        <v>0</v>
      </c>
      <c r="W189" s="207">
        <f>W157*'YTD PROGRAM SUMMARY'!W44</f>
        <v>0</v>
      </c>
      <c r="X189" s="207">
        <f>X157*'YTD PROGRAM SUMMARY'!X44</f>
        <v>0</v>
      </c>
      <c r="Y189" s="207">
        <f>Y157*'YTD PROGRAM SUMMARY'!Y44</f>
        <v>0</v>
      </c>
      <c r="Z189" s="207">
        <f>Z157*'YTD PROGRAM SUMMARY'!Z44</f>
        <v>0</v>
      </c>
      <c r="AA189" s="207">
        <f>AA157*'YTD PROGRAM SUMMARY'!AA44</f>
        <v>0</v>
      </c>
    </row>
    <row r="190" spans="1:27" ht="15.75" hidden="1" thickBot="1" x14ac:dyDescent="0.3">
      <c r="A190" s="95"/>
      <c r="B190" s="78" t="s">
        <v>135</v>
      </c>
      <c r="C190" s="100">
        <f>C176*'YTD PROGRAM SUMMARY'!C44</f>
        <v>0</v>
      </c>
      <c r="D190" s="100">
        <f>D176*'YTD PROGRAM SUMMARY'!D44</f>
        <v>0</v>
      </c>
      <c r="E190" s="100">
        <f>E176*'YTD PROGRAM SUMMARY'!E44</f>
        <v>0</v>
      </c>
      <c r="F190" s="100">
        <f>F176*'YTD PROGRAM SUMMARY'!F44</f>
        <v>25.195964974965193</v>
      </c>
      <c r="G190" s="100">
        <f>G176*'YTD PROGRAM SUMMARY'!G44</f>
        <v>0</v>
      </c>
      <c r="H190" s="100">
        <f>H176*'YTD PROGRAM SUMMARY'!H44</f>
        <v>0</v>
      </c>
      <c r="I190" s="100">
        <f>I176*'YTD PROGRAM SUMMARY'!I44</f>
        <v>0</v>
      </c>
      <c r="J190" s="100">
        <f>J176*'YTD PROGRAM SUMMARY'!J44</f>
        <v>0</v>
      </c>
      <c r="K190" s="100">
        <f>K176*'YTD PROGRAM SUMMARY'!K44</f>
        <v>44.597971407465955</v>
      </c>
      <c r="L190" s="100">
        <f>L176*'YTD PROGRAM SUMMARY'!L44</f>
        <v>0</v>
      </c>
      <c r="M190" s="100">
        <f>M176*'YTD PROGRAM SUMMARY'!M44</f>
        <v>0</v>
      </c>
      <c r="N190" s="100">
        <f>N176*'YTD PROGRAM SUMMARY'!N44</f>
        <v>0</v>
      </c>
      <c r="O190" s="201">
        <f>O176*'YTD PROGRAM SUMMARY'!O44</f>
        <v>0</v>
      </c>
      <c r="P190" s="201">
        <f>P176*'YTD PROGRAM SUMMARY'!P44</f>
        <v>0</v>
      </c>
      <c r="Q190" s="201">
        <f>Q176*'YTD PROGRAM SUMMARY'!Q44</f>
        <v>0</v>
      </c>
      <c r="R190" s="201">
        <f>R176*'YTD PROGRAM SUMMARY'!R44</f>
        <v>0</v>
      </c>
      <c r="S190" s="201">
        <f>S176*'YTD PROGRAM SUMMARY'!S44</f>
        <v>0</v>
      </c>
      <c r="T190" s="201">
        <f>T176*'YTD PROGRAM SUMMARY'!T44</f>
        <v>0</v>
      </c>
      <c r="U190" s="201">
        <f>U176*'YTD PROGRAM SUMMARY'!U44</f>
        <v>0</v>
      </c>
      <c r="V190" s="201">
        <f>V176*'YTD PROGRAM SUMMARY'!V44</f>
        <v>0</v>
      </c>
      <c r="W190" s="201">
        <f>W176*'YTD PROGRAM SUMMARY'!W44</f>
        <v>0</v>
      </c>
      <c r="X190" s="201">
        <f>X176*'YTD PROGRAM SUMMARY'!X44</f>
        <v>0</v>
      </c>
      <c r="Y190" s="201">
        <f>Y176*'YTD PROGRAM SUMMARY'!Y44</f>
        <v>0</v>
      </c>
      <c r="Z190" s="201">
        <f>Z176*'YTD PROGRAM SUMMARY'!Z44</f>
        <v>0</v>
      </c>
      <c r="AA190" s="201">
        <f>AA176*'YTD PROGRAM SUMMARY'!AA44</f>
        <v>0</v>
      </c>
    </row>
    <row r="191" spans="1:27" hidden="1" x14ac:dyDescent="0.25">
      <c r="A191" s="95"/>
      <c r="B191" s="235" t="s">
        <v>136</v>
      </c>
      <c r="C191" s="101">
        <f t="shared" ref="C191" si="127">IFERROR(C189/C73,0)</f>
        <v>0</v>
      </c>
      <c r="D191" s="101">
        <f t="shared" ref="D191:N191" si="128">IFERROR(D189/D73,0)</f>
        <v>0</v>
      </c>
      <c r="E191" s="101">
        <f t="shared" si="128"/>
        <v>0</v>
      </c>
      <c r="F191" s="101">
        <f t="shared" si="128"/>
        <v>0.50431492828157232</v>
      </c>
      <c r="G191" s="101">
        <f t="shared" si="128"/>
        <v>0</v>
      </c>
      <c r="H191" s="101">
        <f t="shared" si="128"/>
        <v>0</v>
      </c>
      <c r="I191" s="101">
        <f t="shared" si="128"/>
        <v>0</v>
      </c>
      <c r="J191" s="101">
        <f t="shared" si="128"/>
        <v>0</v>
      </c>
      <c r="K191" s="101">
        <f t="shared" si="128"/>
        <v>1.1761778379905398E-2</v>
      </c>
      <c r="L191" s="101">
        <f t="shared" si="128"/>
        <v>0</v>
      </c>
      <c r="M191" s="101">
        <f t="shared" si="128"/>
        <v>0</v>
      </c>
      <c r="N191" s="101">
        <f t="shared" si="128"/>
        <v>0</v>
      </c>
      <c r="O191" s="202">
        <f>IFERROR(O189/O73,0)</f>
        <v>0</v>
      </c>
      <c r="P191" s="202">
        <f t="shared" ref="P191:Y191" si="129">IFERROR(P189/P73,0)</f>
        <v>0</v>
      </c>
      <c r="Q191" s="202">
        <f t="shared" si="129"/>
        <v>0</v>
      </c>
      <c r="R191" s="202">
        <f t="shared" si="129"/>
        <v>0</v>
      </c>
      <c r="S191" s="202">
        <f t="shared" si="129"/>
        <v>0</v>
      </c>
      <c r="T191" s="202">
        <f t="shared" si="129"/>
        <v>0</v>
      </c>
      <c r="U191" s="202">
        <f t="shared" si="129"/>
        <v>0</v>
      </c>
      <c r="V191" s="202">
        <f t="shared" si="129"/>
        <v>0</v>
      </c>
      <c r="W191" s="202">
        <f t="shared" si="129"/>
        <v>0</v>
      </c>
      <c r="X191" s="202">
        <f t="shared" si="129"/>
        <v>0</v>
      </c>
      <c r="Y191" s="202">
        <f t="shared" si="129"/>
        <v>0</v>
      </c>
      <c r="Z191" s="202">
        <f>IFERROR(Z189/Z80,0)</f>
        <v>0</v>
      </c>
      <c r="AA191" s="202">
        <f>IFERROR(AA189/AA73,0)</f>
        <v>0</v>
      </c>
    </row>
    <row r="192" spans="1:27" ht="15.75" hidden="1" thickBot="1" x14ac:dyDescent="0.3">
      <c r="A192" s="95"/>
      <c r="B192" s="78" t="s">
        <v>137</v>
      </c>
      <c r="C192" s="102">
        <f>IFERROR(C190/C73,0)</f>
        <v>0</v>
      </c>
      <c r="D192" s="102">
        <f t="shared" ref="D192:N192" si="130">IFERROR(D190/D73,0)</f>
        <v>0</v>
      </c>
      <c r="E192" s="102">
        <f t="shared" si="130"/>
        <v>0</v>
      </c>
      <c r="F192" s="102">
        <f t="shared" si="130"/>
        <v>4.4239168878914818E-2</v>
      </c>
      <c r="G192" s="102">
        <f t="shared" si="130"/>
        <v>0</v>
      </c>
      <c r="H192" s="102">
        <f t="shared" si="130"/>
        <v>0</v>
      </c>
      <c r="I192" s="102">
        <f t="shared" si="130"/>
        <v>0</v>
      </c>
      <c r="J192" s="102">
        <f t="shared" si="130"/>
        <v>0</v>
      </c>
      <c r="K192" s="102">
        <f t="shared" si="130"/>
        <v>1.7599849016016098E-3</v>
      </c>
      <c r="L192" s="102">
        <f t="shared" si="130"/>
        <v>0</v>
      </c>
      <c r="M192" s="102">
        <f t="shared" si="130"/>
        <v>0</v>
      </c>
      <c r="N192" s="102">
        <f t="shared" si="130"/>
        <v>0</v>
      </c>
      <c r="O192" s="203">
        <f>IFERROR(O190/O73,0)</f>
        <v>0</v>
      </c>
      <c r="P192" s="203">
        <f t="shared" ref="P192:Y192" si="131">IFERROR(P190/P73,0)</f>
        <v>0</v>
      </c>
      <c r="Q192" s="203">
        <f t="shared" si="131"/>
        <v>0</v>
      </c>
      <c r="R192" s="203">
        <f t="shared" si="131"/>
        <v>0</v>
      </c>
      <c r="S192" s="203">
        <f t="shared" si="131"/>
        <v>0</v>
      </c>
      <c r="T192" s="203">
        <f t="shared" si="131"/>
        <v>0</v>
      </c>
      <c r="U192" s="203">
        <f t="shared" si="131"/>
        <v>0</v>
      </c>
      <c r="V192" s="203">
        <f t="shared" si="131"/>
        <v>0</v>
      </c>
      <c r="W192" s="203">
        <f t="shared" si="131"/>
        <v>0</v>
      </c>
      <c r="X192" s="203">
        <f t="shared" si="131"/>
        <v>0</v>
      </c>
      <c r="Y192" s="203">
        <f t="shared" si="131"/>
        <v>0</v>
      </c>
      <c r="Z192" s="203">
        <f>IFERROR(Z190/Z81,0)</f>
        <v>0</v>
      </c>
      <c r="AA192" s="203">
        <f>IFERROR(AA190/AA73,0)</f>
        <v>0</v>
      </c>
    </row>
    <row r="193" spans="1:27" s="1" customFormat="1" ht="15.75" hidden="1" thickBot="1" x14ac:dyDescent="0.3">
      <c r="A193" s="103"/>
      <c r="B193" s="242" t="s">
        <v>138</v>
      </c>
      <c r="C193" s="104">
        <f>C191+C192</f>
        <v>0</v>
      </c>
      <c r="D193" s="104">
        <f t="shared" ref="D193:N193" si="132">D191+D192</f>
        <v>0</v>
      </c>
      <c r="E193" s="105">
        <f t="shared" si="132"/>
        <v>0</v>
      </c>
      <c r="F193" s="105">
        <f t="shared" si="132"/>
        <v>0.54855409716048709</v>
      </c>
      <c r="G193" s="105">
        <f t="shared" si="132"/>
        <v>0</v>
      </c>
      <c r="H193" s="105">
        <f t="shared" si="132"/>
        <v>0</v>
      </c>
      <c r="I193" s="105">
        <f t="shared" si="132"/>
        <v>0</v>
      </c>
      <c r="J193" s="105">
        <f t="shared" si="132"/>
        <v>0</v>
      </c>
      <c r="K193" s="105">
        <f t="shared" si="132"/>
        <v>1.3521763281507008E-2</v>
      </c>
      <c r="L193" s="105">
        <f t="shared" si="132"/>
        <v>0</v>
      </c>
      <c r="M193" s="106">
        <f t="shared" si="132"/>
        <v>0</v>
      </c>
      <c r="N193" s="106">
        <f t="shared" si="132"/>
        <v>0</v>
      </c>
      <c r="O193" s="204">
        <f>O191+O192</f>
        <v>0</v>
      </c>
      <c r="P193" s="204">
        <f t="shared" ref="P193:X193" si="133">P191+P192</f>
        <v>0</v>
      </c>
      <c r="Q193" s="205">
        <f t="shared" si="133"/>
        <v>0</v>
      </c>
      <c r="R193" s="205">
        <f t="shared" si="133"/>
        <v>0</v>
      </c>
      <c r="S193" s="205">
        <f t="shared" si="133"/>
        <v>0</v>
      </c>
      <c r="T193" s="205">
        <f t="shared" si="133"/>
        <v>0</v>
      </c>
      <c r="U193" s="205">
        <f t="shared" si="133"/>
        <v>0</v>
      </c>
      <c r="V193" s="205">
        <f t="shared" si="133"/>
        <v>0</v>
      </c>
      <c r="W193" s="205">
        <f t="shared" si="133"/>
        <v>0</v>
      </c>
      <c r="X193" s="205">
        <f t="shared" si="133"/>
        <v>0</v>
      </c>
      <c r="Y193" s="206">
        <f>Y191+Y192</f>
        <v>0</v>
      </c>
      <c r="Z193" s="206">
        <f>Z191+Z192</f>
        <v>0</v>
      </c>
      <c r="AA193" s="204">
        <f>AA191+AA192</f>
        <v>0</v>
      </c>
    </row>
    <row r="194" spans="1:27" hidden="1" x14ac:dyDescent="0.25">
      <c r="A194" s="95"/>
      <c r="B194" s="95" t="s">
        <v>139</v>
      </c>
      <c r="C194" s="108">
        <f>C186+C193</f>
        <v>0</v>
      </c>
      <c r="D194" s="108">
        <f t="shared" ref="D194:N194" si="134">D186+D193</f>
        <v>1.0000000000000002</v>
      </c>
      <c r="E194" s="108">
        <f t="shared" si="134"/>
        <v>0.99999999999999978</v>
      </c>
      <c r="F194" s="108">
        <f t="shared" si="134"/>
        <v>0.99999999999999956</v>
      </c>
      <c r="G194" s="108">
        <f t="shared" si="134"/>
        <v>1</v>
      </c>
      <c r="H194" s="108">
        <f t="shared" si="134"/>
        <v>0.99999999999999967</v>
      </c>
      <c r="I194" s="108">
        <f t="shared" si="134"/>
        <v>1</v>
      </c>
      <c r="J194" s="108">
        <f t="shared" si="134"/>
        <v>1</v>
      </c>
      <c r="K194" s="108">
        <f t="shared" si="134"/>
        <v>1</v>
      </c>
      <c r="L194" s="108">
        <f t="shared" si="134"/>
        <v>1</v>
      </c>
      <c r="M194" s="108">
        <f t="shared" si="134"/>
        <v>0</v>
      </c>
      <c r="N194" s="108">
        <f t="shared" si="134"/>
        <v>0</v>
      </c>
      <c r="O194" s="208">
        <f>O186+O193</f>
        <v>0</v>
      </c>
      <c r="P194" s="208">
        <f t="shared" ref="P194:Z194" si="135">P186+P193</f>
        <v>0</v>
      </c>
      <c r="Q194" s="208">
        <f t="shared" si="135"/>
        <v>0</v>
      </c>
      <c r="R194" s="208">
        <f t="shared" si="135"/>
        <v>0</v>
      </c>
      <c r="S194" s="208">
        <f t="shared" si="135"/>
        <v>0</v>
      </c>
      <c r="T194" s="208">
        <f t="shared" si="135"/>
        <v>0</v>
      </c>
      <c r="U194" s="208">
        <f t="shared" si="135"/>
        <v>0</v>
      </c>
      <c r="V194" s="208">
        <f t="shared" si="135"/>
        <v>0</v>
      </c>
      <c r="W194" s="208">
        <f t="shared" si="135"/>
        <v>0</v>
      </c>
      <c r="X194" s="208">
        <f t="shared" si="135"/>
        <v>0</v>
      </c>
      <c r="Y194" s="208">
        <f t="shared" si="135"/>
        <v>0</v>
      </c>
      <c r="Z194" s="208">
        <f t="shared" si="135"/>
        <v>0</v>
      </c>
      <c r="AA194" s="208">
        <f>AA186+AA193</f>
        <v>0</v>
      </c>
    </row>
    <row r="195" spans="1:27" hidden="1" x14ac:dyDescent="0.25">
      <c r="A195" s="95"/>
      <c r="B195" s="95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idden="1" x14ac:dyDescent="0.25">
      <c r="A196" s="95"/>
      <c r="B196" s="95" t="s">
        <v>140</v>
      </c>
      <c r="C196" s="109">
        <f t="shared" ref="C196" si="136">SUM(C182:C183)</f>
        <v>0</v>
      </c>
      <c r="D196" s="109">
        <f t="shared" ref="D196:N196" si="137">SUM(D182:D183)</f>
        <v>78.306189450390221</v>
      </c>
      <c r="E196" s="110">
        <f t="shared" si="137"/>
        <v>339.21992881365486</v>
      </c>
      <c r="F196" s="110">
        <f t="shared" si="137"/>
        <v>257.11638451366207</v>
      </c>
      <c r="G196" s="110">
        <f t="shared" si="137"/>
        <v>2019.3990211421092</v>
      </c>
      <c r="H196" s="110">
        <f t="shared" si="137"/>
        <v>9712.6828969194921</v>
      </c>
      <c r="I196" s="110">
        <f t="shared" si="137"/>
        <v>14991.617254576715</v>
      </c>
      <c r="J196" s="110">
        <f t="shared" si="137"/>
        <v>20080.285602767017</v>
      </c>
      <c r="K196" s="110">
        <f t="shared" si="137"/>
        <v>24997.332735765409</v>
      </c>
      <c r="L196" s="110">
        <f t="shared" si="137"/>
        <v>15961.980626024186</v>
      </c>
      <c r="M196" s="111">
        <f t="shared" si="137"/>
        <v>0</v>
      </c>
      <c r="N196" s="111">
        <f t="shared" si="137"/>
        <v>0</v>
      </c>
      <c r="O196" s="214">
        <f t="shared" ref="O196:P196" si="138">SUM(O182:O183)</f>
        <v>0</v>
      </c>
      <c r="P196" s="214">
        <f t="shared" si="138"/>
        <v>0</v>
      </c>
      <c r="Q196" s="215">
        <f>SUM(Q182:Q183)</f>
        <v>0</v>
      </c>
      <c r="R196" s="215">
        <f t="shared" ref="R196:AA196" si="139">SUM(R182:R183)</f>
        <v>0</v>
      </c>
      <c r="S196" s="215">
        <f t="shared" si="139"/>
        <v>0</v>
      </c>
      <c r="T196" s="215">
        <f t="shared" si="139"/>
        <v>0</v>
      </c>
      <c r="U196" s="215">
        <f t="shared" si="139"/>
        <v>0</v>
      </c>
      <c r="V196" s="215">
        <f t="shared" si="139"/>
        <v>0</v>
      </c>
      <c r="W196" s="215">
        <f t="shared" si="139"/>
        <v>0</v>
      </c>
      <c r="X196" s="215">
        <f t="shared" si="139"/>
        <v>0</v>
      </c>
      <c r="Y196" s="216">
        <f t="shared" si="139"/>
        <v>0</v>
      </c>
      <c r="Z196" s="216">
        <f t="shared" si="139"/>
        <v>0</v>
      </c>
      <c r="AA196" s="214">
        <f t="shared" si="139"/>
        <v>0</v>
      </c>
    </row>
    <row r="197" spans="1:27" hidden="1" x14ac:dyDescent="0.25">
      <c r="A197" s="95"/>
      <c r="B197" s="95" t="s">
        <v>141</v>
      </c>
      <c r="C197" s="109">
        <f t="shared" ref="C197" si="140">SUM(C189:C190)</f>
        <v>0</v>
      </c>
      <c r="D197" s="109">
        <f t="shared" ref="D197:N197" si="141">SUM(D189:D190)</f>
        <v>0</v>
      </c>
      <c r="E197" s="110">
        <f t="shared" si="141"/>
        <v>0</v>
      </c>
      <c r="F197" s="110">
        <f t="shared" si="141"/>
        <v>312.42336077242157</v>
      </c>
      <c r="G197" s="110">
        <f t="shared" si="141"/>
        <v>0</v>
      </c>
      <c r="H197" s="110">
        <f t="shared" si="141"/>
        <v>0</v>
      </c>
      <c r="I197" s="110">
        <f t="shared" si="141"/>
        <v>0</v>
      </c>
      <c r="J197" s="110">
        <f t="shared" si="141"/>
        <v>0</v>
      </c>
      <c r="K197" s="110">
        <f t="shared" si="141"/>
        <v>342.64112814740349</v>
      </c>
      <c r="L197" s="110">
        <f t="shared" si="141"/>
        <v>0</v>
      </c>
      <c r="M197" s="111">
        <f t="shared" si="141"/>
        <v>0</v>
      </c>
      <c r="N197" s="111">
        <f t="shared" si="141"/>
        <v>0</v>
      </c>
      <c r="O197" s="214">
        <f t="shared" ref="O197:P197" si="142">SUM(O189:O190)</f>
        <v>0</v>
      </c>
      <c r="P197" s="214">
        <f t="shared" si="142"/>
        <v>0</v>
      </c>
      <c r="Q197" s="215">
        <f>SUM(Q189:Q190)</f>
        <v>0</v>
      </c>
      <c r="R197" s="215">
        <f t="shared" ref="R197:AA197" si="143">SUM(R189:R190)</f>
        <v>0</v>
      </c>
      <c r="S197" s="215">
        <f t="shared" si="143"/>
        <v>0</v>
      </c>
      <c r="T197" s="215">
        <f t="shared" si="143"/>
        <v>0</v>
      </c>
      <c r="U197" s="215">
        <f t="shared" si="143"/>
        <v>0</v>
      </c>
      <c r="V197" s="215">
        <f t="shared" si="143"/>
        <v>0</v>
      </c>
      <c r="W197" s="215">
        <f t="shared" si="143"/>
        <v>0</v>
      </c>
      <c r="X197" s="215">
        <f t="shared" si="143"/>
        <v>0</v>
      </c>
      <c r="Y197" s="216">
        <f t="shared" si="143"/>
        <v>0</v>
      </c>
      <c r="Z197" s="216">
        <f t="shared" si="143"/>
        <v>0</v>
      </c>
      <c r="AA197" s="214">
        <f t="shared" si="143"/>
        <v>0</v>
      </c>
    </row>
    <row r="198" spans="1:27" hidden="1" x14ac:dyDescent="0.25">
      <c r="A198" s="95"/>
      <c r="B198" s="95" t="s">
        <v>128</v>
      </c>
      <c r="C198" s="112">
        <f t="shared" ref="C198" si="144">SUM(C196:C197)</f>
        <v>0</v>
      </c>
      <c r="D198" s="112">
        <f t="shared" ref="D198:N198" si="145">SUM(D196:D197)</f>
        <v>78.306189450390221</v>
      </c>
      <c r="E198" s="112">
        <f t="shared" si="145"/>
        <v>339.21992881365486</v>
      </c>
      <c r="F198" s="112">
        <f t="shared" si="145"/>
        <v>569.53974528608364</v>
      </c>
      <c r="G198" s="112">
        <f t="shared" si="145"/>
        <v>2019.3990211421092</v>
      </c>
      <c r="H198" s="112">
        <f t="shared" si="145"/>
        <v>9712.6828969194921</v>
      </c>
      <c r="I198" s="112">
        <f t="shared" si="145"/>
        <v>14991.617254576715</v>
      </c>
      <c r="J198" s="112">
        <f t="shared" si="145"/>
        <v>20080.285602767017</v>
      </c>
      <c r="K198" s="112">
        <f t="shared" si="145"/>
        <v>25339.973863912812</v>
      </c>
      <c r="L198" s="112">
        <f t="shared" si="145"/>
        <v>15961.980626024186</v>
      </c>
      <c r="M198" s="113">
        <f t="shared" si="145"/>
        <v>0</v>
      </c>
      <c r="N198" s="113">
        <f t="shared" si="145"/>
        <v>0</v>
      </c>
      <c r="O198" s="217">
        <f t="shared" ref="O198:Q198" si="146">SUM(O196:O197)</f>
        <v>0</v>
      </c>
      <c r="P198" s="217">
        <f t="shared" si="146"/>
        <v>0</v>
      </c>
      <c r="Q198" s="217">
        <f t="shared" si="146"/>
        <v>0</v>
      </c>
      <c r="R198" s="217">
        <f>SUM(R196:R197)</f>
        <v>0</v>
      </c>
      <c r="S198" s="217">
        <f t="shared" ref="S198:X198" si="147">SUM(S196:S197)</f>
        <v>0</v>
      </c>
      <c r="T198" s="217">
        <f t="shared" si="147"/>
        <v>0</v>
      </c>
      <c r="U198" s="217">
        <f t="shared" si="147"/>
        <v>0</v>
      </c>
      <c r="V198" s="217">
        <f t="shared" si="147"/>
        <v>0</v>
      </c>
      <c r="W198" s="217">
        <f t="shared" si="147"/>
        <v>0</v>
      </c>
      <c r="X198" s="217">
        <f t="shared" si="147"/>
        <v>0</v>
      </c>
      <c r="Y198" s="218">
        <f>SUM(Y196:Y197)</f>
        <v>0</v>
      </c>
      <c r="Z198" s="218">
        <f t="shared" ref="Z198:AA198" si="148">SUM(Z196:Z197)</f>
        <v>0</v>
      </c>
      <c r="AA198" s="217">
        <f t="shared" si="148"/>
        <v>0</v>
      </c>
    </row>
    <row r="199" spans="1:27" hidden="1" x14ac:dyDescent="0.25"/>
    <row r="200" spans="1:27" hidden="1" x14ac:dyDescent="0.25">
      <c r="B200" s="158" t="s">
        <v>236</v>
      </c>
      <c r="C200" s="336">
        <f>IF('YTD PROGRAM SUMMARY'!C4=0,0,C198-C73)</f>
        <v>0</v>
      </c>
      <c r="D200" s="336">
        <f>IF('YTD PROGRAM SUMMARY'!D4=0,0,D198-D73)</f>
        <v>1.4210854715202004E-14</v>
      </c>
      <c r="E200" s="336">
        <f>IF('YTD PROGRAM SUMMARY'!E4=0,0,E198-E73)</f>
        <v>-5.6843418860808015E-14</v>
      </c>
      <c r="F200" s="336">
        <f>IF('YTD PROGRAM SUMMARY'!F4=0,0,F198-F73)</f>
        <v>-2.2737367544323206E-13</v>
      </c>
      <c r="G200" s="336">
        <f>IF('YTD PROGRAM SUMMARY'!G4=0,0,G198-G73)</f>
        <v>2.2737367544323206E-13</v>
      </c>
      <c r="H200" s="336">
        <f>IF('YTD PROGRAM SUMMARY'!H4=0,0,H198-H73)</f>
        <v>-3.637978807091713E-12</v>
      </c>
      <c r="I200" s="336">
        <f>IF('YTD PROGRAM SUMMARY'!I4=0,0,I198-I73)</f>
        <v>1.8189894035458565E-12</v>
      </c>
      <c r="J200" s="336">
        <f>IF('YTD PROGRAM SUMMARY'!J4=0,0,J198-J73)</f>
        <v>0</v>
      </c>
      <c r="K200" s="336">
        <f>IF('YTD PROGRAM SUMMARY'!K4=0,0,K198-K73)</f>
        <v>0</v>
      </c>
      <c r="L200" s="336">
        <f>IF('YTD PROGRAM SUMMARY'!L4=0,0,L198-L73)</f>
        <v>0</v>
      </c>
      <c r="M200" s="336">
        <f>IF('YTD PROGRAM SUMMARY'!M4=0,0,M198-M73)</f>
        <v>-15193.308447888585</v>
      </c>
      <c r="N200" s="336">
        <f>IF('YTD PROGRAM SUMMARY'!N4=0,0,N198-N73)</f>
        <v>-28923.784797081007</v>
      </c>
    </row>
    <row r="201" spans="1:27" hidden="1" x14ac:dyDescent="0.25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</sheetData>
  <mergeCells count="16"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  <mergeCell ref="O108:Z108"/>
    <mergeCell ref="O107:Z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AC201"/>
  <sheetViews>
    <sheetView zoomScale="80" zoomScaleNormal="80" workbookViewId="0">
      <selection activeCell="B19" sqref="B19"/>
    </sheetView>
  </sheetViews>
  <sheetFormatPr defaultRowHeight="15" x14ac:dyDescent="0.25"/>
  <cols>
    <col min="1" max="1" width="9.28515625" customWidth="1"/>
    <col min="2" max="2" width="24.7109375" customWidth="1"/>
    <col min="3" max="3" width="15.7109375" bestFit="1" customWidth="1"/>
    <col min="4" max="10" width="13.7109375" customWidth="1"/>
    <col min="11" max="11" width="15.28515625" customWidth="1"/>
    <col min="12" max="16" width="14.28515625" bestFit="1" customWidth="1"/>
    <col min="17" max="27" width="14.28515625" customWidth="1"/>
    <col min="28" max="28" width="10.5703125" bestFit="1" customWidth="1"/>
    <col min="29" max="29" width="16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1M - RES'!C2</f>
        <v>0.65</v>
      </c>
      <c r="D2" s="323">
        <f>C2</f>
        <v>0.65</v>
      </c>
      <c r="E2" s="317">
        <f t="shared" ref="E2:AA2" si="0">D2</f>
        <v>0.65</v>
      </c>
      <c r="F2" s="325">
        <f t="shared" si="0"/>
        <v>0.65</v>
      </c>
      <c r="G2" s="325">
        <f t="shared" si="0"/>
        <v>0.65</v>
      </c>
      <c r="H2" s="325">
        <f t="shared" si="0"/>
        <v>0.65</v>
      </c>
      <c r="I2" s="325">
        <f t="shared" si="0"/>
        <v>0.65</v>
      </c>
      <c r="J2" s="325">
        <f t="shared" si="0"/>
        <v>0.65</v>
      </c>
      <c r="K2" s="325">
        <f t="shared" si="0"/>
        <v>0.65</v>
      </c>
      <c r="L2" s="325">
        <f t="shared" si="0"/>
        <v>0.65</v>
      </c>
      <c r="M2" s="325">
        <f t="shared" si="0"/>
        <v>0.65</v>
      </c>
      <c r="N2" s="325">
        <f t="shared" si="0"/>
        <v>0.65</v>
      </c>
      <c r="O2" s="325">
        <f t="shared" si="0"/>
        <v>0.65</v>
      </c>
      <c r="P2" s="325">
        <f t="shared" si="0"/>
        <v>0.65</v>
      </c>
      <c r="Q2" s="325">
        <f t="shared" si="0"/>
        <v>0.65</v>
      </c>
      <c r="R2" s="325">
        <f t="shared" si="0"/>
        <v>0.65</v>
      </c>
      <c r="S2" s="325">
        <f t="shared" si="0"/>
        <v>0.65</v>
      </c>
      <c r="T2" s="325">
        <f t="shared" si="0"/>
        <v>0.65</v>
      </c>
      <c r="U2" s="325">
        <f t="shared" si="0"/>
        <v>0.65</v>
      </c>
      <c r="V2" s="325">
        <f t="shared" si="0"/>
        <v>0.65</v>
      </c>
      <c r="W2" s="325">
        <f t="shared" si="0"/>
        <v>0.65</v>
      </c>
      <c r="X2" s="325">
        <f t="shared" si="0"/>
        <v>0.65</v>
      </c>
      <c r="Y2" s="325">
        <f t="shared" si="0"/>
        <v>0.65</v>
      </c>
      <c r="Z2" s="325">
        <f t="shared" si="0"/>
        <v>0.65</v>
      </c>
      <c r="AA2" s="325">
        <f t="shared" si="0"/>
        <v>0.65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ENTRY'!AY164</f>
        <v>0</v>
      </c>
      <c r="D5" s="3">
        <f>'BIZ kWh ENTRY'!AZ164</f>
        <v>0</v>
      </c>
      <c r="E5" s="3">
        <f>'BIZ kWh ENTRY'!BA164</f>
        <v>0</v>
      </c>
      <c r="F5" s="3">
        <f>'BIZ kWh ENTRY'!BB164</f>
        <v>0</v>
      </c>
      <c r="G5" s="3">
        <f>'BIZ kWh ENTRY'!BC164</f>
        <v>0</v>
      </c>
      <c r="H5" s="3">
        <f>'BIZ kWh ENTRY'!BD164</f>
        <v>0</v>
      </c>
      <c r="I5" s="3">
        <f>'BIZ kWh ENTRY'!BE164</f>
        <v>0</v>
      </c>
      <c r="J5" s="3">
        <f>'BIZ kWh ENTRY'!BF164</f>
        <v>0</v>
      </c>
      <c r="K5" s="3">
        <f>'BIZ kWh ENTRY'!BG164</f>
        <v>0</v>
      </c>
      <c r="L5" s="3">
        <f>'BIZ kWh ENTRY'!BH164</f>
        <v>0</v>
      </c>
      <c r="M5" s="3">
        <f>'BIZ kWh ENTRY'!BI164</f>
        <v>13348.586482368575</v>
      </c>
      <c r="N5" s="3">
        <f>'BIZ kWh ENTRY'!BJ164</f>
        <v>505415.48897878709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ENTRY'!AY166</f>
        <v>0</v>
      </c>
      <c r="D7" s="3">
        <f>'BIZ kWh ENTRY'!AZ166</f>
        <v>0</v>
      </c>
      <c r="E7" s="3">
        <f>'BIZ kWh ENTRY'!BA166</f>
        <v>0</v>
      </c>
      <c r="F7" s="3">
        <f>'BIZ kWh ENTRY'!BB166</f>
        <v>0</v>
      </c>
      <c r="G7" s="3">
        <f>'BIZ kWh ENTRY'!BC166</f>
        <v>0</v>
      </c>
      <c r="H7" s="3">
        <f>'BIZ kWh ENTRY'!BD166</f>
        <v>0</v>
      </c>
      <c r="I7" s="3">
        <f>'BIZ kWh ENTRY'!BE166</f>
        <v>0</v>
      </c>
      <c r="J7" s="3">
        <f>'BIZ kWh ENTRY'!BF166</f>
        <v>0</v>
      </c>
      <c r="K7" s="3">
        <f>'BIZ kWh ENTRY'!BG166</f>
        <v>0</v>
      </c>
      <c r="L7" s="3">
        <f>'BIZ kWh ENTRY'!BH166</f>
        <v>0</v>
      </c>
      <c r="M7" s="3">
        <f>'BIZ kWh ENTRY'!BI166</f>
        <v>0</v>
      </c>
      <c r="N7" s="3">
        <f>'BIZ kWh ENTRY'!BJ166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ENTRY'!AY167</f>
        <v>0</v>
      </c>
      <c r="D8" s="3">
        <f>'BIZ kWh ENTRY'!AZ167</f>
        <v>0</v>
      </c>
      <c r="E8" s="3">
        <f>'BIZ kWh ENTRY'!BA167</f>
        <v>0</v>
      </c>
      <c r="F8" s="3">
        <f>'BIZ kWh ENTRY'!BB167</f>
        <v>0</v>
      </c>
      <c r="G8" s="3">
        <f>'BIZ kWh ENTRY'!BC167</f>
        <v>0</v>
      </c>
      <c r="H8" s="3">
        <f>'BIZ kWh ENTRY'!BD167</f>
        <v>0</v>
      </c>
      <c r="I8" s="3">
        <f>'BIZ kWh ENTRY'!BE167</f>
        <v>0</v>
      </c>
      <c r="J8" s="3">
        <f>'BIZ kWh ENTRY'!BF167</f>
        <v>0</v>
      </c>
      <c r="K8" s="3">
        <f>'BIZ kWh ENTRY'!BG167</f>
        <v>0</v>
      </c>
      <c r="L8" s="3">
        <f>'BIZ kWh ENTRY'!BH167</f>
        <v>101472</v>
      </c>
      <c r="M8" s="3">
        <f>'BIZ kWh ENTRY'!BI167</f>
        <v>28814.761033567076</v>
      </c>
      <c r="N8" s="3">
        <f>'BIZ kWh ENTRY'!BJ167</f>
        <v>3257477.4671912529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ENTRY'!AY170</f>
        <v>0</v>
      </c>
      <c r="D11" s="3">
        <f>'BIZ kWh ENTRY'!AZ170</f>
        <v>0</v>
      </c>
      <c r="E11" s="3">
        <f>'BIZ kWh ENTRY'!BA170</f>
        <v>0</v>
      </c>
      <c r="F11" s="3">
        <f>'BIZ kWh ENTRY'!BB170</f>
        <v>0</v>
      </c>
      <c r="G11" s="3">
        <f>'BIZ kWh ENTRY'!BC170</f>
        <v>0</v>
      </c>
      <c r="H11" s="3">
        <f>'BIZ kWh ENTRY'!BD170</f>
        <v>0</v>
      </c>
      <c r="I11" s="3">
        <f>'BIZ kWh ENTRY'!BE170</f>
        <v>0</v>
      </c>
      <c r="J11" s="3">
        <f>'BIZ kWh ENTRY'!BF170</f>
        <v>0</v>
      </c>
      <c r="K11" s="3">
        <f>'BIZ kWh ENTRY'!BG170</f>
        <v>0</v>
      </c>
      <c r="L11" s="3">
        <f>'BIZ kWh ENTRY'!BH170</f>
        <v>0</v>
      </c>
      <c r="M11" s="3">
        <f>'BIZ kWh ENTRY'!BI170</f>
        <v>7383.2761830167519</v>
      </c>
      <c r="N11" s="3">
        <f>'BIZ kWh ENTRY'!BJ170</f>
        <v>842362.32617811172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ENTRY'!AY171</f>
        <v>0</v>
      </c>
      <c r="D12" s="3">
        <f>'BIZ kWh ENTRY'!AZ171</f>
        <v>46229</v>
      </c>
      <c r="E12" s="3">
        <f>'BIZ kWh ENTRY'!BA171</f>
        <v>16559</v>
      </c>
      <c r="F12" s="3">
        <f>'BIZ kWh ENTRY'!BB171</f>
        <v>0</v>
      </c>
      <c r="G12" s="3">
        <f>'BIZ kWh ENTRY'!BC171</f>
        <v>5376</v>
      </c>
      <c r="H12" s="3">
        <f>'BIZ kWh ENTRY'!BD171</f>
        <v>0</v>
      </c>
      <c r="I12" s="3">
        <f>'BIZ kWh ENTRY'!BE171</f>
        <v>61292</v>
      </c>
      <c r="J12" s="3">
        <f>'BIZ kWh ENTRY'!BF171</f>
        <v>131213</v>
      </c>
      <c r="K12" s="3">
        <f>'BIZ kWh ENTRY'!BG171</f>
        <v>0</v>
      </c>
      <c r="L12" s="3">
        <f>'BIZ kWh ENTRY'!BH171</f>
        <v>0</v>
      </c>
      <c r="M12" s="3">
        <f>'BIZ kWh ENTRY'!BI171</f>
        <v>47530.311042861591</v>
      </c>
      <c r="N12" s="3">
        <f>'BIZ kWh ENTRY'!BJ171</f>
        <v>493758.67221515329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6228.2617663967239</v>
      </c>
      <c r="N13" s="3">
        <f>'BIZ kWh ENTRY'!BJ172</f>
        <v>64384.565573536092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ENTRY'!AY173</f>
        <v>0</v>
      </c>
      <c r="D14" s="3">
        <f>'BIZ kWh ENTRY'!AZ173</f>
        <v>0</v>
      </c>
      <c r="E14" s="3">
        <f>'BIZ kWh ENTRY'!BA173</f>
        <v>0</v>
      </c>
      <c r="F14" s="3">
        <f>'BIZ kWh ENTRY'!BB173</f>
        <v>0</v>
      </c>
      <c r="G14" s="3">
        <f>'BIZ kWh ENTRY'!BC173</f>
        <v>0</v>
      </c>
      <c r="H14" s="3">
        <f>'BIZ kWh ENTRY'!BD173</f>
        <v>0</v>
      </c>
      <c r="I14" s="3">
        <f>'BIZ kWh ENTRY'!BE173</f>
        <v>0</v>
      </c>
      <c r="J14" s="3">
        <f>'BIZ kWh ENTRY'!BF173</f>
        <v>0</v>
      </c>
      <c r="K14" s="3">
        <f>'BIZ kWh ENTRY'!BG173</f>
        <v>0</v>
      </c>
      <c r="L14" s="3">
        <f>'BIZ kWh ENTRY'!BH173</f>
        <v>0</v>
      </c>
      <c r="M14" s="3">
        <f>'BIZ kWh ENTRY'!BI173</f>
        <v>7391.7130733778176</v>
      </c>
      <c r="N14" s="3">
        <f>'BIZ kWh ENTRY'!BJ173</f>
        <v>279871.30190201581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2392.2092123920424</v>
      </c>
      <c r="N15" s="3">
        <f>'BIZ kWh ENTRY'!BJ174</f>
        <v>90575.851639247689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ENTRY'!AY175</f>
        <v>0</v>
      </c>
      <c r="D16" s="3">
        <f>'BIZ kWh ENTRY'!AZ175</f>
        <v>0</v>
      </c>
      <c r="E16" s="3">
        <f>'BIZ kWh ENTRY'!BA175</f>
        <v>0</v>
      </c>
      <c r="F16" s="3">
        <f>'BIZ kWh ENTRY'!BB175</f>
        <v>0</v>
      </c>
      <c r="G16" s="3">
        <f>'BIZ kWh ENTRY'!BC175</f>
        <v>0</v>
      </c>
      <c r="H16" s="3">
        <f>'BIZ kWh ENTRY'!BD175</f>
        <v>0</v>
      </c>
      <c r="I16" s="3">
        <f>'BIZ kWh ENTRY'!BE175</f>
        <v>0</v>
      </c>
      <c r="J16" s="3">
        <f>'BIZ kWh ENTRY'!BF175</f>
        <v>0</v>
      </c>
      <c r="K16" s="3">
        <f>'BIZ kWh ENTRY'!BG175</f>
        <v>0</v>
      </c>
      <c r="L16" s="3">
        <f>'BIZ kWh ENTRY'!BH175</f>
        <v>0</v>
      </c>
      <c r="M16" s="3">
        <f>'BIZ kWh ENTRY'!BI175</f>
        <v>0</v>
      </c>
      <c r="N16" s="3">
        <f>'BIZ kWh ENTRY'!BJ175</f>
        <v>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ENTRY'!AY176</f>
        <v>0</v>
      </c>
      <c r="D17" s="3">
        <f>'BIZ kWh ENTRY'!AZ176</f>
        <v>0</v>
      </c>
      <c r="E17" s="3">
        <f>'BIZ kWh ENTRY'!BA176</f>
        <v>0</v>
      </c>
      <c r="F17" s="3">
        <f>'BIZ kWh ENTRY'!BB176</f>
        <v>0</v>
      </c>
      <c r="G17" s="3">
        <f>'BIZ kWh ENTRY'!BC176</f>
        <v>0</v>
      </c>
      <c r="H17" s="3">
        <f>'BIZ kWh ENTRY'!BD176</f>
        <v>0</v>
      </c>
      <c r="I17" s="3">
        <f>'BIZ kWh ENTRY'!BE176</f>
        <v>0</v>
      </c>
      <c r="J17" s="3">
        <f>'BIZ kWh ENTRY'!BF176</f>
        <v>0</v>
      </c>
      <c r="K17" s="3">
        <f>'BIZ kWh ENTRY'!BG176</f>
        <v>0</v>
      </c>
      <c r="L17" s="3">
        <f>'BIZ kWh ENTRY'!BH176</f>
        <v>0</v>
      </c>
      <c r="M17" s="3">
        <f>'BIZ kWh ENTRY'!BI176</f>
        <v>0</v>
      </c>
      <c r="N17" s="3">
        <f>'BIZ kWh ENTRY'!BJ176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1M - RES'!B16</f>
        <v>Monthly kWh</v>
      </c>
      <c r="C19" s="221">
        <f>SUM(C5:C18)</f>
        <v>0</v>
      </c>
      <c r="D19" s="221">
        <f t="shared" ref="D19:AA19" si="1">SUM(D5:D18)</f>
        <v>46229</v>
      </c>
      <c r="E19" s="221">
        <f t="shared" si="1"/>
        <v>16559</v>
      </c>
      <c r="F19" s="221">
        <f t="shared" si="1"/>
        <v>0</v>
      </c>
      <c r="G19" s="221">
        <f t="shared" si="1"/>
        <v>5376</v>
      </c>
      <c r="H19" s="221">
        <f t="shared" si="1"/>
        <v>0</v>
      </c>
      <c r="I19" s="221">
        <f t="shared" si="1"/>
        <v>61292</v>
      </c>
      <c r="J19" s="221">
        <f t="shared" si="1"/>
        <v>131213</v>
      </c>
      <c r="K19" s="221">
        <f t="shared" si="1"/>
        <v>0</v>
      </c>
      <c r="L19" s="221">
        <f t="shared" si="1"/>
        <v>101472</v>
      </c>
      <c r="M19" s="221">
        <f t="shared" si="1"/>
        <v>113089.11879398058</v>
      </c>
      <c r="N19" s="221">
        <f t="shared" si="1"/>
        <v>5533845.6736781048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39"/>
      <c r="N20" s="9"/>
      <c r="O20" s="239"/>
      <c r="P20" s="239"/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</row>
    <row r="22" spans="1:27" ht="16.5" thickBot="1" x14ac:dyDescent="0.3">
      <c r="A22" s="659" t="s">
        <v>15</v>
      </c>
      <c r="B22" s="17" t="s">
        <v>10</v>
      </c>
      <c r="C22" s="135">
        <f>C$4</f>
        <v>45292</v>
      </c>
      <c r="D22" s="135">
        <f t="shared" ref="D22:AA22" si="2">D$4</f>
        <v>45323</v>
      </c>
      <c r="E22" s="135">
        <f t="shared" si="2"/>
        <v>45352</v>
      </c>
      <c r="F22" s="135">
        <f t="shared" si="2"/>
        <v>45383</v>
      </c>
      <c r="G22" s="135">
        <f t="shared" si="2"/>
        <v>45413</v>
      </c>
      <c r="H22" s="135">
        <f t="shared" si="2"/>
        <v>45444</v>
      </c>
      <c r="I22" s="135">
        <f t="shared" si="2"/>
        <v>45474</v>
      </c>
      <c r="J22" s="135">
        <f t="shared" si="2"/>
        <v>45505</v>
      </c>
      <c r="K22" s="135">
        <f t="shared" si="2"/>
        <v>45536</v>
      </c>
      <c r="L22" s="135">
        <f t="shared" si="2"/>
        <v>45566</v>
      </c>
      <c r="M22" s="135">
        <f t="shared" si="2"/>
        <v>45597</v>
      </c>
      <c r="N22" s="521">
        <f t="shared" si="2"/>
        <v>45627</v>
      </c>
      <c r="O22" s="135">
        <f t="shared" si="2"/>
        <v>45658</v>
      </c>
      <c r="P22" s="135">
        <f t="shared" si="2"/>
        <v>45689</v>
      </c>
      <c r="Q22" s="135">
        <f t="shared" si="2"/>
        <v>45717</v>
      </c>
      <c r="R22" s="135">
        <f t="shared" si="2"/>
        <v>45748</v>
      </c>
      <c r="S22" s="135">
        <f t="shared" si="2"/>
        <v>45778</v>
      </c>
      <c r="T22" s="135">
        <f t="shared" si="2"/>
        <v>45809</v>
      </c>
      <c r="U22" s="135">
        <f t="shared" si="2"/>
        <v>45839</v>
      </c>
      <c r="V22" s="135">
        <f t="shared" si="2"/>
        <v>45870</v>
      </c>
      <c r="W22" s="135">
        <f t="shared" si="2"/>
        <v>45901</v>
      </c>
      <c r="X22" s="135">
        <f t="shared" si="2"/>
        <v>45931</v>
      </c>
      <c r="Y22" s="135">
        <f t="shared" si="2"/>
        <v>45962</v>
      </c>
      <c r="Z22" s="135">
        <f t="shared" si="2"/>
        <v>45992</v>
      </c>
      <c r="AA22" s="135">
        <f t="shared" si="2"/>
        <v>46023</v>
      </c>
    </row>
    <row r="23" spans="1:27" ht="15" customHeight="1" x14ac:dyDescent="0.25">
      <c r="A23" s="660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13348.586482368575</v>
      </c>
      <c r="N23" s="523">
        <f t="shared" si="4"/>
        <v>518764.07546115568</v>
      </c>
      <c r="O23" s="3">
        <f t="shared" si="4"/>
        <v>518764.07546115568</v>
      </c>
      <c r="P23" s="3">
        <f t="shared" si="4"/>
        <v>518764.07546115568</v>
      </c>
      <c r="Q23" s="3">
        <f t="shared" si="4"/>
        <v>518764.07546115568</v>
      </c>
      <c r="R23" s="3">
        <f t="shared" si="4"/>
        <v>518764.07546115568</v>
      </c>
      <c r="S23" s="3">
        <f t="shared" si="4"/>
        <v>518764.07546115568</v>
      </c>
      <c r="T23" s="3">
        <f t="shared" si="4"/>
        <v>518764.07546115568</v>
      </c>
      <c r="U23" s="3">
        <f t="shared" si="4"/>
        <v>518764.07546115568</v>
      </c>
      <c r="V23" s="3">
        <f t="shared" si="4"/>
        <v>518764.07546115568</v>
      </c>
      <c r="W23" s="3">
        <f t="shared" si="4"/>
        <v>518764.07546115568</v>
      </c>
      <c r="X23" s="3">
        <f t="shared" si="4"/>
        <v>518764.07546115568</v>
      </c>
      <c r="Y23" s="3">
        <f t="shared" si="4"/>
        <v>518764.07546115568</v>
      </c>
      <c r="Z23" s="3">
        <f t="shared" si="4"/>
        <v>518764.07546115568</v>
      </c>
      <c r="AA23" s="3">
        <f t="shared" si="4"/>
        <v>518764.07546115568</v>
      </c>
    </row>
    <row r="24" spans="1:27" x14ac:dyDescent="0.25">
      <c r="A24" s="660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52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</row>
    <row r="25" spans="1:27" x14ac:dyDescent="0.25">
      <c r="A25" s="660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52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</row>
    <row r="26" spans="1:27" x14ac:dyDescent="0.25">
      <c r="A26" s="660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101472</v>
      </c>
      <c r="M26" s="3">
        <f t="shared" si="7"/>
        <v>130286.76103356708</v>
      </c>
      <c r="N26" s="523">
        <f t="shared" si="7"/>
        <v>3387764.22822482</v>
      </c>
      <c r="O26" s="3">
        <f t="shared" si="7"/>
        <v>3387764.22822482</v>
      </c>
      <c r="P26" s="3">
        <f t="shared" si="7"/>
        <v>3387764.22822482</v>
      </c>
      <c r="Q26" s="3">
        <f t="shared" si="7"/>
        <v>3387764.22822482</v>
      </c>
      <c r="R26" s="3">
        <f t="shared" si="7"/>
        <v>3387764.22822482</v>
      </c>
      <c r="S26" s="3">
        <f t="shared" si="7"/>
        <v>3387764.22822482</v>
      </c>
      <c r="T26" s="3">
        <f t="shared" si="7"/>
        <v>3387764.22822482</v>
      </c>
      <c r="U26" s="3">
        <f t="shared" si="7"/>
        <v>3387764.22822482</v>
      </c>
      <c r="V26" s="3">
        <f t="shared" si="7"/>
        <v>3387764.22822482</v>
      </c>
      <c r="W26" s="3">
        <f t="shared" si="7"/>
        <v>3387764.22822482</v>
      </c>
      <c r="X26" s="3">
        <f t="shared" si="7"/>
        <v>3387764.22822482</v>
      </c>
      <c r="Y26" s="3">
        <f t="shared" si="7"/>
        <v>3387764.22822482</v>
      </c>
      <c r="Z26" s="3">
        <f t="shared" si="7"/>
        <v>3387764.22822482</v>
      </c>
      <c r="AA26" s="3">
        <f t="shared" si="7"/>
        <v>3387764.22822482</v>
      </c>
    </row>
    <row r="27" spans="1:27" x14ac:dyDescent="0.25">
      <c r="A27" s="660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52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3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</row>
    <row r="28" spans="1:27" x14ac:dyDescent="0.25">
      <c r="A28" s="660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52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</row>
    <row r="29" spans="1:27" x14ac:dyDescent="0.25">
      <c r="A29" s="660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7383.2761830167519</v>
      </c>
      <c r="N29" s="523">
        <f t="shared" si="10"/>
        <v>849745.60236112843</v>
      </c>
      <c r="O29" s="3">
        <f t="shared" si="10"/>
        <v>849745.60236112843</v>
      </c>
      <c r="P29" s="3">
        <f t="shared" si="10"/>
        <v>849745.60236112843</v>
      </c>
      <c r="Q29" s="3">
        <f t="shared" si="10"/>
        <v>849745.60236112843</v>
      </c>
      <c r="R29" s="3">
        <f t="shared" si="10"/>
        <v>849745.60236112843</v>
      </c>
      <c r="S29" s="3">
        <f t="shared" si="10"/>
        <v>849745.60236112843</v>
      </c>
      <c r="T29" s="3">
        <f t="shared" si="10"/>
        <v>849745.60236112843</v>
      </c>
      <c r="U29" s="3">
        <f t="shared" si="10"/>
        <v>849745.60236112843</v>
      </c>
      <c r="V29" s="3">
        <f t="shared" si="10"/>
        <v>849745.60236112843</v>
      </c>
      <c r="W29" s="3">
        <f t="shared" si="10"/>
        <v>849745.60236112843</v>
      </c>
      <c r="X29" s="3">
        <f t="shared" si="10"/>
        <v>849745.60236112843</v>
      </c>
      <c r="Y29" s="3">
        <f t="shared" si="10"/>
        <v>849745.60236112843</v>
      </c>
      <c r="Z29" s="3">
        <f t="shared" si="10"/>
        <v>849745.60236112843</v>
      </c>
      <c r="AA29" s="3">
        <f t="shared" si="10"/>
        <v>849745.60236112843</v>
      </c>
    </row>
    <row r="30" spans="1:27" x14ac:dyDescent="0.25">
      <c r="A30" s="660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46229</v>
      </c>
      <c r="E30" s="3">
        <f t="shared" si="11"/>
        <v>62788</v>
      </c>
      <c r="F30" s="3">
        <f t="shared" si="11"/>
        <v>62788</v>
      </c>
      <c r="G30" s="3">
        <f t="shared" si="11"/>
        <v>68164</v>
      </c>
      <c r="H30" s="3">
        <f t="shared" si="11"/>
        <v>68164</v>
      </c>
      <c r="I30" s="3">
        <f t="shared" si="11"/>
        <v>129456</v>
      </c>
      <c r="J30" s="3">
        <f t="shared" si="11"/>
        <v>260669</v>
      </c>
      <c r="K30" s="3">
        <f t="shared" si="11"/>
        <v>260669</v>
      </c>
      <c r="L30" s="3">
        <f t="shared" si="11"/>
        <v>260669</v>
      </c>
      <c r="M30" s="3">
        <f t="shared" si="11"/>
        <v>308199.31104286161</v>
      </c>
      <c r="N30" s="523">
        <f t="shared" si="11"/>
        <v>801957.98325801489</v>
      </c>
      <c r="O30" s="3">
        <f t="shared" si="11"/>
        <v>801957.98325801489</v>
      </c>
      <c r="P30" s="3">
        <f t="shared" si="11"/>
        <v>801957.98325801489</v>
      </c>
      <c r="Q30" s="3">
        <f t="shared" si="11"/>
        <v>801957.98325801489</v>
      </c>
      <c r="R30" s="3">
        <f t="shared" si="11"/>
        <v>801957.98325801489</v>
      </c>
      <c r="S30" s="3">
        <f t="shared" si="11"/>
        <v>801957.98325801489</v>
      </c>
      <c r="T30" s="3">
        <f t="shared" si="11"/>
        <v>801957.98325801489</v>
      </c>
      <c r="U30" s="3">
        <f t="shared" si="11"/>
        <v>801957.98325801489</v>
      </c>
      <c r="V30" s="3">
        <f t="shared" si="11"/>
        <v>801957.98325801489</v>
      </c>
      <c r="W30" s="3">
        <f t="shared" si="11"/>
        <v>801957.98325801489</v>
      </c>
      <c r="X30" s="3">
        <f t="shared" si="11"/>
        <v>801957.98325801489</v>
      </c>
      <c r="Y30" s="3">
        <f t="shared" si="11"/>
        <v>801957.98325801489</v>
      </c>
      <c r="Z30" s="3">
        <f t="shared" si="11"/>
        <v>801957.98325801489</v>
      </c>
      <c r="AA30" s="3">
        <f t="shared" si="11"/>
        <v>801957.98325801489</v>
      </c>
    </row>
    <row r="31" spans="1:27" x14ac:dyDescent="0.25">
      <c r="A31" s="660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6228.2617663967239</v>
      </c>
      <c r="N31" s="523">
        <f t="shared" si="12"/>
        <v>70612.827339932817</v>
      </c>
      <c r="O31" s="3">
        <f t="shared" si="12"/>
        <v>70612.827339932817</v>
      </c>
      <c r="P31" s="3">
        <f t="shared" si="12"/>
        <v>70612.827339932817</v>
      </c>
      <c r="Q31" s="3">
        <f t="shared" si="12"/>
        <v>70612.827339932817</v>
      </c>
      <c r="R31" s="3">
        <f t="shared" si="12"/>
        <v>70612.827339932817</v>
      </c>
      <c r="S31" s="3">
        <f t="shared" si="12"/>
        <v>70612.827339932817</v>
      </c>
      <c r="T31" s="3">
        <f t="shared" si="12"/>
        <v>70612.827339932817</v>
      </c>
      <c r="U31" s="3">
        <f t="shared" si="12"/>
        <v>70612.827339932817</v>
      </c>
      <c r="V31" s="3">
        <f t="shared" si="12"/>
        <v>70612.827339932817</v>
      </c>
      <c r="W31" s="3">
        <f t="shared" si="12"/>
        <v>70612.827339932817</v>
      </c>
      <c r="X31" s="3">
        <f t="shared" si="12"/>
        <v>70612.827339932817</v>
      </c>
      <c r="Y31" s="3">
        <f t="shared" si="12"/>
        <v>70612.827339932817</v>
      </c>
      <c r="Z31" s="3">
        <f t="shared" si="12"/>
        <v>70612.827339932817</v>
      </c>
      <c r="AA31" s="3">
        <f t="shared" si="12"/>
        <v>70612.827339932817</v>
      </c>
    </row>
    <row r="32" spans="1:27" ht="15" customHeight="1" x14ac:dyDescent="0.25">
      <c r="A32" s="660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7391.7130733778176</v>
      </c>
      <c r="N32" s="523">
        <f t="shared" si="13"/>
        <v>287263.01497539366</v>
      </c>
      <c r="O32" s="3">
        <f t="shared" si="13"/>
        <v>287263.01497539366</v>
      </c>
      <c r="P32" s="3">
        <f t="shared" si="13"/>
        <v>287263.01497539366</v>
      </c>
      <c r="Q32" s="3">
        <f t="shared" si="13"/>
        <v>287263.01497539366</v>
      </c>
      <c r="R32" s="3">
        <f t="shared" si="13"/>
        <v>287263.01497539366</v>
      </c>
      <c r="S32" s="3">
        <f t="shared" si="13"/>
        <v>287263.01497539366</v>
      </c>
      <c r="T32" s="3">
        <f t="shared" si="13"/>
        <v>287263.01497539366</v>
      </c>
      <c r="U32" s="3">
        <f t="shared" si="13"/>
        <v>287263.01497539366</v>
      </c>
      <c r="V32" s="3">
        <f t="shared" si="13"/>
        <v>287263.01497539366</v>
      </c>
      <c r="W32" s="3">
        <f t="shared" si="13"/>
        <v>287263.01497539366</v>
      </c>
      <c r="X32" s="3">
        <f t="shared" si="13"/>
        <v>287263.01497539366</v>
      </c>
      <c r="Y32" s="3">
        <f t="shared" si="13"/>
        <v>287263.01497539366</v>
      </c>
      <c r="Z32" s="3">
        <f t="shared" si="13"/>
        <v>287263.01497539366</v>
      </c>
      <c r="AA32" s="3">
        <f t="shared" si="13"/>
        <v>287263.01497539366</v>
      </c>
    </row>
    <row r="33" spans="1:27" x14ac:dyDescent="0.25">
      <c r="A33" s="660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2392.2092123920424</v>
      </c>
      <c r="N33" s="523">
        <f t="shared" si="14"/>
        <v>92968.060851639733</v>
      </c>
      <c r="O33" s="3">
        <f t="shared" si="14"/>
        <v>92968.060851639733</v>
      </c>
      <c r="P33" s="3">
        <f t="shared" si="14"/>
        <v>92968.060851639733</v>
      </c>
      <c r="Q33" s="3">
        <f t="shared" si="14"/>
        <v>92968.060851639733</v>
      </c>
      <c r="R33" s="3">
        <f t="shared" si="14"/>
        <v>92968.060851639733</v>
      </c>
      <c r="S33" s="3">
        <f t="shared" si="14"/>
        <v>92968.060851639733</v>
      </c>
      <c r="T33" s="3">
        <f t="shared" si="14"/>
        <v>92968.060851639733</v>
      </c>
      <c r="U33" s="3">
        <f t="shared" si="14"/>
        <v>92968.060851639733</v>
      </c>
      <c r="V33" s="3">
        <f t="shared" si="14"/>
        <v>92968.060851639733</v>
      </c>
      <c r="W33" s="3">
        <f t="shared" si="14"/>
        <v>92968.060851639733</v>
      </c>
      <c r="X33" s="3">
        <f t="shared" si="14"/>
        <v>92968.060851639733</v>
      </c>
      <c r="Y33" s="3">
        <f t="shared" si="14"/>
        <v>92968.060851639733</v>
      </c>
      <c r="Z33" s="3">
        <f t="shared" si="14"/>
        <v>92968.060851639733</v>
      </c>
      <c r="AA33" s="3">
        <f t="shared" si="14"/>
        <v>92968.060851639733</v>
      </c>
    </row>
    <row r="34" spans="1:27" x14ac:dyDescent="0.25">
      <c r="A34" s="660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52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3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</row>
    <row r="35" spans="1:27" x14ac:dyDescent="0.25">
      <c r="A35" s="660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52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</row>
    <row r="36" spans="1:27" ht="15" customHeight="1" x14ac:dyDescent="0.25">
      <c r="A36" s="660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77" t="str">
        <f t="shared" si="3"/>
        <v>Monthly kWh</v>
      </c>
      <c r="C37" s="221">
        <f>SUM(C23:C36)</f>
        <v>0</v>
      </c>
      <c r="D37" s="221">
        <f t="shared" ref="D37:AA37" si="17">SUM(D23:D36)</f>
        <v>46229</v>
      </c>
      <c r="E37" s="221">
        <f t="shared" si="17"/>
        <v>62788</v>
      </c>
      <c r="F37" s="221">
        <f t="shared" si="17"/>
        <v>62788</v>
      </c>
      <c r="G37" s="221">
        <f t="shared" si="17"/>
        <v>68164</v>
      </c>
      <c r="H37" s="221">
        <f t="shared" si="17"/>
        <v>68164</v>
      </c>
      <c r="I37" s="221">
        <f t="shared" si="17"/>
        <v>129456</v>
      </c>
      <c r="J37" s="221">
        <f t="shared" si="17"/>
        <v>260669</v>
      </c>
      <c r="K37" s="221">
        <f t="shared" si="17"/>
        <v>260669</v>
      </c>
      <c r="L37" s="221">
        <f t="shared" si="17"/>
        <v>362141</v>
      </c>
      <c r="M37" s="221">
        <f t="shared" si="17"/>
        <v>475230.11879398063</v>
      </c>
      <c r="N37" s="221">
        <f t="shared" si="17"/>
        <v>6009075.7924720859</v>
      </c>
      <c r="O37" s="221">
        <f t="shared" si="17"/>
        <v>6009075.7924720859</v>
      </c>
      <c r="P37" s="221">
        <f t="shared" si="17"/>
        <v>6009075.7924720859</v>
      </c>
      <c r="Q37" s="221">
        <f t="shared" si="17"/>
        <v>6009075.7924720859</v>
      </c>
      <c r="R37" s="221">
        <f t="shared" si="17"/>
        <v>6009075.7924720859</v>
      </c>
      <c r="S37" s="221">
        <f t="shared" si="17"/>
        <v>6009075.7924720859</v>
      </c>
      <c r="T37" s="221">
        <f t="shared" si="17"/>
        <v>6009075.7924720859</v>
      </c>
      <c r="U37" s="221">
        <f t="shared" si="17"/>
        <v>6009075.7924720859</v>
      </c>
      <c r="V37" s="221">
        <f t="shared" si="17"/>
        <v>6009075.7924720859</v>
      </c>
      <c r="W37" s="221">
        <f t="shared" si="17"/>
        <v>6009075.7924720859</v>
      </c>
      <c r="X37" s="221">
        <f t="shared" si="17"/>
        <v>6009075.7924720859</v>
      </c>
      <c r="Y37" s="221">
        <f t="shared" si="17"/>
        <v>6009075.7924720859</v>
      </c>
      <c r="Z37" s="221">
        <f t="shared" si="17"/>
        <v>6009075.7924720859</v>
      </c>
      <c r="AA37" s="221">
        <f t="shared" si="17"/>
        <v>6009075.7924720859</v>
      </c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39"/>
      <c r="N38" s="276" t="s">
        <v>200</v>
      </c>
      <c r="O38" s="275">
        <f>SUM(C5:N18)</f>
        <v>6009075.7924720841</v>
      </c>
      <c r="P38" s="239"/>
      <c r="Q38" s="9"/>
      <c r="R38" s="239"/>
      <c r="S38" s="239"/>
      <c r="T38" s="239"/>
      <c r="U38" s="239"/>
      <c r="V38" s="320"/>
      <c r="W38" s="321"/>
      <c r="X38" s="320"/>
      <c r="Y38" s="320"/>
      <c r="Z38" s="321"/>
      <c r="AA38" s="320"/>
    </row>
    <row r="39" spans="1:27" ht="15.75" thickBot="1" x14ac:dyDescent="0.3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">
        <v>10</v>
      </c>
      <c r="C40" s="135">
        <f>C$4</f>
        <v>45292</v>
      </c>
      <c r="D40" s="135">
        <f t="shared" ref="D40:AA40" si="18">D$4</f>
        <v>45323</v>
      </c>
      <c r="E40" s="135">
        <f t="shared" si="18"/>
        <v>45352</v>
      </c>
      <c r="F40" s="135">
        <f t="shared" si="18"/>
        <v>45383</v>
      </c>
      <c r="G40" s="135">
        <f t="shared" si="18"/>
        <v>45413</v>
      </c>
      <c r="H40" s="135">
        <f t="shared" si="18"/>
        <v>45444</v>
      </c>
      <c r="I40" s="135">
        <f t="shared" si="18"/>
        <v>45474</v>
      </c>
      <c r="J40" s="135">
        <f t="shared" si="18"/>
        <v>45505</v>
      </c>
      <c r="K40" s="135">
        <f t="shared" si="18"/>
        <v>45536</v>
      </c>
      <c r="L40" s="135">
        <f t="shared" si="18"/>
        <v>45566</v>
      </c>
      <c r="M40" s="135">
        <f t="shared" si="18"/>
        <v>45597</v>
      </c>
      <c r="N40" s="135">
        <f t="shared" si="18"/>
        <v>45627</v>
      </c>
      <c r="O40" s="135">
        <f t="shared" si="18"/>
        <v>45658</v>
      </c>
      <c r="P40" s="135">
        <f t="shared" si="18"/>
        <v>45689</v>
      </c>
      <c r="Q40" s="135">
        <f t="shared" si="18"/>
        <v>45717</v>
      </c>
      <c r="R40" s="135">
        <f t="shared" si="18"/>
        <v>45748</v>
      </c>
      <c r="S40" s="135">
        <f t="shared" si="18"/>
        <v>45778</v>
      </c>
      <c r="T40" s="521">
        <f t="shared" si="18"/>
        <v>45809</v>
      </c>
      <c r="U40" s="135">
        <f t="shared" si="18"/>
        <v>45839</v>
      </c>
      <c r="V40" s="135">
        <f t="shared" si="18"/>
        <v>45870</v>
      </c>
      <c r="W40" s="135">
        <f t="shared" si="18"/>
        <v>45901</v>
      </c>
      <c r="X40" s="135">
        <f t="shared" si="18"/>
        <v>45931</v>
      </c>
      <c r="Y40" s="135">
        <f t="shared" si="18"/>
        <v>45962</v>
      </c>
      <c r="Z40" s="135">
        <f t="shared" si="18"/>
        <v>45992</v>
      </c>
      <c r="AA40" s="135">
        <f t="shared" si="18"/>
        <v>46023</v>
      </c>
    </row>
    <row r="41" spans="1:27" ht="15" customHeight="1" x14ac:dyDescent="0.25">
      <c r="A41" s="663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523">
        <f>N23</f>
        <v>518764.07546115568</v>
      </c>
      <c r="U41" s="3">
        <f t="shared" si="20"/>
        <v>518764.07546115568</v>
      </c>
      <c r="V41" s="3">
        <f t="shared" si="20"/>
        <v>518764.07546115568</v>
      </c>
      <c r="W41" s="3">
        <f t="shared" si="20"/>
        <v>518764.07546115568</v>
      </c>
      <c r="X41" s="3">
        <f t="shared" si="20"/>
        <v>518764.07546115568</v>
      </c>
      <c r="Y41" s="3">
        <f t="shared" si="20"/>
        <v>518764.07546115568</v>
      </c>
      <c r="Z41" s="3">
        <f t="shared" si="20"/>
        <v>518764.07546115568</v>
      </c>
      <c r="AA41" s="3">
        <f t="shared" si="20"/>
        <v>518764.07546115568</v>
      </c>
    </row>
    <row r="42" spans="1:27" x14ac:dyDescent="0.25">
      <c r="A42" s="663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523">
        <f t="shared" ref="T42:T53" si="22">N24</f>
        <v>0</v>
      </c>
      <c r="U42" s="3">
        <f t="shared" si="21"/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25">
      <c r="A43" s="663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523">
        <f t="shared" si="22"/>
        <v>0</v>
      </c>
      <c r="U43" s="3">
        <f t="shared" si="23"/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</row>
    <row r="44" spans="1:27" x14ac:dyDescent="0.25">
      <c r="A44" s="663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523">
        <f t="shared" si="22"/>
        <v>3387764.22822482</v>
      </c>
      <c r="U44" s="3">
        <f t="shared" si="24"/>
        <v>3387764.22822482</v>
      </c>
      <c r="V44" s="3">
        <f t="shared" si="24"/>
        <v>3387764.22822482</v>
      </c>
      <c r="W44" s="3">
        <f t="shared" si="24"/>
        <v>3387764.22822482</v>
      </c>
      <c r="X44" s="3">
        <f t="shared" si="24"/>
        <v>3387764.22822482</v>
      </c>
      <c r="Y44" s="3">
        <f t="shared" si="24"/>
        <v>3387764.22822482</v>
      </c>
      <c r="Z44" s="3">
        <f t="shared" si="24"/>
        <v>3387764.22822482</v>
      </c>
      <c r="AA44" s="3">
        <f t="shared" si="24"/>
        <v>3387764.22822482</v>
      </c>
    </row>
    <row r="45" spans="1:27" x14ac:dyDescent="0.25">
      <c r="A45" s="663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523">
        <f t="shared" si="22"/>
        <v>0</v>
      </c>
      <c r="U45" s="3">
        <f t="shared" si="25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25">
      <c r="A46" s="663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523">
        <f t="shared" si="22"/>
        <v>0</v>
      </c>
      <c r="U46" s="3">
        <f t="shared" si="26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25">
      <c r="A47" s="663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523">
        <f t="shared" si="22"/>
        <v>849745.60236112843</v>
      </c>
      <c r="U47" s="3">
        <f t="shared" si="27"/>
        <v>849745.60236112843</v>
      </c>
      <c r="V47" s="3">
        <f t="shared" si="27"/>
        <v>849745.60236112843</v>
      </c>
      <c r="W47" s="3">
        <f t="shared" si="27"/>
        <v>849745.60236112843</v>
      </c>
      <c r="X47" s="3">
        <f t="shared" si="27"/>
        <v>849745.60236112843</v>
      </c>
      <c r="Y47" s="3">
        <f t="shared" si="27"/>
        <v>849745.60236112843</v>
      </c>
      <c r="Z47" s="3">
        <f t="shared" si="27"/>
        <v>849745.60236112843</v>
      </c>
      <c r="AA47" s="3">
        <f t="shared" si="27"/>
        <v>849745.60236112843</v>
      </c>
    </row>
    <row r="48" spans="1:27" x14ac:dyDescent="0.25">
      <c r="A48" s="663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523">
        <f t="shared" si="22"/>
        <v>801957.98325801489</v>
      </c>
      <c r="U48" s="3">
        <f t="shared" si="28"/>
        <v>801957.98325801489</v>
      </c>
      <c r="V48" s="3">
        <f t="shared" si="28"/>
        <v>801957.98325801489</v>
      </c>
      <c r="W48" s="3">
        <f t="shared" si="28"/>
        <v>801957.98325801489</v>
      </c>
      <c r="X48" s="3">
        <f t="shared" si="28"/>
        <v>801957.98325801489</v>
      </c>
      <c r="Y48" s="3">
        <f t="shared" si="28"/>
        <v>801957.98325801489</v>
      </c>
      <c r="Z48" s="3">
        <f t="shared" si="28"/>
        <v>801957.98325801489</v>
      </c>
      <c r="AA48" s="3">
        <f t="shared" si="28"/>
        <v>801957.98325801489</v>
      </c>
    </row>
    <row r="49" spans="1:27" x14ac:dyDescent="0.25">
      <c r="A49" s="663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523">
        <f t="shared" si="22"/>
        <v>70612.827339932817</v>
      </c>
      <c r="U49" s="3">
        <f t="shared" si="29"/>
        <v>70612.827339932817</v>
      </c>
      <c r="V49" s="3">
        <f t="shared" si="29"/>
        <v>70612.827339932817</v>
      </c>
      <c r="W49" s="3">
        <f t="shared" si="29"/>
        <v>70612.827339932817</v>
      </c>
      <c r="X49" s="3">
        <f t="shared" si="29"/>
        <v>70612.827339932817</v>
      </c>
      <c r="Y49" s="3">
        <f t="shared" si="29"/>
        <v>70612.827339932817</v>
      </c>
      <c r="Z49" s="3">
        <f t="shared" si="29"/>
        <v>70612.827339932817</v>
      </c>
      <c r="AA49" s="3">
        <f t="shared" si="29"/>
        <v>70612.827339932817</v>
      </c>
    </row>
    <row r="50" spans="1:27" ht="15" customHeight="1" x14ac:dyDescent="0.25">
      <c r="A50" s="663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523">
        <f t="shared" si="22"/>
        <v>287263.01497539366</v>
      </c>
      <c r="U50" s="3">
        <f t="shared" si="30"/>
        <v>287263.01497539366</v>
      </c>
      <c r="V50" s="3">
        <f t="shared" si="30"/>
        <v>287263.01497539366</v>
      </c>
      <c r="W50" s="3">
        <f t="shared" si="30"/>
        <v>287263.01497539366</v>
      </c>
      <c r="X50" s="3">
        <f t="shared" si="30"/>
        <v>287263.01497539366</v>
      </c>
      <c r="Y50" s="3">
        <f t="shared" si="30"/>
        <v>287263.01497539366</v>
      </c>
      <c r="Z50" s="3">
        <f t="shared" si="30"/>
        <v>287263.01497539366</v>
      </c>
      <c r="AA50" s="3">
        <f t="shared" si="30"/>
        <v>287263.01497539366</v>
      </c>
    </row>
    <row r="51" spans="1:27" x14ac:dyDescent="0.25">
      <c r="A51" s="663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523">
        <f t="shared" si="22"/>
        <v>92968.060851639733</v>
      </c>
      <c r="U51" s="3">
        <f t="shared" si="31"/>
        <v>92968.060851639733</v>
      </c>
      <c r="V51" s="3">
        <f t="shared" si="31"/>
        <v>92968.060851639733</v>
      </c>
      <c r="W51" s="3">
        <f t="shared" si="31"/>
        <v>92968.060851639733</v>
      </c>
      <c r="X51" s="3">
        <f t="shared" si="31"/>
        <v>92968.060851639733</v>
      </c>
      <c r="Y51" s="3">
        <f t="shared" si="31"/>
        <v>92968.060851639733</v>
      </c>
      <c r="Z51" s="3">
        <f t="shared" si="31"/>
        <v>92968.060851639733</v>
      </c>
      <c r="AA51" s="3">
        <f t="shared" si="31"/>
        <v>92968.060851639733</v>
      </c>
    </row>
    <row r="52" spans="1:27" x14ac:dyDescent="0.25">
      <c r="A52" s="663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523">
        <f t="shared" si="22"/>
        <v>0</v>
      </c>
      <c r="U52" s="3">
        <f t="shared" si="32"/>
        <v>0</v>
      </c>
      <c r="V52" s="3">
        <f t="shared" si="32"/>
        <v>0</v>
      </c>
      <c r="W52" s="3">
        <f t="shared" si="32"/>
        <v>0</v>
      </c>
      <c r="X52" s="3">
        <f t="shared" si="32"/>
        <v>0</v>
      </c>
      <c r="Y52" s="3">
        <f t="shared" si="32"/>
        <v>0</v>
      </c>
      <c r="Z52" s="3">
        <f t="shared" si="32"/>
        <v>0</v>
      </c>
      <c r="AA52" s="3">
        <f t="shared" si="32"/>
        <v>0</v>
      </c>
    </row>
    <row r="53" spans="1:27" x14ac:dyDescent="0.25">
      <c r="A53" s="663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523">
        <f t="shared" si="22"/>
        <v>0</v>
      </c>
      <c r="U53" s="3">
        <f t="shared" si="33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25">
      <c r="A54" s="663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19"/>
        <v>Monthly kWh</v>
      </c>
      <c r="C55" s="221">
        <f>SUM(C41:C54)</f>
        <v>0</v>
      </c>
      <c r="D55" s="221">
        <f t="shared" ref="D55:AA55" si="34">SUM(D41:D54)</f>
        <v>0</v>
      </c>
      <c r="E55" s="221">
        <f t="shared" si="34"/>
        <v>0</v>
      </c>
      <c r="F55" s="221">
        <f t="shared" si="34"/>
        <v>0</v>
      </c>
      <c r="G55" s="221">
        <f t="shared" si="34"/>
        <v>0</v>
      </c>
      <c r="H55" s="221">
        <f t="shared" si="34"/>
        <v>0</v>
      </c>
      <c r="I55" s="221">
        <f t="shared" si="34"/>
        <v>0</v>
      </c>
      <c r="J55" s="221">
        <f t="shared" si="34"/>
        <v>0</v>
      </c>
      <c r="K55" s="221">
        <f t="shared" si="34"/>
        <v>0</v>
      </c>
      <c r="L55" s="221">
        <f t="shared" si="34"/>
        <v>0</v>
      </c>
      <c r="M55" s="221">
        <f t="shared" si="34"/>
        <v>0</v>
      </c>
      <c r="N55" s="221">
        <f t="shared" si="34"/>
        <v>0</v>
      </c>
      <c r="O55" s="221">
        <f t="shared" si="34"/>
        <v>0</v>
      </c>
      <c r="P55" s="221">
        <f t="shared" si="34"/>
        <v>0</v>
      </c>
      <c r="Q55" s="221">
        <f t="shared" si="34"/>
        <v>0</v>
      </c>
      <c r="R55" s="221">
        <f t="shared" si="34"/>
        <v>0</v>
      </c>
      <c r="S55" s="221">
        <f t="shared" si="34"/>
        <v>0</v>
      </c>
      <c r="T55" s="221">
        <f t="shared" si="34"/>
        <v>6009075.7924720859</v>
      </c>
      <c r="U55" s="221">
        <f t="shared" si="34"/>
        <v>6009075.7924720859</v>
      </c>
      <c r="V55" s="221">
        <f t="shared" si="34"/>
        <v>6009075.7924720859</v>
      </c>
      <c r="W55" s="221">
        <f t="shared" si="34"/>
        <v>6009075.7924720859</v>
      </c>
      <c r="X55" s="221">
        <f t="shared" si="34"/>
        <v>6009075.7924720859</v>
      </c>
      <c r="Y55" s="221">
        <f t="shared" si="34"/>
        <v>6009075.7924720859</v>
      </c>
      <c r="Z55" s="221">
        <f t="shared" si="34"/>
        <v>6009075.7924720859</v>
      </c>
      <c r="AA55" s="221">
        <f t="shared" si="34"/>
        <v>6009075.7924720859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t="16.5" thickBot="1" x14ac:dyDescent="0.3">
      <c r="A58" s="665" t="s">
        <v>17</v>
      </c>
      <c r="B58" s="17" t="s">
        <v>10</v>
      </c>
      <c r="C58" s="135">
        <f>C$4</f>
        <v>45292</v>
      </c>
      <c r="D58" s="135">
        <f t="shared" ref="D58:AA58" si="35">D$4</f>
        <v>45323</v>
      </c>
      <c r="E58" s="135">
        <f t="shared" si="35"/>
        <v>45352</v>
      </c>
      <c r="F58" s="135">
        <f t="shared" si="35"/>
        <v>45383</v>
      </c>
      <c r="G58" s="135">
        <f t="shared" si="35"/>
        <v>45413</v>
      </c>
      <c r="H58" s="135">
        <f t="shared" si="35"/>
        <v>45444</v>
      </c>
      <c r="I58" s="135">
        <f t="shared" si="35"/>
        <v>45474</v>
      </c>
      <c r="J58" s="135">
        <f t="shared" si="35"/>
        <v>45505</v>
      </c>
      <c r="K58" s="135">
        <f t="shared" si="35"/>
        <v>45536</v>
      </c>
      <c r="L58" s="135">
        <f t="shared" si="35"/>
        <v>45566</v>
      </c>
      <c r="M58" s="135">
        <f t="shared" si="35"/>
        <v>45597</v>
      </c>
      <c r="N58" s="135">
        <f t="shared" si="35"/>
        <v>45627</v>
      </c>
      <c r="O58" s="135">
        <f t="shared" si="35"/>
        <v>45658</v>
      </c>
      <c r="P58" s="135">
        <f t="shared" si="35"/>
        <v>45689</v>
      </c>
      <c r="Q58" s="135">
        <f t="shared" si="35"/>
        <v>45717</v>
      </c>
      <c r="R58" s="135">
        <f t="shared" si="35"/>
        <v>45748</v>
      </c>
      <c r="S58" s="135">
        <f t="shared" si="35"/>
        <v>45778</v>
      </c>
      <c r="T58" s="135">
        <f t="shared" si="35"/>
        <v>45809</v>
      </c>
      <c r="U58" s="135">
        <f t="shared" si="35"/>
        <v>45839</v>
      </c>
      <c r="V58" s="135">
        <f t="shared" si="35"/>
        <v>45870</v>
      </c>
      <c r="W58" s="135">
        <f t="shared" si="35"/>
        <v>45901</v>
      </c>
      <c r="X58" s="135">
        <f t="shared" si="35"/>
        <v>45931</v>
      </c>
      <c r="Y58" s="135">
        <f t="shared" si="35"/>
        <v>45962</v>
      </c>
      <c r="Z58" s="135">
        <f t="shared" si="35"/>
        <v>45992</v>
      </c>
      <c r="AA58" s="135">
        <f t="shared" si="35"/>
        <v>46023</v>
      </c>
    </row>
    <row r="59" spans="1:27" ht="15" customHeight="1" x14ac:dyDescent="0.25">
      <c r="A59" s="666"/>
      <c r="B59" s="13" t="str">
        <f t="shared" ref="B59:B72" si="36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AA59" si="37">((E5*0.5)+D23-E41)*E78*E93*E$2</f>
        <v>0</v>
      </c>
      <c r="F59" s="23">
        <f t="shared" si="37"/>
        <v>0</v>
      </c>
      <c r="G59" s="23">
        <f t="shared" si="37"/>
        <v>0</v>
      </c>
      <c r="H59" s="23">
        <f t="shared" si="37"/>
        <v>0</v>
      </c>
      <c r="I59" s="23">
        <f t="shared" si="37"/>
        <v>0</v>
      </c>
      <c r="J59" s="23">
        <f t="shared" si="37"/>
        <v>0</v>
      </c>
      <c r="K59" s="23">
        <f t="shared" si="37"/>
        <v>0</v>
      </c>
      <c r="L59" s="23">
        <f t="shared" si="37"/>
        <v>0</v>
      </c>
      <c r="M59" s="23">
        <f t="shared" si="37"/>
        <v>11.006108357213659</v>
      </c>
      <c r="N59" s="23">
        <f t="shared" si="37"/>
        <v>412.85951978615805</v>
      </c>
      <c r="O59" s="23">
        <f t="shared" si="37"/>
        <v>793.71357383714428</v>
      </c>
      <c r="P59" s="23">
        <f t="shared" si="37"/>
        <v>698.68404438199354</v>
      </c>
      <c r="Q59" s="23">
        <f t="shared" si="37"/>
        <v>809.82629282500159</v>
      </c>
      <c r="R59" s="23">
        <f t="shared" si="37"/>
        <v>850.85137708310333</v>
      </c>
      <c r="S59" s="23">
        <f t="shared" si="37"/>
        <v>1016.2064592638629</v>
      </c>
      <c r="T59" s="23">
        <f t="shared" si="37"/>
        <v>0</v>
      </c>
      <c r="U59" s="23">
        <f t="shared" si="37"/>
        <v>0</v>
      </c>
      <c r="V59" s="23">
        <f t="shared" si="37"/>
        <v>0</v>
      </c>
      <c r="W59" s="23">
        <f t="shared" si="37"/>
        <v>0</v>
      </c>
      <c r="X59" s="23">
        <f t="shared" si="37"/>
        <v>0</v>
      </c>
      <c r="Y59" s="23">
        <f t="shared" si="37"/>
        <v>0</v>
      </c>
      <c r="Z59" s="23">
        <f t="shared" si="37"/>
        <v>0</v>
      </c>
      <c r="AA59" s="23">
        <f t="shared" si="37"/>
        <v>0</v>
      </c>
    </row>
    <row r="60" spans="1:27" ht="15.75" x14ac:dyDescent="0.25">
      <c r="A60" s="666"/>
      <c r="B60" s="13" t="str">
        <f t="shared" si="36"/>
        <v>Building Shell</v>
      </c>
      <c r="C60" s="23">
        <f t="shared" ref="C60:C71" si="38">((C6*0.5)-C42)*C79*C94*C$2</f>
        <v>0</v>
      </c>
      <c r="D60" s="23">
        <f t="shared" ref="D60:AA60" si="39">((D6*0.5)+C24-D42)*D79*D94*D$2</f>
        <v>0</v>
      </c>
      <c r="E60" s="23">
        <f t="shared" si="39"/>
        <v>0</v>
      </c>
      <c r="F60" s="23">
        <f t="shared" si="39"/>
        <v>0</v>
      </c>
      <c r="G60" s="23">
        <f t="shared" si="39"/>
        <v>0</v>
      </c>
      <c r="H60" s="23">
        <f t="shared" si="39"/>
        <v>0</v>
      </c>
      <c r="I60" s="23">
        <f t="shared" si="39"/>
        <v>0</v>
      </c>
      <c r="J60" s="23">
        <f t="shared" si="39"/>
        <v>0</v>
      </c>
      <c r="K60" s="23">
        <f t="shared" si="39"/>
        <v>0</v>
      </c>
      <c r="L60" s="23">
        <f t="shared" si="39"/>
        <v>0</v>
      </c>
      <c r="M60" s="23">
        <f t="shared" si="39"/>
        <v>0</v>
      </c>
      <c r="N60" s="23">
        <f t="shared" si="39"/>
        <v>0</v>
      </c>
      <c r="O60" s="23">
        <f t="shared" si="39"/>
        <v>0</v>
      </c>
      <c r="P60" s="23">
        <f t="shared" si="39"/>
        <v>0</v>
      </c>
      <c r="Q60" s="23">
        <f t="shared" si="39"/>
        <v>0</v>
      </c>
      <c r="R60" s="23">
        <f t="shared" si="39"/>
        <v>0</v>
      </c>
      <c r="S60" s="23">
        <f t="shared" si="39"/>
        <v>0</v>
      </c>
      <c r="T60" s="23">
        <f t="shared" si="39"/>
        <v>0</v>
      </c>
      <c r="U60" s="23">
        <f t="shared" si="39"/>
        <v>0</v>
      </c>
      <c r="V60" s="23">
        <f t="shared" si="39"/>
        <v>0</v>
      </c>
      <c r="W60" s="23">
        <f t="shared" si="39"/>
        <v>0</v>
      </c>
      <c r="X60" s="23">
        <f t="shared" si="39"/>
        <v>0</v>
      </c>
      <c r="Y60" s="23">
        <f t="shared" si="39"/>
        <v>0</v>
      </c>
      <c r="Z60" s="23">
        <f t="shared" si="39"/>
        <v>0</v>
      </c>
      <c r="AA60" s="23">
        <f t="shared" si="39"/>
        <v>0</v>
      </c>
    </row>
    <row r="61" spans="1:27" ht="15.75" x14ac:dyDescent="0.25">
      <c r="A61" s="666"/>
      <c r="B61" s="13" t="str">
        <f t="shared" si="36"/>
        <v>Cooking</v>
      </c>
      <c r="C61" s="23">
        <f t="shared" si="38"/>
        <v>0</v>
      </c>
      <c r="D61" s="23">
        <f t="shared" ref="D61:AA61" si="40">((D7*0.5)+C25-D43)*D80*D95*D$2</f>
        <v>0</v>
      </c>
      <c r="E61" s="23">
        <f t="shared" si="40"/>
        <v>0</v>
      </c>
      <c r="F61" s="23">
        <f t="shared" si="40"/>
        <v>0</v>
      </c>
      <c r="G61" s="23">
        <f t="shared" si="40"/>
        <v>0</v>
      </c>
      <c r="H61" s="23">
        <f t="shared" si="40"/>
        <v>0</v>
      </c>
      <c r="I61" s="23">
        <f t="shared" si="40"/>
        <v>0</v>
      </c>
      <c r="J61" s="23">
        <f t="shared" si="40"/>
        <v>0</v>
      </c>
      <c r="K61" s="23">
        <f t="shared" si="40"/>
        <v>0</v>
      </c>
      <c r="L61" s="23">
        <f t="shared" si="40"/>
        <v>0</v>
      </c>
      <c r="M61" s="23">
        <f t="shared" si="40"/>
        <v>0</v>
      </c>
      <c r="N61" s="23">
        <f t="shared" si="40"/>
        <v>0</v>
      </c>
      <c r="O61" s="23">
        <f t="shared" si="40"/>
        <v>0</v>
      </c>
      <c r="P61" s="23">
        <f t="shared" si="40"/>
        <v>0</v>
      </c>
      <c r="Q61" s="23">
        <f t="shared" si="40"/>
        <v>0</v>
      </c>
      <c r="R61" s="23">
        <f t="shared" si="40"/>
        <v>0</v>
      </c>
      <c r="S61" s="23">
        <f t="shared" si="40"/>
        <v>0</v>
      </c>
      <c r="T61" s="23">
        <f t="shared" si="40"/>
        <v>0</v>
      </c>
      <c r="U61" s="23">
        <f t="shared" si="40"/>
        <v>0</v>
      </c>
      <c r="V61" s="23">
        <f t="shared" si="40"/>
        <v>0</v>
      </c>
      <c r="W61" s="23">
        <f t="shared" si="40"/>
        <v>0</v>
      </c>
      <c r="X61" s="23">
        <f t="shared" si="40"/>
        <v>0</v>
      </c>
      <c r="Y61" s="23">
        <f t="shared" si="40"/>
        <v>0</v>
      </c>
      <c r="Z61" s="23">
        <f t="shared" si="40"/>
        <v>0</v>
      </c>
      <c r="AA61" s="23">
        <f t="shared" si="40"/>
        <v>0</v>
      </c>
    </row>
    <row r="62" spans="1:27" ht="15.75" x14ac:dyDescent="0.25">
      <c r="A62" s="666"/>
      <c r="B62" s="13" t="str">
        <f t="shared" si="36"/>
        <v>Cooling</v>
      </c>
      <c r="C62" s="23">
        <f t="shared" si="38"/>
        <v>0</v>
      </c>
      <c r="D62" s="23">
        <f t="shared" ref="D62:AA62" si="41">((D8*0.5)+C26-D44)*D81*D96*D$2</f>
        <v>0</v>
      </c>
      <c r="E62" s="23">
        <f t="shared" si="41"/>
        <v>0</v>
      </c>
      <c r="F62" s="23">
        <f t="shared" si="41"/>
        <v>0</v>
      </c>
      <c r="G62" s="23">
        <f t="shared" si="41"/>
        <v>0</v>
      </c>
      <c r="H62" s="23">
        <f t="shared" si="41"/>
        <v>0</v>
      </c>
      <c r="I62" s="23">
        <f t="shared" si="41"/>
        <v>0</v>
      </c>
      <c r="J62" s="23">
        <f t="shared" si="41"/>
        <v>0</v>
      </c>
      <c r="K62" s="23">
        <f t="shared" si="41"/>
        <v>0</v>
      </c>
      <c r="L62" s="23">
        <f t="shared" si="41"/>
        <v>22.267943197500003</v>
      </c>
      <c r="M62" s="23">
        <f t="shared" si="41"/>
        <v>9.0769718002316289</v>
      </c>
      <c r="N62" s="23">
        <f t="shared" si="41"/>
        <v>1.5309621224176613</v>
      </c>
      <c r="O62" s="23">
        <f t="shared" si="41"/>
        <v>0.26404742559418476</v>
      </c>
      <c r="P62" s="23">
        <f t="shared" si="41"/>
        <v>10.869952353627273</v>
      </c>
      <c r="Q62" s="23">
        <f t="shared" si="41"/>
        <v>318.44119526658687</v>
      </c>
      <c r="R62" s="23">
        <f t="shared" si="41"/>
        <v>1573.8434388054882</v>
      </c>
      <c r="S62" s="23">
        <f t="shared" si="41"/>
        <v>7769.4057036996473</v>
      </c>
      <c r="T62" s="23">
        <f t="shared" si="41"/>
        <v>0</v>
      </c>
      <c r="U62" s="23">
        <f t="shared" si="41"/>
        <v>0</v>
      </c>
      <c r="V62" s="23">
        <f t="shared" si="41"/>
        <v>0</v>
      </c>
      <c r="W62" s="23">
        <f t="shared" si="41"/>
        <v>0</v>
      </c>
      <c r="X62" s="23">
        <f t="shared" si="41"/>
        <v>0</v>
      </c>
      <c r="Y62" s="23">
        <f t="shared" si="41"/>
        <v>0</v>
      </c>
      <c r="Z62" s="23">
        <f t="shared" si="41"/>
        <v>0</v>
      </c>
      <c r="AA62" s="23">
        <f t="shared" si="41"/>
        <v>0</v>
      </c>
    </row>
    <row r="63" spans="1:27" ht="15.75" x14ac:dyDescent="0.25">
      <c r="A63" s="666"/>
      <c r="B63" s="13" t="str">
        <f t="shared" si="36"/>
        <v>Ext Lighting</v>
      </c>
      <c r="C63" s="23">
        <f t="shared" si="38"/>
        <v>0</v>
      </c>
      <c r="D63" s="23">
        <f t="shared" ref="D63:AA63" si="42">((D9*0.5)+C27-D45)*D82*D97*D$2</f>
        <v>0</v>
      </c>
      <c r="E63" s="23">
        <f t="shared" si="42"/>
        <v>0</v>
      </c>
      <c r="F63" s="23">
        <f t="shared" si="42"/>
        <v>0</v>
      </c>
      <c r="G63" s="23">
        <f t="shared" si="42"/>
        <v>0</v>
      </c>
      <c r="H63" s="23">
        <f t="shared" si="42"/>
        <v>0</v>
      </c>
      <c r="I63" s="23">
        <f t="shared" si="42"/>
        <v>0</v>
      </c>
      <c r="J63" s="23">
        <f t="shared" si="42"/>
        <v>0</v>
      </c>
      <c r="K63" s="23">
        <f t="shared" si="42"/>
        <v>0</v>
      </c>
      <c r="L63" s="23">
        <f t="shared" si="42"/>
        <v>0</v>
      </c>
      <c r="M63" s="23">
        <f t="shared" si="42"/>
        <v>0</v>
      </c>
      <c r="N63" s="23">
        <f t="shared" si="42"/>
        <v>0</v>
      </c>
      <c r="O63" s="23">
        <f t="shared" si="42"/>
        <v>0</v>
      </c>
      <c r="P63" s="23">
        <f t="shared" si="42"/>
        <v>0</v>
      </c>
      <c r="Q63" s="23">
        <f t="shared" si="42"/>
        <v>0</v>
      </c>
      <c r="R63" s="23">
        <f t="shared" si="42"/>
        <v>0</v>
      </c>
      <c r="S63" s="23">
        <f t="shared" si="42"/>
        <v>0</v>
      </c>
      <c r="T63" s="23">
        <f t="shared" si="42"/>
        <v>0</v>
      </c>
      <c r="U63" s="23">
        <f t="shared" si="42"/>
        <v>0</v>
      </c>
      <c r="V63" s="23">
        <f t="shared" si="42"/>
        <v>0</v>
      </c>
      <c r="W63" s="23">
        <f t="shared" si="42"/>
        <v>0</v>
      </c>
      <c r="X63" s="23">
        <f t="shared" si="42"/>
        <v>0</v>
      </c>
      <c r="Y63" s="23">
        <f t="shared" si="42"/>
        <v>0</v>
      </c>
      <c r="Z63" s="23">
        <f t="shared" si="42"/>
        <v>0</v>
      </c>
      <c r="AA63" s="23">
        <f t="shared" si="42"/>
        <v>0</v>
      </c>
    </row>
    <row r="64" spans="1:27" ht="15.75" x14ac:dyDescent="0.25">
      <c r="A64" s="666"/>
      <c r="B64" s="13" t="str">
        <f t="shared" si="36"/>
        <v>Heating</v>
      </c>
      <c r="C64" s="23">
        <f t="shared" si="38"/>
        <v>0</v>
      </c>
      <c r="D64" s="23">
        <f t="shared" ref="D64:AA64" si="43">((D10*0.5)+C28-D46)*D83*D98*D$2</f>
        <v>0</v>
      </c>
      <c r="E64" s="23">
        <f t="shared" si="43"/>
        <v>0</v>
      </c>
      <c r="F64" s="23">
        <f t="shared" si="43"/>
        <v>0</v>
      </c>
      <c r="G64" s="23">
        <f t="shared" si="43"/>
        <v>0</v>
      </c>
      <c r="H64" s="23">
        <f t="shared" si="43"/>
        <v>0</v>
      </c>
      <c r="I64" s="23">
        <f t="shared" si="43"/>
        <v>0</v>
      </c>
      <c r="J64" s="23">
        <f t="shared" si="43"/>
        <v>0</v>
      </c>
      <c r="K64" s="23">
        <f t="shared" si="43"/>
        <v>0</v>
      </c>
      <c r="L64" s="23">
        <f t="shared" si="43"/>
        <v>0</v>
      </c>
      <c r="M64" s="23">
        <f t="shared" si="43"/>
        <v>0</v>
      </c>
      <c r="N64" s="23">
        <f t="shared" si="43"/>
        <v>0</v>
      </c>
      <c r="O64" s="23">
        <f t="shared" si="43"/>
        <v>0</v>
      </c>
      <c r="P64" s="23">
        <f t="shared" si="43"/>
        <v>0</v>
      </c>
      <c r="Q64" s="23">
        <f t="shared" si="43"/>
        <v>0</v>
      </c>
      <c r="R64" s="23">
        <f t="shared" si="43"/>
        <v>0</v>
      </c>
      <c r="S64" s="23">
        <f t="shared" si="43"/>
        <v>0</v>
      </c>
      <c r="T64" s="23">
        <f t="shared" si="43"/>
        <v>0</v>
      </c>
      <c r="U64" s="23">
        <f t="shared" si="43"/>
        <v>0</v>
      </c>
      <c r="V64" s="23">
        <f t="shared" si="43"/>
        <v>0</v>
      </c>
      <c r="W64" s="23">
        <f t="shared" si="43"/>
        <v>0</v>
      </c>
      <c r="X64" s="23">
        <f t="shared" si="43"/>
        <v>0</v>
      </c>
      <c r="Y64" s="23">
        <f t="shared" si="43"/>
        <v>0</v>
      </c>
      <c r="Z64" s="23">
        <f t="shared" si="43"/>
        <v>0</v>
      </c>
      <c r="AA64" s="23">
        <f t="shared" si="43"/>
        <v>0</v>
      </c>
    </row>
    <row r="65" spans="1:29" ht="15.75" x14ac:dyDescent="0.25">
      <c r="A65" s="666"/>
      <c r="B65" s="13" t="str">
        <f t="shared" si="36"/>
        <v>HVAC</v>
      </c>
      <c r="C65" s="23">
        <f t="shared" si="38"/>
        <v>0</v>
      </c>
      <c r="D65" s="23">
        <f t="shared" ref="D65:AA65" si="44">((D11*0.5)+C29-D47)*D84*D99*D$2</f>
        <v>0</v>
      </c>
      <c r="E65" s="23">
        <f t="shared" si="44"/>
        <v>0</v>
      </c>
      <c r="F65" s="23">
        <f t="shared" si="44"/>
        <v>0</v>
      </c>
      <c r="G65" s="23">
        <f t="shared" si="44"/>
        <v>0</v>
      </c>
      <c r="H65" s="23">
        <f t="shared" si="44"/>
        <v>0</v>
      </c>
      <c r="I65" s="23">
        <f t="shared" si="44"/>
        <v>0</v>
      </c>
      <c r="J65" s="23">
        <f t="shared" si="44"/>
        <v>0</v>
      </c>
      <c r="K65" s="23">
        <f t="shared" si="44"/>
        <v>0</v>
      </c>
      <c r="L65" s="23">
        <f t="shared" si="44"/>
        <v>0</v>
      </c>
      <c r="M65" s="23">
        <f t="shared" si="44"/>
        <v>5.6121899795256507</v>
      </c>
      <c r="N65" s="23">
        <f t="shared" si="44"/>
        <v>789.54991405026374</v>
      </c>
      <c r="O65" s="23">
        <f t="shared" si="44"/>
        <v>1910.7603865955782</v>
      </c>
      <c r="P65" s="23">
        <f t="shared" si="44"/>
        <v>1525.5827566472587</v>
      </c>
      <c r="Q65" s="23">
        <f t="shared" si="44"/>
        <v>1188.4537422991402</v>
      </c>
      <c r="R65" s="23">
        <f t="shared" si="44"/>
        <v>732.51220769025554</v>
      </c>
      <c r="S65" s="23">
        <f t="shared" si="44"/>
        <v>1107.4981555189684</v>
      </c>
      <c r="T65" s="23">
        <f t="shared" si="44"/>
        <v>0</v>
      </c>
      <c r="U65" s="23">
        <f t="shared" si="44"/>
        <v>0</v>
      </c>
      <c r="V65" s="23">
        <f t="shared" si="44"/>
        <v>0</v>
      </c>
      <c r="W65" s="23">
        <f t="shared" si="44"/>
        <v>0</v>
      </c>
      <c r="X65" s="23">
        <f t="shared" si="44"/>
        <v>0</v>
      </c>
      <c r="Y65" s="23">
        <f t="shared" si="44"/>
        <v>0</v>
      </c>
      <c r="Z65" s="23">
        <f t="shared" si="44"/>
        <v>0</v>
      </c>
      <c r="AA65" s="23">
        <f t="shared" si="44"/>
        <v>0</v>
      </c>
    </row>
    <row r="66" spans="1:29" ht="15.75" x14ac:dyDescent="0.25">
      <c r="A66" s="666"/>
      <c r="B66" s="13" t="str">
        <f t="shared" si="36"/>
        <v>Lighting</v>
      </c>
      <c r="C66" s="23">
        <f t="shared" si="38"/>
        <v>0</v>
      </c>
      <c r="D66" s="23">
        <f t="shared" ref="D66:AA66" si="45">((D12*0.5)+C30-D48)*D85*D100*D$2</f>
        <v>29.738317641838655</v>
      </c>
      <c r="E66" s="23">
        <f t="shared" si="45"/>
        <v>79.957856249080876</v>
      </c>
      <c r="F66" s="23">
        <f t="shared" si="45"/>
        <v>109.07959738664562</v>
      </c>
      <c r="G66" s="23">
        <f t="shared" si="45"/>
        <v>154.3148765326896</v>
      </c>
      <c r="H66" s="23">
        <f t="shared" si="45"/>
        <v>211.46282173844878</v>
      </c>
      <c r="I66" s="23">
        <f t="shared" si="45"/>
        <v>378.40152308919994</v>
      </c>
      <c r="J66" s="23">
        <f t="shared" si="45"/>
        <v>584.83174308138121</v>
      </c>
      <c r="K66" s="23">
        <f t="shared" si="45"/>
        <v>800.81088856787994</v>
      </c>
      <c r="L66" s="23">
        <f t="shared" si="45"/>
        <v>627.95174601685244</v>
      </c>
      <c r="M66" s="23">
        <f t="shared" si="45"/>
        <v>454.96501044462696</v>
      </c>
      <c r="N66" s="23">
        <f t="shared" si="45"/>
        <v>868.71852661454966</v>
      </c>
      <c r="O66" s="23">
        <f t="shared" si="45"/>
        <v>1416.3492729690568</v>
      </c>
      <c r="P66" s="23">
        <f t="shared" si="45"/>
        <v>1031.7714526178447</v>
      </c>
      <c r="Q66" s="23">
        <f t="shared" si="45"/>
        <v>1176.3824200472802</v>
      </c>
      <c r="R66" s="23">
        <f t="shared" si="45"/>
        <v>1393.2161230615809</v>
      </c>
      <c r="S66" s="23">
        <f t="shared" si="45"/>
        <v>1890.0673097144804</v>
      </c>
      <c r="T66" s="23">
        <f t="shared" si="45"/>
        <v>0</v>
      </c>
      <c r="U66" s="23">
        <f t="shared" si="45"/>
        <v>0</v>
      </c>
      <c r="V66" s="23">
        <f t="shared" si="45"/>
        <v>0</v>
      </c>
      <c r="W66" s="23">
        <f t="shared" si="45"/>
        <v>0</v>
      </c>
      <c r="X66" s="23">
        <f t="shared" si="45"/>
        <v>0</v>
      </c>
      <c r="Y66" s="23">
        <f t="shared" si="45"/>
        <v>0</v>
      </c>
      <c r="Z66" s="23">
        <f t="shared" si="45"/>
        <v>0</v>
      </c>
      <c r="AA66" s="23">
        <f t="shared" si="45"/>
        <v>0</v>
      </c>
    </row>
    <row r="67" spans="1:29" ht="15.75" x14ac:dyDescent="0.25">
      <c r="A67" s="666"/>
      <c r="B67" s="13" t="str">
        <f t="shared" si="36"/>
        <v>Miscellaneous</v>
      </c>
      <c r="C67" s="23">
        <f t="shared" si="38"/>
        <v>0</v>
      </c>
      <c r="D67" s="23">
        <f t="shared" ref="D67:AA67" si="46">((D13*0.5)+C31-D49)*D86*D101*D$2</f>
        <v>0</v>
      </c>
      <c r="E67" s="23">
        <f t="shared" si="46"/>
        <v>0</v>
      </c>
      <c r="F67" s="23">
        <f t="shared" si="46"/>
        <v>0</v>
      </c>
      <c r="G67" s="23">
        <f t="shared" si="46"/>
        <v>0</v>
      </c>
      <c r="H67" s="23">
        <f t="shared" si="46"/>
        <v>0</v>
      </c>
      <c r="I67" s="23">
        <f t="shared" si="46"/>
        <v>0</v>
      </c>
      <c r="J67" s="23">
        <f t="shared" si="46"/>
        <v>0</v>
      </c>
      <c r="K67" s="23">
        <f t="shared" si="46"/>
        <v>0</v>
      </c>
      <c r="L67" s="23">
        <f t="shared" si="46"/>
        <v>0</v>
      </c>
      <c r="M67" s="23">
        <f t="shared" si="46"/>
        <v>5.1352945848308247</v>
      </c>
      <c r="N67" s="23">
        <f t="shared" si="46"/>
        <v>59.620034284490828</v>
      </c>
      <c r="O67" s="23">
        <f t="shared" si="46"/>
        <v>108.03824358288657</v>
      </c>
      <c r="P67" s="23">
        <f t="shared" si="46"/>
        <v>95.103069246370524</v>
      </c>
      <c r="Q67" s="23">
        <f t="shared" si="46"/>
        <v>110.23146531447046</v>
      </c>
      <c r="R67" s="23">
        <f t="shared" si="46"/>
        <v>115.81569392310787</v>
      </c>
      <c r="S67" s="23">
        <f t="shared" si="46"/>
        <v>138.32340102952386</v>
      </c>
      <c r="T67" s="23">
        <f t="shared" si="46"/>
        <v>0</v>
      </c>
      <c r="U67" s="23">
        <f t="shared" si="46"/>
        <v>0</v>
      </c>
      <c r="V67" s="23">
        <f t="shared" si="46"/>
        <v>0</v>
      </c>
      <c r="W67" s="23">
        <f t="shared" si="46"/>
        <v>0</v>
      </c>
      <c r="X67" s="23">
        <f t="shared" si="46"/>
        <v>0</v>
      </c>
      <c r="Y67" s="23">
        <f t="shared" si="46"/>
        <v>0</v>
      </c>
      <c r="Z67" s="23">
        <f t="shared" si="46"/>
        <v>0</v>
      </c>
      <c r="AA67" s="23">
        <f t="shared" si="46"/>
        <v>0</v>
      </c>
    </row>
    <row r="68" spans="1:29" ht="15.75" customHeight="1" x14ac:dyDescent="0.25">
      <c r="A68" s="666"/>
      <c r="B68" s="13" t="str">
        <f t="shared" si="36"/>
        <v>Motors</v>
      </c>
      <c r="C68" s="23">
        <f t="shared" si="38"/>
        <v>0</v>
      </c>
      <c r="D68" s="23">
        <f t="shared" ref="D68:AA68" si="47">((D14*0.5)+C32-D50)*D87*D102*D$2</f>
        <v>0</v>
      </c>
      <c r="E68" s="23">
        <f t="shared" si="47"/>
        <v>0</v>
      </c>
      <c r="F68" s="23">
        <f t="shared" si="47"/>
        <v>0</v>
      </c>
      <c r="G68" s="23">
        <f t="shared" si="47"/>
        <v>0</v>
      </c>
      <c r="H68" s="23">
        <f t="shared" si="47"/>
        <v>0</v>
      </c>
      <c r="I68" s="23">
        <f t="shared" si="47"/>
        <v>0</v>
      </c>
      <c r="J68" s="23">
        <f t="shared" si="47"/>
        <v>0</v>
      </c>
      <c r="K68" s="23">
        <f t="shared" si="47"/>
        <v>0</v>
      </c>
      <c r="L68" s="23">
        <f t="shared" si="47"/>
        <v>0</v>
      </c>
      <c r="M68" s="23">
        <f t="shared" si="47"/>
        <v>6.0945775148915695</v>
      </c>
      <c r="N68" s="23">
        <f t="shared" si="47"/>
        <v>228.61889638297723</v>
      </c>
      <c r="O68" s="23">
        <f t="shared" si="47"/>
        <v>439.51492601847576</v>
      </c>
      <c r="P68" s="23">
        <f t="shared" si="47"/>
        <v>386.89279886228712</v>
      </c>
      <c r="Q68" s="23">
        <f t="shared" si="47"/>
        <v>448.43726365681079</v>
      </c>
      <c r="R68" s="23">
        <f t="shared" si="47"/>
        <v>471.15469909820217</v>
      </c>
      <c r="S68" s="23">
        <f t="shared" si="47"/>
        <v>562.71924972080149</v>
      </c>
      <c r="T68" s="23">
        <f t="shared" si="47"/>
        <v>0</v>
      </c>
      <c r="U68" s="23">
        <f t="shared" si="47"/>
        <v>0</v>
      </c>
      <c r="V68" s="23">
        <f t="shared" si="47"/>
        <v>0</v>
      </c>
      <c r="W68" s="23">
        <f t="shared" si="47"/>
        <v>0</v>
      </c>
      <c r="X68" s="23">
        <f t="shared" si="47"/>
        <v>0</v>
      </c>
      <c r="Y68" s="23">
        <f t="shared" si="47"/>
        <v>0</v>
      </c>
      <c r="Z68" s="23">
        <f t="shared" si="47"/>
        <v>0</v>
      </c>
      <c r="AA68" s="23">
        <f t="shared" si="47"/>
        <v>0</v>
      </c>
    </row>
    <row r="69" spans="1:29" ht="15.75" x14ac:dyDescent="0.25">
      <c r="A69" s="666"/>
      <c r="B69" s="13" t="str">
        <f t="shared" si="36"/>
        <v>Process</v>
      </c>
      <c r="C69" s="23">
        <f t="shared" si="38"/>
        <v>0</v>
      </c>
      <c r="D69" s="23">
        <f t="shared" ref="D69:AA69" si="48">((D15*0.5)+C33-D51)*D88*D103*D$2</f>
        <v>0</v>
      </c>
      <c r="E69" s="23">
        <f t="shared" si="48"/>
        <v>0</v>
      </c>
      <c r="F69" s="23">
        <f t="shared" si="48"/>
        <v>0</v>
      </c>
      <c r="G69" s="23">
        <f t="shared" si="48"/>
        <v>0</v>
      </c>
      <c r="H69" s="23">
        <f t="shared" si="48"/>
        <v>0</v>
      </c>
      <c r="I69" s="23">
        <f t="shared" si="48"/>
        <v>0</v>
      </c>
      <c r="J69" s="23">
        <f t="shared" si="48"/>
        <v>0</v>
      </c>
      <c r="K69" s="23">
        <f t="shared" si="48"/>
        <v>0</v>
      </c>
      <c r="L69" s="23">
        <f t="shared" si="48"/>
        <v>0</v>
      </c>
      <c r="M69" s="23">
        <f t="shared" si="48"/>
        <v>1.9724121231478706</v>
      </c>
      <c r="N69" s="23">
        <f t="shared" si="48"/>
        <v>73.988833796052532</v>
      </c>
      <c r="O69" s="23">
        <f t="shared" si="48"/>
        <v>142.24194642944076</v>
      </c>
      <c r="P69" s="23">
        <f t="shared" si="48"/>
        <v>125.21164017850094</v>
      </c>
      <c r="Q69" s="23">
        <f t="shared" si="48"/>
        <v>145.12951769778056</v>
      </c>
      <c r="R69" s="23">
        <f t="shared" si="48"/>
        <v>152.48165079674348</v>
      </c>
      <c r="S69" s="23">
        <f t="shared" si="48"/>
        <v>182.1150469193318</v>
      </c>
      <c r="T69" s="23">
        <f t="shared" si="48"/>
        <v>0</v>
      </c>
      <c r="U69" s="23">
        <f t="shared" si="48"/>
        <v>0</v>
      </c>
      <c r="V69" s="23">
        <f t="shared" si="48"/>
        <v>0</v>
      </c>
      <c r="W69" s="23">
        <f t="shared" si="48"/>
        <v>0</v>
      </c>
      <c r="X69" s="23">
        <f t="shared" si="48"/>
        <v>0</v>
      </c>
      <c r="Y69" s="23">
        <f t="shared" si="48"/>
        <v>0</v>
      </c>
      <c r="Z69" s="23">
        <f t="shared" si="48"/>
        <v>0</v>
      </c>
      <c r="AA69" s="23">
        <f t="shared" si="48"/>
        <v>0</v>
      </c>
    </row>
    <row r="70" spans="1:29" ht="15.75" x14ac:dyDescent="0.25">
      <c r="A70" s="666"/>
      <c r="B70" s="13" t="str">
        <f t="shared" si="36"/>
        <v>Refrigeration</v>
      </c>
      <c r="C70" s="23">
        <f t="shared" si="38"/>
        <v>0</v>
      </c>
      <c r="D70" s="23">
        <f t="shared" ref="D70:AA70" si="49">((D16*0.5)+C34-D52)*D89*D104*D$2</f>
        <v>0</v>
      </c>
      <c r="E70" s="23">
        <f t="shared" si="49"/>
        <v>0</v>
      </c>
      <c r="F70" s="23">
        <f t="shared" si="49"/>
        <v>0</v>
      </c>
      <c r="G70" s="23">
        <f t="shared" si="49"/>
        <v>0</v>
      </c>
      <c r="H70" s="23">
        <f t="shared" si="49"/>
        <v>0</v>
      </c>
      <c r="I70" s="23">
        <f t="shared" si="49"/>
        <v>0</v>
      </c>
      <c r="J70" s="23">
        <f t="shared" si="49"/>
        <v>0</v>
      </c>
      <c r="K70" s="23">
        <f t="shared" si="49"/>
        <v>0</v>
      </c>
      <c r="L70" s="23">
        <f t="shared" si="49"/>
        <v>0</v>
      </c>
      <c r="M70" s="23">
        <f t="shared" si="49"/>
        <v>0</v>
      </c>
      <c r="N70" s="23">
        <f t="shared" si="49"/>
        <v>0</v>
      </c>
      <c r="O70" s="23">
        <f t="shared" si="49"/>
        <v>0</v>
      </c>
      <c r="P70" s="23">
        <f t="shared" si="49"/>
        <v>0</v>
      </c>
      <c r="Q70" s="23">
        <f t="shared" si="49"/>
        <v>0</v>
      </c>
      <c r="R70" s="23">
        <f t="shared" si="49"/>
        <v>0</v>
      </c>
      <c r="S70" s="23">
        <f t="shared" si="49"/>
        <v>0</v>
      </c>
      <c r="T70" s="23">
        <f t="shared" si="49"/>
        <v>0</v>
      </c>
      <c r="U70" s="23">
        <f t="shared" si="49"/>
        <v>0</v>
      </c>
      <c r="V70" s="23">
        <f t="shared" si="49"/>
        <v>0</v>
      </c>
      <c r="W70" s="23">
        <f t="shared" si="49"/>
        <v>0</v>
      </c>
      <c r="X70" s="23">
        <f t="shared" si="49"/>
        <v>0</v>
      </c>
      <c r="Y70" s="23">
        <f t="shared" si="49"/>
        <v>0</v>
      </c>
      <c r="Z70" s="23">
        <f t="shared" si="49"/>
        <v>0</v>
      </c>
      <c r="AA70" s="23">
        <f t="shared" si="49"/>
        <v>0</v>
      </c>
    </row>
    <row r="71" spans="1:29" ht="15.75" x14ac:dyDescent="0.25">
      <c r="A71" s="666"/>
      <c r="B71" s="13" t="str">
        <f t="shared" si="36"/>
        <v>Water Heating</v>
      </c>
      <c r="C71" s="23">
        <f t="shared" si="38"/>
        <v>0</v>
      </c>
      <c r="D71" s="23">
        <f t="shared" ref="D71:AA71" si="50">((D17*0.5)+C35-D53)*D90*D105*D$2</f>
        <v>0</v>
      </c>
      <c r="E71" s="23">
        <f t="shared" si="50"/>
        <v>0</v>
      </c>
      <c r="F71" s="23">
        <f t="shared" si="50"/>
        <v>0</v>
      </c>
      <c r="G71" s="23">
        <f t="shared" si="50"/>
        <v>0</v>
      </c>
      <c r="H71" s="23">
        <f t="shared" si="50"/>
        <v>0</v>
      </c>
      <c r="I71" s="23">
        <f t="shared" si="50"/>
        <v>0</v>
      </c>
      <c r="J71" s="23">
        <f t="shared" si="50"/>
        <v>0</v>
      </c>
      <c r="K71" s="23">
        <f t="shared" si="50"/>
        <v>0</v>
      </c>
      <c r="L71" s="23">
        <f t="shared" si="50"/>
        <v>0</v>
      </c>
      <c r="M71" s="23">
        <f t="shared" si="50"/>
        <v>0</v>
      </c>
      <c r="N71" s="23">
        <f t="shared" si="50"/>
        <v>0</v>
      </c>
      <c r="O71" s="23">
        <f t="shared" si="50"/>
        <v>0</v>
      </c>
      <c r="P71" s="23">
        <f t="shared" si="50"/>
        <v>0</v>
      </c>
      <c r="Q71" s="23">
        <f t="shared" si="50"/>
        <v>0</v>
      </c>
      <c r="R71" s="23">
        <f t="shared" si="50"/>
        <v>0</v>
      </c>
      <c r="S71" s="23">
        <f t="shared" si="50"/>
        <v>0</v>
      </c>
      <c r="T71" s="23">
        <f t="shared" si="50"/>
        <v>0</v>
      </c>
      <c r="U71" s="23">
        <f t="shared" si="50"/>
        <v>0</v>
      </c>
      <c r="V71" s="23">
        <f t="shared" si="50"/>
        <v>0</v>
      </c>
      <c r="W71" s="23">
        <f t="shared" si="50"/>
        <v>0</v>
      </c>
      <c r="X71" s="23">
        <f t="shared" si="50"/>
        <v>0</v>
      </c>
      <c r="Y71" s="23">
        <f t="shared" si="50"/>
        <v>0</v>
      </c>
      <c r="Z71" s="23">
        <f t="shared" si="50"/>
        <v>0</v>
      </c>
      <c r="AA71" s="23">
        <f t="shared" si="50"/>
        <v>0</v>
      </c>
    </row>
    <row r="72" spans="1:29" ht="15.75" customHeight="1" x14ac:dyDescent="0.25">
      <c r="A72" s="666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29.738317641838655</v>
      </c>
      <c r="E73" s="23">
        <f t="shared" ref="E73:AA73" si="51">SUM(E59:E72)</f>
        <v>79.957856249080876</v>
      </c>
      <c r="F73" s="23">
        <f t="shared" si="51"/>
        <v>109.07959738664562</v>
      </c>
      <c r="G73" s="23">
        <f t="shared" si="51"/>
        <v>154.3148765326896</v>
      </c>
      <c r="H73" s="23">
        <f t="shared" si="51"/>
        <v>211.46282173844878</v>
      </c>
      <c r="I73" s="23">
        <f t="shared" si="51"/>
        <v>378.40152308919994</v>
      </c>
      <c r="J73" s="23">
        <f t="shared" si="51"/>
        <v>584.83174308138121</v>
      </c>
      <c r="K73" s="23">
        <f t="shared" si="51"/>
        <v>800.81088856787994</v>
      </c>
      <c r="L73" s="23">
        <f t="shared" si="51"/>
        <v>650.21968921435246</v>
      </c>
      <c r="M73" s="23">
        <f t="shared" si="51"/>
        <v>493.86256480446815</v>
      </c>
      <c r="N73" s="23">
        <f t="shared" si="51"/>
        <v>2434.8866870369097</v>
      </c>
      <c r="O73" s="23">
        <f t="shared" si="51"/>
        <v>4810.8823968581773</v>
      </c>
      <c r="P73" s="23">
        <f t="shared" si="51"/>
        <v>3874.1157142878833</v>
      </c>
      <c r="Q73" s="23">
        <f t="shared" si="51"/>
        <v>4196.9018971070709</v>
      </c>
      <c r="R73" s="23">
        <f t="shared" si="51"/>
        <v>5289.8751904584815</v>
      </c>
      <c r="S73" s="23">
        <f t="shared" si="51"/>
        <v>12666.335325866617</v>
      </c>
      <c r="T73" s="23">
        <f t="shared" si="51"/>
        <v>0</v>
      </c>
      <c r="U73" s="23">
        <f t="shared" si="51"/>
        <v>0</v>
      </c>
      <c r="V73" s="23">
        <f t="shared" si="51"/>
        <v>0</v>
      </c>
      <c r="W73" s="23">
        <f t="shared" si="51"/>
        <v>0</v>
      </c>
      <c r="X73" s="23">
        <f t="shared" si="51"/>
        <v>0</v>
      </c>
      <c r="Y73" s="23">
        <f t="shared" si="51"/>
        <v>0</v>
      </c>
      <c r="Z73" s="23">
        <f t="shared" si="51"/>
        <v>0</v>
      </c>
      <c r="AA73" s="23">
        <f t="shared" si="51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29.738317641838655</v>
      </c>
      <c r="E74" s="24">
        <f t="shared" ref="E74:AA74" si="52">D74+E73</f>
        <v>109.69617389091954</v>
      </c>
      <c r="F74" s="24">
        <f t="shared" si="52"/>
        <v>218.77577127756516</v>
      </c>
      <c r="G74" s="24">
        <f t="shared" si="52"/>
        <v>373.09064781025472</v>
      </c>
      <c r="H74" s="24">
        <f t="shared" si="52"/>
        <v>584.55346954870356</v>
      </c>
      <c r="I74" s="24">
        <f t="shared" si="52"/>
        <v>962.9549926379035</v>
      </c>
      <c r="J74" s="24">
        <f t="shared" si="52"/>
        <v>1547.7867357192847</v>
      </c>
      <c r="K74" s="24">
        <f t="shared" si="52"/>
        <v>2348.5976242871648</v>
      </c>
      <c r="L74" s="24">
        <f t="shared" si="52"/>
        <v>2998.8173135015172</v>
      </c>
      <c r="M74" s="24">
        <f t="shared" si="52"/>
        <v>3492.6798783059853</v>
      </c>
      <c r="N74" s="24">
        <f t="shared" si="52"/>
        <v>5927.566565342895</v>
      </c>
      <c r="O74" s="24">
        <f t="shared" si="52"/>
        <v>10738.448962201073</v>
      </c>
      <c r="P74" s="24">
        <f t="shared" si="52"/>
        <v>14612.564676488957</v>
      </c>
      <c r="Q74" s="24">
        <f t="shared" si="52"/>
        <v>18809.46657359603</v>
      </c>
      <c r="R74" s="24">
        <f t="shared" si="52"/>
        <v>24099.341764054512</v>
      </c>
      <c r="S74" s="24">
        <f t="shared" si="52"/>
        <v>36765.677089921126</v>
      </c>
      <c r="T74" s="24">
        <f t="shared" si="52"/>
        <v>36765.677089921126</v>
      </c>
      <c r="U74" s="24">
        <f t="shared" si="52"/>
        <v>36765.677089921126</v>
      </c>
      <c r="V74" s="24">
        <f t="shared" si="52"/>
        <v>36765.677089921126</v>
      </c>
      <c r="W74" s="24">
        <f t="shared" si="52"/>
        <v>36765.677089921126</v>
      </c>
      <c r="X74" s="24">
        <f t="shared" si="52"/>
        <v>36765.677089921126</v>
      </c>
      <c r="Y74" s="24">
        <f t="shared" si="52"/>
        <v>36765.677089921126</v>
      </c>
      <c r="Z74" s="24">
        <f t="shared" si="52"/>
        <v>36765.677089921126</v>
      </c>
      <c r="AA74" s="24">
        <f t="shared" si="52"/>
        <v>36765.677089921126</v>
      </c>
    </row>
    <row r="75" spans="1:29" s="95" customFormat="1" x14ac:dyDescent="0.25">
      <c r="A75" s="403"/>
      <c r="B75" s="406"/>
      <c r="C75" s="195"/>
      <c r="D75" s="196"/>
      <c r="E75" s="195"/>
      <c r="F75" s="196"/>
      <c r="G75" s="195"/>
      <c r="H75" s="196"/>
      <c r="I75" s="195"/>
      <c r="J75" s="196"/>
      <c r="K75" s="195"/>
      <c r="L75" s="196"/>
      <c r="M75" s="195"/>
      <c r="N75" s="196"/>
      <c r="O75" s="195"/>
      <c r="P75" s="196"/>
      <c r="Q75" s="195"/>
      <c r="R75" s="196"/>
      <c r="S75" s="195"/>
      <c r="T75" s="196"/>
      <c r="U75" s="195"/>
      <c r="V75" s="196"/>
      <c r="W75" s="195"/>
      <c r="X75" s="196"/>
      <c r="Y75" s="195"/>
      <c r="Z75" s="196"/>
      <c r="AA75" s="195"/>
    </row>
    <row r="76" spans="1:29" s="95" customFormat="1" ht="15.75" thickBot="1" x14ac:dyDescent="0.3">
      <c r="B76" s="402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</row>
    <row r="77" spans="1:29" s="95" customFormat="1" ht="16.5" thickBot="1" x14ac:dyDescent="0.3">
      <c r="A77" s="699" t="s">
        <v>12</v>
      </c>
      <c r="B77" s="17" t="s">
        <v>12</v>
      </c>
      <c r="C77" s="135">
        <f>C$4</f>
        <v>45292</v>
      </c>
      <c r="D77" s="135">
        <f t="shared" ref="D77:AA77" si="53">D$4</f>
        <v>45323</v>
      </c>
      <c r="E77" s="135">
        <f t="shared" si="53"/>
        <v>45352</v>
      </c>
      <c r="F77" s="135">
        <f t="shared" si="53"/>
        <v>45383</v>
      </c>
      <c r="G77" s="135">
        <f t="shared" si="53"/>
        <v>45413</v>
      </c>
      <c r="H77" s="135">
        <f t="shared" si="53"/>
        <v>45444</v>
      </c>
      <c r="I77" s="135">
        <f t="shared" si="53"/>
        <v>45474</v>
      </c>
      <c r="J77" s="135">
        <f t="shared" si="53"/>
        <v>45505</v>
      </c>
      <c r="K77" s="135">
        <f t="shared" si="53"/>
        <v>45536</v>
      </c>
      <c r="L77" s="135">
        <f t="shared" si="53"/>
        <v>45566</v>
      </c>
      <c r="M77" s="135">
        <f t="shared" si="53"/>
        <v>45597</v>
      </c>
      <c r="N77" s="135">
        <f t="shared" si="53"/>
        <v>45627</v>
      </c>
      <c r="O77" s="135">
        <f t="shared" si="53"/>
        <v>45658</v>
      </c>
      <c r="P77" s="135">
        <f t="shared" si="53"/>
        <v>45689</v>
      </c>
      <c r="Q77" s="135">
        <f t="shared" si="53"/>
        <v>45717</v>
      </c>
      <c r="R77" s="135">
        <f t="shared" si="53"/>
        <v>45748</v>
      </c>
      <c r="S77" s="135">
        <f t="shared" si="53"/>
        <v>45778</v>
      </c>
      <c r="T77" s="135">
        <f t="shared" si="53"/>
        <v>45809</v>
      </c>
      <c r="U77" s="135">
        <f t="shared" si="53"/>
        <v>45839</v>
      </c>
      <c r="V77" s="135">
        <f t="shared" si="53"/>
        <v>45870</v>
      </c>
      <c r="W77" s="135">
        <f t="shared" si="53"/>
        <v>45901</v>
      </c>
      <c r="X77" s="135">
        <f t="shared" si="53"/>
        <v>45931</v>
      </c>
      <c r="Y77" s="135">
        <f t="shared" si="53"/>
        <v>45962</v>
      </c>
      <c r="Z77" s="135">
        <f t="shared" si="53"/>
        <v>45992</v>
      </c>
      <c r="AA77" s="135">
        <f t="shared" si="53"/>
        <v>46023</v>
      </c>
      <c r="AC77" s="95" t="s">
        <v>180</v>
      </c>
    </row>
    <row r="78" spans="1:29" s="95" customFormat="1" ht="15.75" customHeight="1" x14ac:dyDescent="0.25">
      <c r="A78" s="700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54">SUM(C78:N78)</f>
        <v>1.0000000000000002</v>
      </c>
    </row>
    <row r="79" spans="1:29" s="95" customFormat="1" ht="15.75" x14ac:dyDescent="0.25">
      <c r="A79" s="700"/>
      <c r="B79" s="13" t="str">
        <f t="shared" ref="B79:B90" si="55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54"/>
        <v>1</v>
      </c>
    </row>
    <row r="80" spans="1:29" s="95" customFormat="1" ht="15.75" x14ac:dyDescent="0.25">
      <c r="A80" s="700"/>
      <c r="B80" s="13" t="str">
        <f t="shared" si="55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54"/>
        <v>0.99999999999999989</v>
      </c>
    </row>
    <row r="81" spans="1:29" s="95" customFormat="1" ht="15.75" x14ac:dyDescent="0.25">
      <c r="A81" s="700"/>
      <c r="B81" s="13" t="str">
        <f t="shared" si="55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54"/>
        <v>0.99999999999999989</v>
      </c>
    </row>
    <row r="82" spans="1:29" s="95" customFormat="1" ht="15.75" x14ac:dyDescent="0.25">
      <c r="A82" s="700"/>
      <c r="B82" s="13" t="str">
        <f t="shared" si="55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54"/>
        <v>1</v>
      </c>
    </row>
    <row r="83" spans="1:29" s="95" customFormat="1" ht="15.75" x14ac:dyDescent="0.25">
      <c r="A83" s="700"/>
      <c r="B83" s="13" t="str">
        <f t="shared" si="55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54"/>
        <v>1.0000000000000002</v>
      </c>
    </row>
    <row r="84" spans="1:29" s="95" customFormat="1" ht="15.75" x14ac:dyDescent="0.25">
      <c r="A84" s="700"/>
      <c r="B84" s="13" t="str">
        <f t="shared" si="55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54"/>
        <v>1</v>
      </c>
    </row>
    <row r="85" spans="1:29" s="95" customFormat="1" ht="15.75" x14ac:dyDescent="0.25">
      <c r="A85" s="700"/>
      <c r="B85" s="13" t="str">
        <f t="shared" si="55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54"/>
        <v>1</v>
      </c>
    </row>
    <row r="86" spans="1:29" s="95" customFormat="1" ht="15.75" x14ac:dyDescent="0.25">
      <c r="A86" s="700"/>
      <c r="B86" s="13" t="str">
        <f t="shared" si="55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54"/>
        <v>1.0000000000000002</v>
      </c>
    </row>
    <row r="87" spans="1:29" s="95" customFormat="1" ht="15.75" x14ac:dyDescent="0.25">
      <c r="A87" s="700"/>
      <c r="B87" s="13" t="str">
        <f t="shared" si="55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54"/>
        <v>1.0000000000000002</v>
      </c>
    </row>
    <row r="88" spans="1:29" s="95" customFormat="1" ht="15.75" x14ac:dyDescent="0.25">
      <c r="A88" s="700"/>
      <c r="B88" s="13" t="str">
        <f t="shared" si="55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54"/>
        <v>1.0000000000000002</v>
      </c>
    </row>
    <row r="89" spans="1:29" s="95" customFormat="1" ht="15.75" x14ac:dyDescent="0.25">
      <c r="A89" s="700"/>
      <c r="B89" s="13" t="str">
        <f t="shared" si="55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54"/>
        <v>1</v>
      </c>
    </row>
    <row r="90" spans="1:29" s="95" customFormat="1" ht="16.5" thickBot="1" x14ac:dyDescent="0.3">
      <c r="A90" s="701"/>
      <c r="B90" s="14" t="str">
        <f t="shared" si="55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54"/>
        <v>1</v>
      </c>
    </row>
    <row r="91" spans="1:29" s="95" customFormat="1" ht="15.75" thickBot="1" x14ac:dyDescent="0.3">
      <c r="AC91" s="95" t="s">
        <v>248</v>
      </c>
    </row>
    <row r="92" spans="1:29" s="95" customFormat="1" ht="15" customHeight="1" thickBot="1" x14ac:dyDescent="0.3">
      <c r="A92" s="690" t="s">
        <v>28</v>
      </c>
      <c r="B92" s="407" t="s">
        <v>33</v>
      </c>
      <c r="C92" s="135">
        <f>C$4</f>
        <v>45292</v>
      </c>
      <c r="D92" s="135">
        <f t="shared" ref="D92:AA92" si="56">D$4</f>
        <v>45323</v>
      </c>
      <c r="E92" s="135">
        <f t="shared" si="56"/>
        <v>45352</v>
      </c>
      <c r="F92" s="135">
        <f t="shared" si="56"/>
        <v>45383</v>
      </c>
      <c r="G92" s="135">
        <f t="shared" si="56"/>
        <v>45413</v>
      </c>
      <c r="H92" s="135">
        <f t="shared" si="56"/>
        <v>45444</v>
      </c>
      <c r="I92" s="135">
        <f t="shared" si="56"/>
        <v>45474</v>
      </c>
      <c r="J92" s="135">
        <f t="shared" si="56"/>
        <v>45505</v>
      </c>
      <c r="K92" s="135">
        <f t="shared" si="56"/>
        <v>45536</v>
      </c>
      <c r="L92" s="135">
        <f t="shared" si="56"/>
        <v>45566</v>
      </c>
      <c r="M92" s="135">
        <f t="shared" si="56"/>
        <v>45597</v>
      </c>
      <c r="N92" s="135">
        <f t="shared" si="56"/>
        <v>45627</v>
      </c>
      <c r="O92" s="135">
        <f t="shared" si="56"/>
        <v>45658</v>
      </c>
      <c r="P92" s="135">
        <f t="shared" si="56"/>
        <v>45689</v>
      </c>
      <c r="Q92" s="135">
        <f t="shared" si="56"/>
        <v>45717</v>
      </c>
      <c r="R92" s="135">
        <f t="shared" si="56"/>
        <v>45748</v>
      </c>
      <c r="S92" s="135">
        <f t="shared" si="56"/>
        <v>45778</v>
      </c>
      <c r="T92" s="135">
        <f t="shared" si="56"/>
        <v>45809</v>
      </c>
      <c r="U92" s="135">
        <f t="shared" si="56"/>
        <v>45839</v>
      </c>
      <c r="V92" s="135">
        <f t="shared" si="56"/>
        <v>45870</v>
      </c>
      <c r="W92" s="135">
        <f t="shared" si="56"/>
        <v>45901</v>
      </c>
      <c r="X92" s="135">
        <f t="shared" si="56"/>
        <v>45931</v>
      </c>
      <c r="Y92" s="135">
        <f t="shared" si="56"/>
        <v>45962</v>
      </c>
      <c r="Z92" s="135">
        <f t="shared" si="56"/>
        <v>45992</v>
      </c>
      <c r="AA92" s="135">
        <f t="shared" si="56"/>
        <v>46023</v>
      </c>
    </row>
    <row r="93" spans="1:29" s="95" customFormat="1" ht="15.75" customHeight="1" x14ac:dyDescent="0.25">
      <c r="A93" s="691"/>
      <c r="B93" s="76" t="s">
        <v>20</v>
      </c>
      <c r="C93" s="392">
        <v>2.7657000000000001E-2</v>
      </c>
      <c r="D93" s="392">
        <v>2.6662000000000002E-2</v>
      </c>
      <c r="E93" s="392">
        <v>2.7882000000000001E-2</v>
      </c>
      <c r="F93" s="392">
        <v>3.1621999999999997E-2</v>
      </c>
      <c r="G93" s="392">
        <v>3.5316E-2</v>
      </c>
      <c r="H93" s="392">
        <v>5.7203999999999998E-2</v>
      </c>
      <c r="I93" s="392">
        <v>5.6994999999999997E-2</v>
      </c>
      <c r="J93" s="392">
        <v>5.5843999999999998E-2</v>
      </c>
      <c r="K93" s="392">
        <v>5.5169000000000003E-2</v>
      </c>
      <c r="L93" s="392">
        <v>3.5621E-2</v>
      </c>
      <c r="M93" s="392">
        <v>3.0717999999999999E-2</v>
      </c>
      <c r="N93" s="392">
        <v>2.8008000000000002E-2</v>
      </c>
      <c r="O93" s="392">
        <f>C93</f>
        <v>2.7657000000000001E-2</v>
      </c>
      <c r="P93" s="392">
        <f t="shared" ref="P93:P105" si="57">D93</f>
        <v>2.6662000000000002E-2</v>
      </c>
      <c r="Q93" s="392">
        <f t="shared" ref="Q93:Q105" si="58">E93</f>
        <v>2.7882000000000001E-2</v>
      </c>
      <c r="R93" s="392">
        <f t="shared" ref="R93:R105" si="59">F93</f>
        <v>3.1621999999999997E-2</v>
      </c>
      <c r="S93" s="392">
        <f t="shared" ref="S93:S105" si="60">G93</f>
        <v>3.5316E-2</v>
      </c>
      <c r="T93" s="392">
        <f t="shared" ref="T93:T105" si="61">H93</f>
        <v>5.7203999999999998E-2</v>
      </c>
      <c r="U93" s="392">
        <f t="shared" ref="U93:U105" si="62">I93</f>
        <v>5.6994999999999997E-2</v>
      </c>
      <c r="V93" s="392">
        <f t="shared" ref="V93:V105" si="63">J93</f>
        <v>5.5843999999999998E-2</v>
      </c>
      <c r="W93" s="392">
        <f t="shared" ref="W93:W105" si="64">K93</f>
        <v>5.5169000000000003E-2</v>
      </c>
      <c r="X93" s="392">
        <f t="shared" ref="X93:X105" si="65">L93</f>
        <v>3.5621E-2</v>
      </c>
      <c r="Y93" s="392">
        <f t="shared" ref="Y93:Y105" si="66">M93</f>
        <v>3.0717999999999999E-2</v>
      </c>
      <c r="Z93" s="392">
        <f t="shared" ref="Z93:Z105" si="67">N93</f>
        <v>2.8008000000000002E-2</v>
      </c>
      <c r="AA93" s="392">
        <f t="shared" ref="AA93:AA105" si="68">O93</f>
        <v>2.7657000000000001E-2</v>
      </c>
      <c r="AC93" s="95" t="s">
        <v>249</v>
      </c>
    </row>
    <row r="94" spans="1:29" s="95" customFormat="1" x14ac:dyDescent="0.25">
      <c r="A94" s="691"/>
      <c r="B94" s="76" t="s">
        <v>0</v>
      </c>
      <c r="C94" s="392">
        <v>3.2084000000000001E-2</v>
      </c>
      <c r="D94" s="392">
        <v>3.0335000000000001E-2</v>
      </c>
      <c r="E94" s="392">
        <v>3.0248000000000001E-2</v>
      </c>
      <c r="F94" s="392">
        <v>3.2205999999999999E-2</v>
      </c>
      <c r="G94" s="392">
        <v>4.5136000000000003E-2</v>
      </c>
      <c r="H94" s="392">
        <v>8.3406999999999995E-2</v>
      </c>
      <c r="I94" s="392">
        <v>6.7433000000000007E-2</v>
      </c>
      <c r="J94" s="392">
        <v>7.4159000000000003E-2</v>
      </c>
      <c r="K94" s="392">
        <v>8.1517000000000006E-2</v>
      </c>
      <c r="L94" s="392">
        <v>3.4575000000000002E-2</v>
      </c>
      <c r="M94" s="392">
        <v>3.7659999999999999E-2</v>
      </c>
      <c r="N94" s="392">
        <v>2.7265999999999999E-2</v>
      </c>
      <c r="O94" s="392">
        <f t="shared" ref="O94:O105" si="69">C94</f>
        <v>3.2084000000000001E-2</v>
      </c>
      <c r="P94" s="392">
        <f t="shared" si="57"/>
        <v>3.0335000000000001E-2</v>
      </c>
      <c r="Q94" s="392">
        <f t="shared" si="58"/>
        <v>3.0248000000000001E-2</v>
      </c>
      <c r="R94" s="392">
        <f t="shared" si="59"/>
        <v>3.2205999999999999E-2</v>
      </c>
      <c r="S94" s="392">
        <f t="shared" si="60"/>
        <v>4.5136000000000003E-2</v>
      </c>
      <c r="T94" s="392">
        <f t="shared" si="61"/>
        <v>8.3406999999999995E-2</v>
      </c>
      <c r="U94" s="392">
        <f t="shared" si="62"/>
        <v>6.7433000000000007E-2</v>
      </c>
      <c r="V94" s="392">
        <f t="shared" si="63"/>
        <v>7.4159000000000003E-2</v>
      </c>
      <c r="W94" s="392">
        <f t="shared" si="64"/>
        <v>8.1517000000000006E-2</v>
      </c>
      <c r="X94" s="392">
        <f t="shared" si="65"/>
        <v>3.4575000000000002E-2</v>
      </c>
      <c r="Y94" s="392">
        <f t="shared" si="66"/>
        <v>3.7659999999999999E-2</v>
      </c>
      <c r="Z94" s="392">
        <f t="shared" si="67"/>
        <v>2.7265999999999999E-2</v>
      </c>
      <c r="AA94" s="392">
        <f t="shared" si="68"/>
        <v>3.2084000000000001E-2</v>
      </c>
    </row>
    <row r="95" spans="1:29" s="95" customFormat="1" x14ac:dyDescent="0.25">
      <c r="A95" s="691"/>
      <c r="B95" s="76" t="s">
        <v>21</v>
      </c>
      <c r="C95" s="392">
        <v>2.7354E-2</v>
      </c>
      <c r="D95" s="392">
        <v>2.6422000000000001E-2</v>
      </c>
      <c r="E95" s="392">
        <v>3.0078000000000001E-2</v>
      </c>
      <c r="F95" s="392">
        <v>3.5929999999999997E-2</v>
      </c>
      <c r="G95" s="392">
        <v>3.8129000000000003E-2</v>
      </c>
      <c r="H95" s="392">
        <v>6.5105999999999997E-2</v>
      </c>
      <c r="I95" s="392">
        <v>5.6918000000000003E-2</v>
      </c>
      <c r="J95" s="392">
        <v>5.9726000000000001E-2</v>
      </c>
      <c r="K95" s="392">
        <v>6.1537000000000001E-2</v>
      </c>
      <c r="L95" s="392">
        <v>3.8774999999999997E-2</v>
      </c>
      <c r="M95" s="392">
        <v>3.0751000000000001E-2</v>
      </c>
      <c r="N95" s="392">
        <v>2.9420000000000002E-2</v>
      </c>
      <c r="O95" s="392">
        <f t="shared" si="69"/>
        <v>2.7354E-2</v>
      </c>
      <c r="P95" s="392">
        <f t="shared" si="57"/>
        <v>2.6422000000000001E-2</v>
      </c>
      <c r="Q95" s="392">
        <f t="shared" si="58"/>
        <v>3.0078000000000001E-2</v>
      </c>
      <c r="R95" s="392">
        <f t="shared" si="59"/>
        <v>3.5929999999999997E-2</v>
      </c>
      <c r="S95" s="392">
        <f t="shared" si="60"/>
        <v>3.8129000000000003E-2</v>
      </c>
      <c r="T95" s="392">
        <f t="shared" si="61"/>
        <v>6.5105999999999997E-2</v>
      </c>
      <c r="U95" s="392">
        <f t="shared" si="62"/>
        <v>5.6918000000000003E-2</v>
      </c>
      <c r="V95" s="392">
        <f t="shared" si="63"/>
        <v>5.9726000000000001E-2</v>
      </c>
      <c r="W95" s="392">
        <f t="shared" si="64"/>
        <v>6.1537000000000001E-2</v>
      </c>
      <c r="X95" s="392">
        <f t="shared" si="65"/>
        <v>3.8774999999999997E-2</v>
      </c>
      <c r="Y95" s="392">
        <f t="shared" si="66"/>
        <v>3.0751000000000001E-2</v>
      </c>
      <c r="Z95" s="392">
        <f t="shared" si="67"/>
        <v>2.9420000000000002E-2</v>
      </c>
      <c r="AA95" s="392">
        <f t="shared" si="68"/>
        <v>2.7354E-2</v>
      </c>
    </row>
    <row r="96" spans="1:29" s="95" customFormat="1" x14ac:dyDescent="0.25">
      <c r="A96" s="691"/>
      <c r="B96" s="76" t="s">
        <v>1</v>
      </c>
      <c r="C96" s="392">
        <v>1.9984999999999999E-2</v>
      </c>
      <c r="D96" s="392">
        <v>1.9984999999999999E-2</v>
      </c>
      <c r="E96" s="392">
        <v>1.9984999999999999E-2</v>
      </c>
      <c r="F96" s="392">
        <v>3.295E-2</v>
      </c>
      <c r="G96" s="392">
        <v>5.6022000000000002E-2</v>
      </c>
      <c r="H96" s="392">
        <v>8.4661E-2</v>
      </c>
      <c r="I96" s="392">
        <v>6.7922999999999997E-2</v>
      </c>
      <c r="J96" s="392">
        <v>7.4856000000000006E-2</v>
      </c>
      <c r="K96" s="392">
        <v>8.6939000000000002E-2</v>
      </c>
      <c r="L96" s="392">
        <v>3.4375000000000003E-2</v>
      </c>
      <c r="M96" s="392">
        <v>1.9984999999999999E-2</v>
      </c>
      <c r="N96" s="392">
        <v>1.9984999999999999E-2</v>
      </c>
      <c r="O96" s="392">
        <f t="shared" si="69"/>
        <v>1.9984999999999999E-2</v>
      </c>
      <c r="P96" s="392">
        <f t="shared" si="57"/>
        <v>1.9984999999999999E-2</v>
      </c>
      <c r="Q96" s="392">
        <f t="shared" si="58"/>
        <v>1.9984999999999999E-2</v>
      </c>
      <c r="R96" s="392">
        <f t="shared" si="59"/>
        <v>3.295E-2</v>
      </c>
      <c r="S96" s="392">
        <f t="shared" si="60"/>
        <v>5.6022000000000002E-2</v>
      </c>
      <c r="T96" s="392">
        <f t="shared" si="61"/>
        <v>8.4661E-2</v>
      </c>
      <c r="U96" s="392">
        <f t="shared" si="62"/>
        <v>6.7922999999999997E-2</v>
      </c>
      <c r="V96" s="392">
        <f t="shared" si="63"/>
        <v>7.4856000000000006E-2</v>
      </c>
      <c r="W96" s="392">
        <f t="shared" si="64"/>
        <v>8.6939000000000002E-2</v>
      </c>
      <c r="X96" s="392">
        <f t="shared" si="65"/>
        <v>3.4375000000000003E-2</v>
      </c>
      <c r="Y96" s="392">
        <f t="shared" si="66"/>
        <v>1.9984999999999999E-2</v>
      </c>
      <c r="Z96" s="392">
        <f t="shared" si="67"/>
        <v>1.9984999999999999E-2</v>
      </c>
      <c r="AA96" s="392">
        <f t="shared" si="68"/>
        <v>1.9984999999999999E-2</v>
      </c>
    </row>
    <row r="97" spans="1:27" s="95" customFormat="1" x14ac:dyDescent="0.25">
      <c r="A97" s="691"/>
      <c r="B97" s="76" t="s">
        <v>22</v>
      </c>
      <c r="C97" s="392">
        <v>2.1387E-2</v>
      </c>
      <c r="D97" s="392">
        <v>2.1129999999999999E-2</v>
      </c>
      <c r="E97" s="392">
        <v>2.0184000000000001E-2</v>
      </c>
      <c r="F97" s="392">
        <v>2.1802999999999999E-2</v>
      </c>
      <c r="G97" s="392">
        <v>2.0313000000000001E-2</v>
      </c>
      <c r="H97" s="392">
        <v>2.2671E-2</v>
      </c>
      <c r="I97" s="392">
        <v>2.2068000000000001E-2</v>
      </c>
      <c r="J97" s="392">
        <v>2.2741000000000001E-2</v>
      </c>
      <c r="K97" s="392">
        <v>2.2655999999999999E-2</v>
      </c>
      <c r="L97" s="392">
        <v>2.0244000000000002E-2</v>
      </c>
      <c r="M97" s="392">
        <v>2.0007E-2</v>
      </c>
      <c r="N97" s="392">
        <v>2.0132000000000001E-2</v>
      </c>
      <c r="O97" s="392">
        <f t="shared" si="69"/>
        <v>2.1387E-2</v>
      </c>
      <c r="P97" s="392">
        <f t="shared" si="57"/>
        <v>2.1129999999999999E-2</v>
      </c>
      <c r="Q97" s="392">
        <f t="shared" si="58"/>
        <v>2.0184000000000001E-2</v>
      </c>
      <c r="R97" s="392">
        <f t="shared" si="59"/>
        <v>2.1802999999999999E-2</v>
      </c>
      <c r="S97" s="392">
        <f t="shared" si="60"/>
        <v>2.0313000000000001E-2</v>
      </c>
      <c r="T97" s="392">
        <f t="shared" si="61"/>
        <v>2.2671E-2</v>
      </c>
      <c r="U97" s="392">
        <f t="shared" si="62"/>
        <v>2.2068000000000001E-2</v>
      </c>
      <c r="V97" s="392">
        <f t="shared" si="63"/>
        <v>2.2741000000000001E-2</v>
      </c>
      <c r="W97" s="392">
        <f t="shared" si="64"/>
        <v>2.2655999999999999E-2</v>
      </c>
      <c r="X97" s="392">
        <f t="shared" si="65"/>
        <v>2.0244000000000002E-2</v>
      </c>
      <c r="Y97" s="392">
        <f t="shared" si="66"/>
        <v>2.0007E-2</v>
      </c>
      <c r="Z97" s="392">
        <f t="shared" si="67"/>
        <v>2.0132000000000001E-2</v>
      </c>
      <c r="AA97" s="392">
        <f t="shared" si="68"/>
        <v>2.1387E-2</v>
      </c>
    </row>
    <row r="98" spans="1:27" s="95" customFormat="1" x14ac:dyDescent="0.25">
      <c r="A98" s="691"/>
      <c r="B98" s="76" t="s">
        <v>9</v>
      </c>
      <c r="C98" s="392">
        <v>3.2084000000000001E-2</v>
      </c>
      <c r="D98" s="392">
        <v>3.0349999999999999E-2</v>
      </c>
      <c r="E98" s="392">
        <v>3.0592000000000001E-2</v>
      </c>
      <c r="F98" s="392">
        <v>3.6262000000000003E-2</v>
      </c>
      <c r="G98" s="392">
        <v>3.3402000000000001E-2</v>
      </c>
      <c r="H98" s="392">
        <v>2.1971999999999998E-2</v>
      </c>
      <c r="I98" s="392">
        <v>2.1971999999999998E-2</v>
      </c>
      <c r="J98" s="392">
        <v>2.1971999999999998E-2</v>
      </c>
      <c r="K98" s="392">
        <v>5.8374000000000002E-2</v>
      </c>
      <c r="L98" s="392">
        <v>3.7201999999999999E-2</v>
      </c>
      <c r="M98" s="392">
        <v>3.8538000000000003E-2</v>
      </c>
      <c r="N98" s="392">
        <v>2.7269000000000002E-2</v>
      </c>
      <c r="O98" s="392">
        <f t="shared" si="69"/>
        <v>3.2084000000000001E-2</v>
      </c>
      <c r="P98" s="392">
        <f t="shared" si="57"/>
        <v>3.0349999999999999E-2</v>
      </c>
      <c r="Q98" s="392">
        <f t="shared" si="58"/>
        <v>3.0592000000000001E-2</v>
      </c>
      <c r="R98" s="392">
        <f t="shared" si="59"/>
        <v>3.6262000000000003E-2</v>
      </c>
      <c r="S98" s="392">
        <f t="shared" si="60"/>
        <v>3.3402000000000001E-2</v>
      </c>
      <c r="T98" s="392">
        <f t="shared" si="61"/>
        <v>2.1971999999999998E-2</v>
      </c>
      <c r="U98" s="392">
        <f t="shared" si="62"/>
        <v>2.1971999999999998E-2</v>
      </c>
      <c r="V98" s="392">
        <f t="shared" si="63"/>
        <v>2.1971999999999998E-2</v>
      </c>
      <c r="W98" s="392">
        <f t="shared" si="64"/>
        <v>5.8374000000000002E-2</v>
      </c>
      <c r="X98" s="392">
        <f t="shared" si="65"/>
        <v>3.7201999999999999E-2</v>
      </c>
      <c r="Y98" s="392">
        <f t="shared" si="66"/>
        <v>3.8538000000000003E-2</v>
      </c>
      <c r="Z98" s="392">
        <f t="shared" si="67"/>
        <v>2.7269000000000002E-2</v>
      </c>
      <c r="AA98" s="392">
        <f t="shared" si="68"/>
        <v>3.2084000000000001E-2</v>
      </c>
    </row>
    <row r="99" spans="1:27" s="95" customFormat="1" x14ac:dyDescent="0.25">
      <c r="A99" s="691"/>
      <c r="B99" s="76" t="s">
        <v>3</v>
      </c>
      <c r="C99" s="392">
        <v>3.2084000000000001E-2</v>
      </c>
      <c r="D99" s="392">
        <v>3.0335000000000001E-2</v>
      </c>
      <c r="E99" s="392">
        <v>3.0248000000000001E-2</v>
      </c>
      <c r="F99" s="392">
        <v>3.2205999999999999E-2</v>
      </c>
      <c r="G99" s="392">
        <v>4.5136000000000003E-2</v>
      </c>
      <c r="H99" s="392">
        <v>8.3406999999999995E-2</v>
      </c>
      <c r="I99" s="392">
        <v>6.7433000000000007E-2</v>
      </c>
      <c r="J99" s="392">
        <v>7.4159000000000003E-2</v>
      </c>
      <c r="K99" s="392">
        <v>8.1517000000000006E-2</v>
      </c>
      <c r="L99" s="392">
        <v>3.4575000000000002E-2</v>
      </c>
      <c r="M99" s="392">
        <v>3.7659999999999999E-2</v>
      </c>
      <c r="N99" s="392">
        <v>2.7265999999999999E-2</v>
      </c>
      <c r="O99" s="392">
        <f t="shared" si="69"/>
        <v>3.2084000000000001E-2</v>
      </c>
      <c r="P99" s="392">
        <f t="shared" si="57"/>
        <v>3.0335000000000001E-2</v>
      </c>
      <c r="Q99" s="392">
        <f t="shared" si="58"/>
        <v>3.0248000000000001E-2</v>
      </c>
      <c r="R99" s="392">
        <f t="shared" si="59"/>
        <v>3.2205999999999999E-2</v>
      </c>
      <c r="S99" s="392">
        <f t="shared" si="60"/>
        <v>4.5136000000000003E-2</v>
      </c>
      <c r="T99" s="392">
        <f t="shared" si="61"/>
        <v>8.3406999999999995E-2</v>
      </c>
      <c r="U99" s="392">
        <f t="shared" si="62"/>
        <v>6.7433000000000007E-2</v>
      </c>
      <c r="V99" s="392">
        <f t="shared" si="63"/>
        <v>7.4159000000000003E-2</v>
      </c>
      <c r="W99" s="392">
        <f t="shared" si="64"/>
        <v>8.1517000000000006E-2</v>
      </c>
      <c r="X99" s="392">
        <f t="shared" si="65"/>
        <v>3.4575000000000002E-2</v>
      </c>
      <c r="Y99" s="392">
        <f t="shared" si="66"/>
        <v>3.7659999999999999E-2</v>
      </c>
      <c r="Z99" s="392">
        <f t="shared" si="67"/>
        <v>2.7265999999999999E-2</v>
      </c>
      <c r="AA99" s="392">
        <f t="shared" si="68"/>
        <v>3.2084000000000001E-2</v>
      </c>
    </row>
    <row r="100" spans="1:27" s="95" customFormat="1" x14ac:dyDescent="0.25">
      <c r="A100" s="691"/>
      <c r="B100" s="76" t="s">
        <v>4</v>
      </c>
      <c r="C100" s="392">
        <v>2.904E-2</v>
      </c>
      <c r="D100" s="392">
        <v>2.7428999999999999E-2</v>
      </c>
      <c r="E100" s="392">
        <v>2.8795000000000001E-2</v>
      </c>
      <c r="F100" s="392">
        <v>3.4922000000000002E-2</v>
      </c>
      <c r="G100" s="392">
        <v>3.8471999999999999E-2</v>
      </c>
      <c r="H100" s="392">
        <v>6.3131999999999994E-2</v>
      </c>
      <c r="I100" s="392">
        <v>6.1244E-2</v>
      </c>
      <c r="J100" s="392">
        <v>5.9843E-2</v>
      </c>
      <c r="K100" s="392">
        <v>5.8082000000000002E-2</v>
      </c>
      <c r="L100" s="392">
        <v>3.9397000000000001E-2</v>
      </c>
      <c r="M100" s="392">
        <v>3.2080999999999998E-2</v>
      </c>
      <c r="N100" s="392">
        <v>2.8632999999999999E-2</v>
      </c>
      <c r="O100" s="392">
        <f t="shared" si="69"/>
        <v>2.904E-2</v>
      </c>
      <c r="P100" s="392">
        <f t="shared" si="57"/>
        <v>2.7428999999999999E-2</v>
      </c>
      <c r="Q100" s="392">
        <f t="shared" si="58"/>
        <v>2.8795000000000001E-2</v>
      </c>
      <c r="R100" s="392">
        <f t="shared" si="59"/>
        <v>3.4922000000000002E-2</v>
      </c>
      <c r="S100" s="392">
        <f t="shared" si="60"/>
        <v>3.8471999999999999E-2</v>
      </c>
      <c r="T100" s="392">
        <f t="shared" si="61"/>
        <v>6.3131999999999994E-2</v>
      </c>
      <c r="U100" s="392">
        <f t="shared" si="62"/>
        <v>6.1244E-2</v>
      </c>
      <c r="V100" s="392">
        <f t="shared" si="63"/>
        <v>5.9843E-2</v>
      </c>
      <c r="W100" s="392">
        <f t="shared" si="64"/>
        <v>5.8082000000000002E-2</v>
      </c>
      <c r="X100" s="392">
        <f t="shared" si="65"/>
        <v>3.9397000000000001E-2</v>
      </c>
      <c r="Y100" s="392">
        <f t="shared" si="66"/>
        <v>3.2080999999999998E-2</v>
      </c>
      <c r="Z100" s="392">
        <f t="shared" si="67"/>
        <v>2.8632999999999999E-2</v>
      </c>
      <c r="AA100" s="392">
        <f t="shared" si="68"/>
        <v>2.904E-2</v>
      </c>
    </row>
    <row r="101" spans="1:27" s="95" customFormat="1" x14ac:dyDescent="0.25">
      <c r="A101" s="691"/>
      <c r="B101" s="76" t="s">
        <v>5</v>
      </c>
      <c r="C101" s="392">
        <v>2.7657000000000001E-2</v>
      </c>
      <c r="D101" s="392">
        <v>2.6662000000000002E-2</v>
      </c>
      <c r="E101" s="392">
        <v>2.7882000000000001E-2</v>
      </c>
      <c r="F101" s="392">
        <v>3.1621999999999997E-2</v>
      </c>
      <c r="G101" s="392">
        <v>3.5316E-2</v>
      </c>
      <c r="H101" s="392">
        <v>5.7203999999999998E-2</v>
      </c>
      <c r="I101" s="392">
        <v>5.6994999999999997E-2</v>
      </c>
      <c r="J101" s="392">
        <v>5.5843999999999998E-2</v>
      </c>
      <c r="K101" s="392">
        <v>5.5169000000000003E-2</v>
      </c>
      <c r="L101" s="392">
        <v>3.5621E-2</v>
      </c>
      <c r="M101" s="392">
        <v>3.0717999999999999E-2</v>
      </c>
      <c r="N101" s="392">
        <v>2.8008000000000002E-2</v>
      </c>
      <c r="O101" s="392">
        <f t="shared" si="69"/>
        <v>2.7657000000000001E-2</v>
      </c>
      <c r="P101" s="392">
        <f t="shared" si="57"/>
        <v>2.6662000000000002E-2</v>
      </c>
      <c r="Q101" s="392">
        <f t="shared" si="58"/>
        <v>2.7882000000000001E-2</v>
      </c>
      <c r="R101" s="392">
        <f t="shared" si="59"/>
        <v>3.1621999999999997E-2</v>
      </c>
      <c r="S101" s="392">
        <f t="shared" si="60"/>
        <v>3.5316E-2</v>
      </c>
      <c r="T101" s="392">
        <f t="shared" si="61"/>
        <v>5.7203999999999998E-2</v>
      </c>
      <c r="U101" s="392">
        <f t="shared" si="62"/>
        <v>5.6994999999999997E-2</v>
      </c>
      <c r="V101" s="392">
        <f t="shared" si="63"/>
        <v>5.5843999999999998E-2</v>
      </c>
      <c r="W101" s="392">
        <f t="shared" si="64"/>
        <v>5.5169000000000003E-2</v>
      </c>
      <c r="X101" s="392">
        <f t="shared" si="65"/>
        <v>3.5621E-2</v>
      </c>
      <c r="Y101" s="392">
        <f t="shared" si="66"/>
        <v>3.0717999999999999E-2</v>
      </c>
      <c r="Z101" s="392">
        <f t="shared" si="67"/>
        <v>2.8008000000000002E-2</v>
      </c>
      <c r="AA101" s="392">
        <f t="shared" si="68"/>
        <v>2.7657000000000001E-2</v>
      </c>
    </row>
    <row r="102" spans="1:27" s="95" customFormat="1" x14ac:dyDescent="0.25">
      <c r="A102" s="691"/>
      <c r="B102" s="76" t="s">
        <v>23</v>
      </c>
      <c r="C102" s="392">
        <v>2.7657000000000001E-2</v>
      </c>
      <c r="D102" s="392">
        <v>2.6662000000000002E-2</v>
      </c>
      <c r="E102" s="392">
        <v>2.7882000000000001E-2</v>
      </c>
      <c r="F102" s="392">
        <v>3.1621999999999997E-2</v>
      </c>
      <c r="G102" s="392">
        <v>3.5316E-2</v>
      </c>
      <c r="H102" s="392">
        <v>5.7203999999999998E-2</v>
      </c>
      <c r="I102" s="392">
        <v>5.6994999999999997E-2</v>
      </c>
      <c r="J102" s="392">
        <v>5.5843999999999998E-2</v>
      </c>
      <c r="K102" s="392">
        <v>5.5169000000000003E-2</v>
      </c>
      <c r="L102" s="392">
        <v>3.5621E-2</v>
      </c>
      <c r="M102" s="392">
        <v>3.0717999999999999E-2</v>
      </c>
      <c r="N102" s="392">
        <v>2.8008000000000002E-2</v>
      </c>
      <c r="O102" s="392">
        <f t="shared" si="69"/>
        <v>2.7657000000000001E-2</v>
      </c>
      <c r="P102" s="392">
        <f t="shared" si="57"/>
        <v>2.6662000000000002E-2</v>
      </c>
      <c r="Q102" s="392">
        <f t="shared" si="58"/>
        <v>2.7882000000000001E-2</v>
      </c>
      <c r="R102" s="392">
        <f t="shared" si="59"/>
        <v>3.1621999999999997E-2</v>
      </c>
      <c r="S102" s="392">
        <f t="shared" si="60"/>
        <v>3.5316E-2</v>
      </c>
      <c r="T102" s="392">
        <f t="shared" si="61"/>
        <v>5.7203999999999998E-2</v>
      </c>
      <c r="U102" s="392">
        <f t="shared" si="62"/>
        <v>5.6994999999999997E-2</v>
      </c>
      <c r="V102" s="392">
        <f t="shared" si="63"/>
        <v>5.5843999999999998E-2</v>
      </c>
      <c r="W102" s="392">
        <f t="shared" si="64"/>
        <v>5.5169000000000003E-2</v>
      </c>
      <c r="X102" s="392">
        <f t="shared" si="65"/>
        <v>3.5621E-2</v>
      </c>
      <c r="Y102" s="392">
        <f t="shared" si="66"/>
        <v>3.0717999999999999E-2</v>
      </c>
      <c r="Z102" s="392">
        <f t="shared" si="67"/>
        <v>2.8008000000000002E-2</v>
      </c>
      <c r="AA102" s="392">
        <f t="shared" si="68"/>
        <v>2.7657000000000001E-2</v>
      </c>
    </row>
    <row r="103" spans="1:27" s="95" customFormat="1" x14ac:dyDescent="0.25">
      <c r="A103" s="691"/>
      <c r="B103" s="76" t="s">
        <v>24</v>
      </c>
      <c r="C103" s="392">
        <v>2.7657000000000001E-2</v>
      </c>
      <c r="D103" s="392">
        <v>2.6662000000000002E-2</v>
      </c>
      <c r="E103" s="392">
        <v>2.7882000000000001E-2</v>
      </c>
      <c r="F103" s="392">
        <v>3.1621999999999997E-2</v>
      </c>
      <c r="G103" s="392">
        <v>3.5316E-2</v>
      </c>
      <c r="H103" s="392">
        <v>5.7203999999999998E-2</v>
      </c>
      <c r="I103" s="392">
        <v>5.6994999999999997E-2</v>
      </c>
      <c r="J103" s="392">
        <v>5.5843999999999998E-2</v>
      </c>
      <c r="K103" s="392">
        <v>5.5169000000000003E-2</v>
      </c>
      <c r="L103" s="392">
        <v>3.5621E-2</v>
      </c>
      <c r="M103" s="392">
        <v>3.0717999999999999E-2</v>
      </c>
      <c r="N103" s="392">
        <v>2.8008000000000002E-2</v>
      </c>
      <c r="O103" s="392">
        <f t="shared" si="69"/>
        <v>2.7657000000000001E-2</v>
      </c>
      <c r="P103" s="392">
        <f t="shared" si="57"/>
        <v>2.6662000000000002E-2</v>
      </c>
      <c r="Q103" s="392">
        <f t="shared" si="58"/>
        <v>2.7882000000000001E-2</v>
      </c>
      <c r="R103" s="392">
        <f t="shared" si="59"/>
        <v>3.1621999999999997E-2</v>
      </c>
      <c r="S103" s="392">
        <f t="shared" si="60"/>
        <v>3.5316E-2</v>
      </c>
      <c r="T103" s="392">
        <f t="shared" si="61"/>
        <v>5.7203999999999998E-2</v>
      </c>
      <c r="U103" s="392">
        <f t="shared" si="62"/>
        <v>5.6994999999999997E-2</v>
      </c>
      <c r="V103" s="392">
        <f t="shared" si="63"/>
        <v>5.5843999999999998E-2</v>
      </c>
      <c r="W103" s="392">
        <f t="shared" si="64"/>
        <v>5.5169000000000003E-2</v>
      </c>
      <c r="X103" s="392">
        <f t="shared" si="65"/>
        <v>3.5621E-2</v>
      </c>
      <c r="Y103" s="392">
        <f t="shared" si="66"/>
        <v>3.0717999999999999E-2</v>
      </c>
      <c r="Z103" s="392">
        <f t="shared" si="67"/>
        <v>2.8008000000000002E-2</v>
      </c>
      <c r="AA103" s="392">
        <f t="shared" si="68"/>
        <v>2.7657000000000001E-2</v>
      </c>
    </row>
    <row r="104" spans="1:27" s="95" customFormat="1" x14ac:dyDescent="0.25">
      <c r="A104" s="691"/>
      <c r="B104" s="76" t="s">
        <v>7</v>
      </c>
      <c r="C104" s="392">
        <v>2.6307000000000001E-2</v>
      </c>
      <c r="D104" s="392">
        <v>2.5505E-2</v>
      </c>
      <c r="E104" s="392">
        <v>2.7584000000000001E-2</v>
      </c>
      <c r="F104" s="392">
        <v>3.1132E-2</v>
      </c>
      <c r="G104" s="392">
        <v>3.3181000000000002E-2</v>
      </c>
      <c r="H104" s="392">
        <v>5.3809999999999997E-2</v>
      </c>
      <c r="I104" s="392">
        <v>5.0487999999999998E-2</v>
      </c>
      <c r="J104" s="392">
        <v>5.1031E-2</v>
      </c>
      <c r="K104" s="392">
        <v>5.0847000000000003E-2</v>
      </c>
      <c r="L104" s="392">
        <v>3.3487999999999997E-2</v>
      </c>
      <c r="M104" s="392">
        <v>2.8757000000000001E-2</v>
      </c>
      <c r="N104" s="392">
        <v>2.6939999999999999E-2</v>
      </c>
      <c r="O104" s="392">
        <f t="shared" si="69"/>
        <v>2.6307000000000001E-2</v>
      </c>
      <c r="P104" s="392">
        <f t="shared" si="57"/>
        <v>2.5505E-2</v>
      </c>
      <c r="Q104" s="392">
        <f t="shared" si="58"/>
        <v>2.7584000000000001E-2</v>
      </c>
      <c r="R104" s="392">
        <f t="shared" si="59"/>
        <v>3.1132E-2</v>
      </c>
      <c r="S104" s="392">
        <f t="shared" si="60"/>
        <v>3.3181000000000002E-2</v>
      </c>
      <c r="T104" s="392">
        <f t="shared" si="61"/>
        <v>5.3809999999999997E-2</v>
      </c>
      <c r="U104" s="392">
        <f t="shared" si="62"/>
        <v>5.0487999999999998E-2</v>
      </c>
      <c r="V104" s="392">
        <f t="shared" si="63"/>
        <v>5.1031E-2</v>
      </c>
      <c r="W104" s="392">
        <f t="shared" si="64"/>
        <v>5.0847000000000003E-2</v>
      </c>
      <c r="X104" s="392">
        <f t="shared" si="65"/>
        <v>3.3487999999999997E-2</v>
      </c>
      <c r="Y104" s="392">
        <f t="shared" si="66"/>
        <v>2.8757000000000001E-2</v>
      </c>
      <c r="Z104" s="392">
        <f t="shared" si="67"/>
        <v>2.6939999999999999E-2</v>
      </c>
      <c r="AA104" s="392">
        <f t="shared" si="68"/>
        <v>2.6307000000000001E-2</v>
      </c>
    </row>
    <row r="105" spans="1:27" s="95" customFormat="1" ht="15.75" thickBot="1" x14ac:dyDescent="0.3">
      <c r="A105" s="692"/>
      <c r="B105" s="78" t="s">
        <v>8</v>
      </c>
      <c r="C105" s="390">
        <v>2.6266999999999999E-2</v>
      </c>
      <c r="D105" s="390">
        <v>2.5484E-2</v>
      </c>
      <c r="E105" s="390">
        <v>2.9350999999999999E-2</v>
      </c>
      <c r="F105" s="390">
        <v>3.4934E-2</v>
      </c>
      <c r="G105" s="390">
        <v>3.7511999999999997E-2</v>
      </c>
      <c r="H105" s="390">
        <v>6.7308999999999994E-2</v>
      </c>
      <c r="I105" s="390">
        <v>5.3973E-2</v>
      </c>
      <c r="J105" s="390">
        <v>5.8883999999999999E-2</v>
      </c>
      <c r="K105" s="390">
        <v>6.0109999999999997E-2</v>
      </c>
      <c r="L105" s="390">
        <v>3.8740999999999998E-2</v>
      </c>
      <c r="M105" s="390">
        <v>2.9776E-2</v>
      </c>
      <c r="N105" s="390">
        <v>2.9106E-2</v>
      </c>
      <c r="O105" s="390">
        <f t="shared" si="69"/>
        <v>2.6266999999999999E-2</v>
      </c>
      <c r="P105" s="390">
        <f t="shared" si="57"/>
        <v>2.5484E-2</v>
      </c>
      <c r="Q105" s="390">
        <f t="shared" si="58"/>
        <v>2.9350999999999999E-2</v>
      </c>
      <c r="R105" s="390">
        <f t="shared" si="59"/>
        <v>3.4934E-2</v>
      </c>
      <c r="S105" s="390">
        <f t="shared" si="60"/>
        <v>3.7511999999999997E-2</v>
      </c>
      <c r="T105" s="390">
        <f t="shared" si="61"/>
        <v>6.7308999999999994E-2</v>
      </c>
      <c r="U105" s="390">
        <f t="shared" si="62"/>
        <v>5.3973E-2</v>
      </c>
      <c r="V105" s="390">
        <f t="shared" si="63"/>
        <v>5.8883999999999999E-2</v>
      </c>
      <c r="W105" s="390">
        <f t="shared" si="64"/>
        <v>6.0109999999999997E-2</v>
      </c>
      <c r="X105" s="390">
        <f t="shared" si="65"/>
        <v>3.8740999999999998E-2</v>
      </c>
      <c r="Y105" s="390">
        <f t="shared" si="66"/>
        <v>2.9776E-2</v>
      </c>
      <c r="Z105" s="390">
        <f t="shared" si="67"/>
        <v>2.9106E-2</v>
      </c>
      <c r="AA105" s="390">
        <f t="shared" si="68"/>
        <v>2.6266999999999999E-2</v>
      </c>
    </row>
    <row r="106" spans="1:27" s="95" customFormat="1" x14ac:dyDescent="0.25">
      <c r="C106" s="387" t="s">
        <v>242</v>
      </c>
    </row>
    <row r="107" spans="1:27" s="95" customFormat="1" ht="15.75" hidden="1" thickBot="1" x14ac:dyDescent="0.3">
      <c r="C107" s="697" t="s">
        <v>122</v>
      </c>
      <c r="D107" s="697"/>
      <c r="E107" s="697"/>
      <c r="F107" s="697"/>
      <c r="G107" s="697"/>
      <c r="H107" s="697"/>
      <c r="I107" s="697"/>
      <c r="J107" s="697"/>
      <c r="K107" s="697"/>
      <c r="L107" s="697"/>
      <c r="M107" s="697"/>
      <c r="N107" s="698"/>
      <c r="O107" s="696" t="s">
        <v>122</v>
      </c>
      <c r="P107" s="697"/>
      <c r="Q107" s="697"/>
      <c r="R107" s="697"/>
      <c r="S107" s="697"/>
      <c r="T107" s="697"/>
      <c r="U107" s="697"/>
      <c r="V107" s="697"/>
      <c r="W107" s="697"/>
      <c r="X107" s="697"/>
      <c r="Y107" s="697"/>
      <c r="Z107" s="697"/>
      <c r="AA107" s="560" t="s">
        <v>122</v>
      </c>
    </row>
    <row r="108" spans="1:27" s="95" customFormat="1" ht="15.75" hidden="1" thickBot="1" x14ac:dyDescent="0.3">
      <c r="A108" s="678" t="s">
        <v>121</v>
      </c>
      <c r="B108" s="682" t="s">
        <v>279</v>
      </c>
      <c r="C108" s="683"/>
      <c r="D108" s="683"/>
      <c r="E108" s="683"/>
      <c r="F108" s="683"/>
      <c r="G108" s="683"/>
      <c r="H108" s="683"/>
      <c r="I108" s="683"/>
      <c r="J108" s="683"/>
      <c r="K108" s="683"/>
      <c r="L108" s="683"/>
      <c r="M108" s="683"/>
      <c r="N108" s="694"/>
      <c r="O108" s="682" t="s">
        <v>279</v>
      </c>
      <c r="P108" s="683"/>
      <c r="Q108" s="683"/>
      <c r="R108" s="683"/>
      <c r="S108" s="683"/>
      <c r="T108" s="683"/>
      <c r="U108" s="683"/>
      <c r="V108" s="683"/>
      <c r="W108" s="683"/>
      <c r="X108" s="683"/>
      <c r="Y108" s="683"/>
      <c r="Z108" s="683"/>
      <c r="AA108" s="559" t="s">
        <v>279</v>
      </c>
    </row>
    <row r="109" spans="1:27" s="95" customFormat="1" ht="16.5" hidden="1" thickBot="1" x14ac:dyDescent="0.3">
      <c r="A109" s="672"/>
      <c r="B109" s="226" t="s">
        <v>143</v>
      </c>
      <c r="C109" s="135">
        <f>C$4</f>
        <v>45292</v>
      </c>
      <c r="D109" s="135">
        <f t="shared" ref="D109:AA109" si="70">D$4</f>
        <v>45323</v>
      </c>
      <c r="E109" s="135">
        <f t="shared" si="70"/>
        <v>45352</v>
      </c>
      <c r="F109" s="135">
        <f t="shared" si="70"/>
        <v>45383</v>
      </c>
      <c r="G109" s="135">
        <f t="shared" si="70"/>
        <v>45413</v>
      </c>
      <c r="H109" s="135">
        <f t="shared" si="70"/>
        <v>45444</v>
      </c>
      <c r="I109" s="135">
        <f t="shared" si="70"/>
        <v>45474</v>
      </c>
      <c r="J109" s="135">
        <f t="shared" si="70"/>
        <v>45505</v>
      </c>
      <c r="K109" s="135">
        <f t="shared" si="70"/>
        <v>45536</v>
      </c>
      <c r="L109" s="135">
        <f t="shared" si="70"/>
        <v>45566</v>
      </c>
      <c r="M109" s="135">
        <f t="shared" si="70"/>
        <v>45597</v>
      </c>
      <c r="N109" s="135">
        <f t="shared" si="70"/>
        <v>45627</v>
      </c>
      <c r="O109" s="135">
        <f t="shared" si="70"/>
        <v>45658</v>
      </c>
      <c r="P109" s="135">
        <f t="shared" si="70"/>
        <v>45689</v>
      </c>
      <c r="Q109" s="135">
        <f t="shared" si="70"/>
        <v>45717</v>
      </c>
      <c r="R109" s="135">
        <f t="shared" si="70"/>
        <v>45748</v>
      </c>
      <c r="S109" s="135">
        <f t="shared" si="70"/>
        <v>45778</v>
      </c>
      <c r="T109" s="135">
        <f t="shared" si="70"/>
        <v>45809</v>
      </c>
      <c r="U109" s="135">
        <f t="shared" si="70"/>
        <v>45839</v>
      </c>
      <c r="V109" s="135">
        <f t="shared" si="70"/>
        <v>45870</v>
      </c>
      <c r="W109" s="135">
        <f t="shared" si="70"/>
        <v>45901</v>
      </c>
      <c r="X109" s="135">
        <f t="shared" si="70"/>
        <v>45931</v>
      </c>
      <c r="Y109" s="135">
        <f t="shared" si="70"/>
        <v>45962</v>
      </c>
      <c r="Z109" s="135">
        <f t="shared" si="70"/>
        <v>45992</v>
      </c>
      <c r="AA109" s="135">
        <f t="shared" si="70"/>
        <v>46023</v>
      </c>
    </row>
    <row r="110" spans="1:27" s="95" customFormat="1" hidden="1" x14ac:dyDescent="0.25">
      <c r="A110" s="672"/>
      <c r="B110" s="225" t="s">
        <v>20</v>
      </c>
      <c r="C110" s="398">
        <v>2.2477983548236508E-2</v>
      </c>
      <c r="D110" s="398">
        <v>2.2208460096153619E-2</v>
      </c>
      <c r="E110" s="398">
        <v>2.2537126025125254E-2</v>
      </c>
      <c r="F110" s="398">
        <v>2.3433158350103633E-2</v>
      </c>
      <c r="G110" s="398">
        <v>2.4182497583924868E-2</v>
      </c>
      <c r="H110" s="398">
        <v>2.9068192865801402E-2</v>
      </c>
      <c r="I110" s="398">
        <v>2.9046768289494204E-2</v>
      </c>
      <c r="J110" s="398">
        <v>2.8926223071207881E-2</v>
      </c>
      <c r="K110" s="398">
        <v>2.8853811928619136E-2</v>
      </c>
      <c r="L110" s="398">
        <v>2.423934325833732E-2</v>
      </c>
      <c r="M110" s="398">
        <v>2.3230451301046742E-2</v>
      </c>
      <c r="N110" s="398">
        <v>2.2569877249855298E-2</v>
      </c>
      <c r="O110" s="392">
        <f>C110</f>
        <v>2.2477983548236508E-2</v>
      </c>
      <c r="P110" s="392">
        <f t="shared" ref="P110:P122" si="71">D110</f>
        <v>2.2208460096153619E-2</v>
      </c>
      <c r="Q110" s="392">
        <f t="shared" ref="Q110:Q122" si="72">E110</f>
        <v>2.2537126025125254E-2</v>
      </c>
      <c r="R110" s="392">
        <f t="shared" ref="R110:R122" si="73">F110</f>
        <v>2.3433158350103633E-2</v>
      </c>
      <c r="S110" s="392">
        <f t="shared" ref="S110:S122" si="74">G110</f>
        <v>2.4182497583924868E-2</v>
      </c>
      <c r="T110" s="392">
        <f t="shared" ref="T110:T122" si="75">H110</f>
        <v>2.9068192865801402E-2</v>
      </c>
      <c r="U110" s="392">
        <f t="shared" ref="U110:U122" si="76">I110</f>
        <v>2.9046768289494204E-2</v>
      </c>
      <c r="V110" s="392">
        <f t="shared" ref="V110:V122" si="77">J110</f>
        <v>2.8926223071207881E-2</v>
      </c>
      <c r="W110" s="392">
        <f t="shared" ref="W110:W122" si="78">K110</f>
        <v>2.8853811928619136E-2</v>
      </c>
      <c r="X110" s="392">
        <f t="shared" ref="X110:X122" si="79">L110</f>
        <v>2.423934325833732E-2</v>
      </c>
      <c r="Y110" s="392">
        <f t="shared" ref="Y110:Y122" si="80">M110</f>
        <v>2.3230451301046742E-2</v>
      </c>
      <c r="Z110" s="392">
        <f t="shared" ref="Z110:Z122" si="81">N110</f>
        <v>2.2569877249855298E-2</v>
      </c>
      <c r="AA110" s="392">
        <f t="shared" ref="AA110:AA122" si="82">O110</f>
        <v>2.2477983548236508E-2</v>
      </c>
    </row>
    <row r="111" spans="1:27" s="95" customFormat="1" hidden="1" x14ac:dyDescent="0.25">
      <c r="A111" s="672"/>
      <c r="B111" s="225" t="s">
        <v>0</v>
      </c>
      <c r="C111" s="398">
        <v>2.3533320380090969E-2</v>
      </c>
      <c r="D111" s="398">
        <v>2.3142017932499443E-2</v>
      </c>
      <c r="E111" s="398">
        <v>2.3121579475972376E-2</v>
      </c>
      <c r="F111" s="398">
        <v>2.3559368865515361E-2</v>
      </c>
      <c r="G111" s="398">
        <v>2.571424077420149E-2</v>
      </c>
      <c r="H111" s="398">
        <v>3.103180920060215E-2</v>
      </c>
      <c r="I111" s="398">
        <v>2.9984441915357631E-2</v>
      </c>
      <c r="J111" s="398">
        <v>3.0471574424974959E-2</v>
      </c>
      <c r="K111" s="398">
        <v>3.0926088288011609E-2</v>
      </c>
      <c r="L111" s="398">
        <v>2.404149729437715E-2</v>
      </c>
      <c r="M111" s="398">
        <v>2.4601707313038429E-2</v>
      </c>
      <c r="N111" s="398">
        <v>2.2373843244386227E-2</v>
      </c>
      <c r="O111" s="392">
        <f t="shared" ref="O111:O122" si="83">C111</f>
        <v>2.3533320380090969E-2</v>
      </c>
      <c r="P111" s="392">
        <f t="shared" si="71"/>
        <v>2.3142017932499443E-2</v>
      </c>
      <c r="Q111" s="392">
        <f t="shared" si="72"/>
        <v>2.3121579475972376E-2</v>
      </c>
      <c r="R111" s="392">
        <f t="shared" si="73"/>
        <v>2.3559368865515361E-2</v>
      </c>
      <c r="S111" s="392">
        <f t="shared" si="74"/>
        <v>2.571424077420149E-2</v>
      </c>
      <c r="T111" s="392">
        <f t="shared" si="75"/>
        <v>3.103180920060215E-2</v>
      </c>
      <c r="U111" s="392">
        <f t="shared" si="76"/>
        <v>2.9984441915357631E-2</v>
      </c>
      <c r="V111" s="392">
        <f t="shared" si="77"/>
        <v>3.0471574424974959E-2</v>
      </c>
      <c r="W111" s="392">
        <f t="shared" si="78"/>
        <v>3.0926088288011609E-2</v>
      </c>
      <c r="X111" s="392">
        <f t="shared" si="79"/>
        <v>2.404149729437715E-2</v>
      </c>
      <c r="Y111" s="392">
        <f t="shared" si="80"/>
        <v>2.4601707313038429E-2</v>
      </c>
      <c r="Z111" s="392">
        <f t="shared" si="81"/>
        <v>2.2373843244386227E-2</v>
      </c>
      <c r="AA111" s="392">
        <f t="shared" si="82"/>
        <v>2.3533320380090969E-2</v>
      </c>
    </row>
    <row r="112" spans="1:27" s="95" customFormat="1" hidden="1" x14ac:dyDescent="0.25">
      <c r="A112" s="672"/>
      <c r="B112" s="225" t="s">
        <v>21</v>
      </c>
      <c r="C112" s="398">
        <v>2.2397351370130866E-2</v>
      </c>
      <c r="D112" s="398">
        <v>2.2141568526452406E-2</v>
      </c>
      <c r="E112" s="398">
        <v>2.3081583856841188E-2</v>
      </c>
      <c r="F112" s="398">
        <v>2.4296108227819302E-2</v>
      </c>
      <c r="G112" s="398">
        <v>2.4680979039981447E-2</v>
      </c>
      <c r="H112" s="398">
        <v>2.9796764292535211E-2</v>
      </c>
      <c r="I112" s="398">
        <v>2.9038923506189716E-2</v>
      </c>
      <c r="J112" s="398">
        <v>2.9317788800827208E-2</v>
      </c>
      <c r="K112" s="398">
        <v>2.9486607713799903E-2</v>
      </c>
      <c r="L112" s="398">
        <v>2.4787625849823691E-2</v>
      </c>
      <c r="M112" s="398">
        <v>2.3237877136096732E-2</v>
      </c>
      <c r="N112" s="398">
        <v>2.2924292710072274E-2</v>
      </c>
      <c r="O112" s="392">
        <f t="shared" si="83"/>
        <v>2.2397351370130866E-2</v>
      </c>
      <c r="P112" s="392">
        <f t="shared" si="71"/>
        <v>2.2141568526452406E-2</v>
      </c>
      <c r="Q112" s="392">
        <f t="shared" si="72"/>
        <v>2.3081583856841188E-2</v>
      </c>
      <c r="R112" s="392">
        <f t="shared" si="73"/>
        <v>2.4296108227819302E-2</v>
      </c>
      <c r="S112" s="392">
        <f t="shared" si="74"/>
        <v>2.4680979039981447E-2</v>
      </c>
      <c r="T112" s="392">
        <f t="shared" si="75"/>
        <v>2.9796764292535211E-2</v>
      </c>
      <c r="U112" s="392">
        <f t="shared" si="76"/>
        <v>2.9038923506189716E-2</v>
      </c>
      <c r="V112" s="392">
        <f t="shared" si="77"/>
        <v>2.9317788800827208E-2</v>
      </c>
      <c r="W112" s="392">
        <f t="shared" si="78"/>
        <v>2.9486607713799903E-2</v>
      </c>
      <c r="X112" s="392">
        <f t="shared" si="79"/>
        <v>2.4787625849823691E-2</v>
      </c>
      <c r="Y112" s="392">
        <f t="shared" si="80"/>
        <v>2.3237877136096732E-2</v>
      </c>
      <c r="Z112" s="392">
        <f t="shared" si="81"/>
        <v>2.2924292710072274E-2</v>
      </c>
      <c r="AA112" s="392">
        <f t="shared" si="82"/>
        <v>2.2397351370130866E-2</v>
      </c>
    </row>
    <row r="113" spans="1:27" s="95" customFormat="1" hidden="1" x14ac:dyDescent="0.25">
      <c r="A113" s="672"/>
      <c r="B113" s="225" t="s">
        <v>1</v>
      </c>
      <c r="C113" s="398">
        <v>1.9984999999999999E-2</v>
      </c>
      <c r="D113" s="398">
        <v>1.9984999999999999E-2</v>
      </c>
      <c r="E113" s="398">
        <v>1.9984999999999999E-2</v>
      </c>
      <c r="F113" s="398">
        <v>2.3715988314436956E-2</v>
      </c>
      <c r="G113" s="398">
        <v>2.6905301223005631E-2</v>
      </c>
      <c r="H113" s="398">
        <v>3.109993094783918E-2</v>
      </c>
      <c r="I113" s="398">
        <v>3.0022712846707791E-2</v>
      </c>
      <c r="J113" s="398">
        <v>3.0517888109185608E-2</v>
      </c>
      <c r="K113" s="398">
        <v>3.1218860173408587E-2</v>
      </c>
      <c r="L113" s="398">
        <v>2.4002541515172393E-2</v>
      </c>
      <c r="M113" s="398">
        <v>1.9984999999999999E-2</v>
      </c>
      <c r="N113" s="398">
        <v>1.9984999999999999E-2</v>
      </c>
      <c r="O113" s="392">
        <f t="shared" si="83"/>
        <v>1.9984999999999999E-2</v>
      </c>
      <c r="P113" s="392">
        <f t="shared" si="71"/>
        <v>1.9984999999999999E-2</v>
      </c>
      <c r="Q113" s="392">
        <f t="shared" si="72"/>
        <v>1.9984999999999999E-2</v>
      </c>
      <c r="R113" s="392">
        <f t="shared" si="73"/>
        <v>2.3715988314436956E-2</v>
      </c>
      <c r="S113" s="392">
        <f t="shared" si="74"/>
        <v>2.6905301223005631E-2</v>
      </c>
      <c r="T113" s="392">
        <f t="shared" si="75"/>
        <v>3.109993094783918E-2</v>
      </c>
      <c r="U113" s="392">
        <f t="shared" si="76"/>
        <v>3.0022712846707791E-2</v>
      </c>
      <c r="V113" s="392">
        <f t="shared" si="77"/>
        <v>3.0517888109185608E-2</v>
      </c>
      <c r="W113" s="392">
        <f t="shared" si="78"/>
        <v>3.1218860173408587E-2</v>
      </c>
      <c r="X113" s="392">
        <f t="shared" si="79"/>
        <v>2.4002541515172393E-2</v>
      </c>
      <c r="Y113" s="392">
        <f t="shared" si="80"/>
        <v>1.9984999999999999E-2</v>
      </c>
      <c r="Z113" s="392">
        <f t="shared" si="81"/>
        <v>1.9984999999999999E-2</v>
      </c>
      <c r="AA113" s="392">
        <f t="shared" si="82"/>
        <v>1.9984999999999999E-2</v>
      </c>
    </row>
    <row r="114" spans="1:27" s="95" customFormat="1" hidden="1" x14ac:dyDescent="0.25">
      <c r="A114" s="672"/>
      <c r="B114" s="225" t="s">
        <v>22</v>
      </c>
      <c r="C114" s="398">
        <v>2.0522769194661113E-2</v>
      </c>
      <c r="D114" s="398">
        <v>2.0427354099479291E-2</v>
      </c>
      <c r="E114" s="398">
        <v>2.0063649613109358E-2</v>
      </c>
      <c r="F114" s="398">
        <v>2.0673817345237166E-2</v>
      </c>
      <c r="G114" s="398">
        <v>2.0114657236084896E-2</v>
      </c>
      <c r="H114" s="398">
        <v>2.2243673567773445E-2</v>
      </c>
      <c r="I114" s="398">
        <v>2.2009841467541771E-2</v>
      </c>
      <c r="J114" s="398">
        <v>2.2270371252704167E-2</v>
      </c>
      <c r="K114" s="398">
        <v>2.2238193320867791E-2</v>
      </c>
      <c r="L114" s="398">
        <v>2.0087685574775006E-2</v>
      </c>
      <c r="M114" s="398">
        <v>1.999378187698049E-2</v>
      </c>
      <c r="N114" s="398">
        <v>2.0043592355983408E-2</v>
      </c>
      <c r="O114" s="392">
        <f t="shared" si="83"/>
        <v>2.0522769194661113E-2</v>
      </c>
      <c r="P114" s="392">
        <f t="shared" si="71"/>
        <v>2.0427354099479291E-2</v>
      </c>
      <c r="Q114" s="392">
        <f t="shared" si="72"/>
        <v>2.0063649613109358E-2</v>
      </c>
      <c r="R114" s="392">
        <f t="shared" si="73"/>
        <v>2.0673817345237166E-2</v>
      </c>
      <c r="S114" s="392">
        <f t="shared" si="74"/>
        <v>2.0114657236084896E-2</v>
      </c>
      <c r="T114" s="392">
        <f t="shared" si="75"/>
        <v>2.2243673567773445E-2</v>
      </c>
      <c r="U114" s="392">
        <f t="shared" si="76"/>
        <v>2.2009841467541771E-2</v>
      </c>
      <c r="V114" s="392">
        <f t="shared" si="77"/>
        <v>2.2270371252704167E-2</v>
      </c>
      <c r="W114" s="392">
        <f t="shared" si="78"/>
        <v>2.2238193320867791E-2</v>
      </c>
      <c r="X114" s="392">
        <f t="shared" si="79"/>
        <v>2.0087685574775006E-2</v>
      </c>
      <c r="Y114" s="392">
        <f t="shared" si="80"/>
        <v>1.999378187698049E-2</v>
      </c>
      <c r="Z114" s="392">
        <f t="shared" si="81"/>
        <v>2.0043592355983408E-2</v>
      </c>
      <c r="AA114" s="392">
        <f t="shared" si="82"/>
        <v>2.0522769194661113E-2</v>
      </c>
    </row>
    <row r="115" spans="1:27" s="95" customFormat="1" hidden="1" x14ac:dyDescent="0.25">
      <c r="A115" s="672"/>
      <c r="B115" s="76" t="s">
        <v>9</v>
      </c>
      <c r="C115" s="398">
        <v>2.3533125104223951E-2</v>
      </c>
      <c r="D115" s="398">
        <v>2.3145246955055283E-2</v>
      </c>
      <c r="E115" s="398">
        <v>2.3201186158131569E-2</v>
      </c>
      <c r="F115" s="398">
        <v>2.4356205675658375E-2</v>
      </c>
      <c r="G115" s="398">
        <v>2.380876785601347E-2</v>
      </c>
      <c r="H115" s="398">
        <v>2.1971999999999998E-2</v>
      </c>
      <c r="I115" s="398">
        <v>2.1971999999999998E-2</v>
      </c>
      <c r="J115" s="398">
        <v>2.1971999999999998E-2</v>
      </c>
      <c r="K115" s="398">
        <v>2.9186215545457354E-2</v>
      </c>
      <c r="L115" s="398">
        <v>2.4522718184811772E-2</v>
      </c>
      <c r="M115" s="398">
        <v>2.474881803232094E-2</v>
      </c>
      <c r="N115" s="398">
        <v>2.2374526940173813E-2</v>
      </c>
      <c r="O115" s="392">
        <f t="shared" si="83"/>
        <v>2.3533125104223951E-2</v>
      </c>
      <c r="P115" s="392">
        <f t="shared" si="71"/>
        <v>2.3145246955055283E-2</v>
      </c>
      <c r="Q115" s="392">
        <f t="shared" si="72"/>
        <v>2.3201186158131569E-2</v>
      </c>
      <c r="R115" s="392">
        <f t="shared" si="73"/>
        <v>2.4356205675658375E-2</v>
      </c>
      <c r="S115" s="392">
        <f t="shared" si="74"/>
        <v>2.380876785601347E-2</v>
      </c>
      <c r="T115" s="392">
        <f t="shared" si="75"/>
        <v>2.1971999999999998E-2</v>
      </c>
      <c r="U115" s="392">
        <f t="shared" si="76"/>
        <v>2.1971999999999998E-2</v>
      </c>
      <c r="V115" s="392">
        <f t="shared" si="77"/>
        <v>2.1971999999999998E-2</v>
      </c>
      <c r="W115" s="392">
        <f t="shared" si="78"/>
        <v>2.9186215545457354E-2</v>
      </c>
      <c r="X115" s="392">
        <f t="shared" si="79"/>
        <v>2.4522718184811772E-2</v>
      </c>
      <c r="Y115" s="392">
        <f t="shared" si="80"/>
        <v>2.474881803232094E-2</v>
      </c>
      <c r="Z115" s="392">
        <f t="shared" si="81"/>
        <v>2.2374526940173813E-2</v>
      </c>
      <c r="AA115" s="392">
        <f t="shared" si="82"/>
        <v>2.3533125104223951E-2</v>
      </c>
    </row>
    <row r="116" spans="1:27" s="95" customFormat="1" hidden="1" x14ac:dyDescent="0.25">
      <c r="A116" s="672"/>
      <c r="B116" s="76" t="s">
        <v>3</v>
      </c>
      <c r="C116" s="398">
        <v>2.3533320380090969E-2</v>
      </c>
      <c r="D116" s="398">
        <v>2.3142017932499443E-2</v>
      </c>
      <c r="E116" s="398">
        <v>2.3121579475972376E-2</v>
      </c>
      <c r="F116" s="398">
        <v>2.3559368865515361E-2</v>
      </c>
      <c r="G116" s="398">
        <v>2.571424077420149E-2</v>
      </c>
      <c r="H116" s="398">
        <v>3.103180920060215E-2</v>
      </c>
      <c r="I116" s="398">
        <v>2.9984441915357631E-2</v>
      </c>
      <c r="J116" s="398">
        <v>3.0471574424974959E-2</v>
      </c>
      <c r="K116" s="398">
        <v>3.0926088288011609E-2</v>
      </c>
      <c r="L116" s="398">
        <v>2.404149729437715E-2</v>
      </c>
      <c r="M116" s="398">
        <v>2.4601707313038429E-2</v>
      </c>
      <c r="N116" s="398">
        <v>2.2373843244386227E-2</v>
      </c>
      <c r="O116" s="392">
        <f t="shared" si="83"/>
        <v>2.3533320380090969E-2</v>
      </c>
      <c r="P116" s="392">
        <f t="shared" si="71"/>
        <v>2.3142017932499443E-2</v>
      </c>
      <c r="Q116" s="392">
        <f t="shared" si="72"/>
        <v>2.3121579475972376E-2</v>
      </c>
      <c r="R116" s="392">
        <f t="shared" si="73"/>
        <v>2.3559368865515361E-2</v>
      </c>
      <c r="S116" s="392">
        <f t="shared" si="74"/>
        <v>2.571424077420149E-2</v>
      </c>
      <c r="T116" s="392">
        <f t="shared" si="75"/>
        <v>3.103180920060215E-2</v>
      </c>
      <c r="U116" s="392">
        <f t="shared" si="76"/>
        <v>2.9984441915357631E-2</v>
      </c>
      <c r="V116" s="392">
        <f t="shared" si="77"/>
        <v>3.0471574424974959E-2</v>
      </c>
      <c r="W116" s="392">
        <f t="shared" si="78"/>
        <v>3.0926088288011609E-2</v>
      </c>
      <c r="X116" s="392">
        <f t="shared" si="79"/>
        <v>2.404149729437715E-2</v>
      </c>
      <c r="Y116" s="392">
        <f t="shared" si="80"/>
        <v>2.4601707313038429E-2</v>
      </c>
      <c r="Z116" s="392">
        <f t="shared" si="81"/>
        <v>2.2373843244386227E-2</v>
      </c>
      <c r="AA116" s="392">
        <f t="shared" si="82"/>
        <v>2.3533320380090969E-2</v>
      </c>
    </row>
    <row r="117" spans="1:27" s="95" customFormat="1" hidden="1" x14ac:dyDescent="0.25">
      <c r="A117" s="672"/>
      <c r="B117" s="76" t="s">
        <v>4</v>
      </c>
      <c r="C117" s="398">
        <v>2.2831381354378639E-2</v>
      </c>
      <c r="D117" s="398">
        <v>2.241739854927732E-2</v>
      </c>
      <c r="E117" s="398">
        <v>2.2770506315008758E-2</v>
      </c>
      <c r="F117" s="398">
        <v>2.4108141034085314E-2</v>
      </c>
      <c r="G117" s="398">
        <v>2.4738210731892432E-2</v>
      </c>
      <c r="H117" s="398">
        <v>2.9628662744045547E-2</v>
      </c>
      <c r="I117" s="398">
        <v>2.9459800521413247E-2</v>
      </c>
      <c r="J117" s="398">
        <v>2.9328769096592003E-2</v>
      </c>
      <c r="K117" s="398">
        <v>2.9156822006933342E-2</v>
      </c>
      <c r="L117" s="398">
        <v>2.4888406070414815E-2</v>
      </c>
      <c r="M117" s="398">
        <v>2.3532584809416203E-2</v>
      </c>
      <c r="N117" s="398">
        <v>2.2729764967588894E-2</v>
      </c>
      <c r="O117" s="392">
        <f t="shared" si="83"/>
        <v>2.2831381354378639E-2</v>
      </c>
      <c r="P117" s="392">
        <f t="shared" si="71"/>
        <v>2.241739854927732E-2</v>
      </c>
      <c r="Q117" s="392">
        <f t="shared" si="72"/>
        <v>2.2770506315008758E-2</v>
      </c>
      <c r="R117" s="392">
        <f t="shared" si="73"/>
        <v>2.4108141034085314E-2</v>
      </c>
      <c r="S117" s="392">
        <f t="shared" si="74"/>
        <v>2.4738210731892432E-2</v>
      </c>
      <c r="T117" s="392">
        <f t="shared" si="75"/>
        <v>2.9628662744045547E-2</v>
      </c>
      <c r="U117" s="392">
        <f t="shared" si="76"/>
        <v>2.9459800521413247E-2</v>
      </c>
      <c r="V117" s="392">
        <f t="shared" si="77"/>
        <v>2.9328769096592003E-2</v>
      </c>
      <c r="W117" s="392">
        <f t="shared" si="78"/>
        <v>2.9156822006933342E-2</v>
      </c>
      <c r="X117" s="392">
        <f t="shared" si="79"/>
        <v>2.4888406070414815E-2</v>
      </c>
      <c r="Y117" s="392">
        <f t="shared" si="80"/>
        <v>2.3532584809416203E-2</v>
      </c>
      <c r="Z117" s="392">
        <f t="shared" si="81"/>
        <v>2.2729764967588894E-2</v>
      </c>
      <c r="AA117" s="392">
        <f t="shared" si="82"/>
        <v>2.2831381354378639E-2</v>
      </c>
    </row>
    <row r="118" spans="1:27" s="95" customFormat="1" hidden="1" x14ac:dyDescent="0.25">
      <c r="A118" s="672"/>
      <c r="B118" s="76" t="s">
        <v>5</v>
      </c>
      <c r="C118" s="398">
        <v>2.2477983548236508E-2</v>
      </c>
      <c r="D118" s="398">
        <v>2.2208460096153619E-2</v>
      </c>
      <c r="E118" s="398">
        <v>2.2537126025125254E-2</v>
      </c>
      <c r="F118" s="398">
        <v>2.3433158350103633E-2</v>
      </c>
      <c r="G118" s="398">
        <v>2.4182497583924868E-2</v>
      </c>
      <c r="H118" s="398">
        <v>2.9068192865801402E-2</v>
      </c>
      <c r="I118" s="398">
        <v>2.9046768289494204E-2</v>
      </c>
      <c r="J118" s="398">
        <v>2.8926223071207881E-2</v>
      </c>
      <c r="K118" s="398">
        <v>2.8853811928619136E-2</v>
      </c>
      <c r="L118" s="398">
        <v>2.423934325833732E-2</v>
      </c>
      <c r="M118" s="398">
        <v>2.3230451301046742E-2</v>
      </c>
      <c r="N118" s="398">
        <v>2.2569877249855298E-2</v>
      </c>
      <c r="O118" s="392">
        <f t="shared" si="83"/>
        <v>2.2477983548236508E-2</v>
      </c>
      <c r="P118" s="392">
        <f t="shared" si="71"/>
        <v>2.2208460096153619E-2</v>
      </c>
      <c r="Q118" s="392">
        <f t="shared" si="72"/>
        <v>2.2537126025125254E-2</v>
      </c>
      <c r="R118" s="392">
        <f t="shared" si="73"/>
        <v>2.3433158350103633E-2</v>
      </c>
      <c r="S118" s="392">
        <f t="shared" si="74"/>
        <v>2.4182497583924868E-2</v>
      </c>
      <c r="T118" s="392">
        <f t="shared" si="75"/>
        <v>2.9068192865801402E-2</v>
      </c>
      <c r="U118" s="392">
        <f t="shared" si="76"/>
        <v>2.9046768289494204E-2</v>
      </c>
      <c r="V118" s="392">
        <f t="shared" si="77"/>
        <v>2.8926223071207881E-2</v>
      </c>
      <c r="W118" s="392">
        <f t="shared" si="78"/>
        <v>2.8853811928619136E-2</v>
      </c>
      <c r="X118" s="392">
        <f t="shared" si="79"/>
        <v>2.423934325833732E-2</v>
      </c>
      <c r="Y118" s="392">
        <f t="shared" si="80"/>
        <v>2.3230451301046742E-2</v>
      </c>
      <c r="Z118" s="392">
        <f t="shared" si="81"/>
        <v>2.2569877249855298E-2</v>
      </c>
      <c r="AA118" s="392">
        <f t="shared" si="82"/>
        <v>2.2477983548236508E-2</v>
      </c>
    </row>
    <row r="119" spans="1:27" s="95" customFormat="1" hidden="1" x14ac:dyDescent="0.25">
      <c r="A119" s="672"/>
      <c r="B119" s="76" t="s">
        <v>23</v>
      </c>
      <c r="C119" s="398">
        <v>2.2477983548236508E-2</v>
      </c>
      <c r="D119" s="398">
        <v>2.2208460096153619E-2</v>
      </c>
      <c r="E119" s="398">
        <v>2.2537126025125254E-2</v>
      </c>
      <c r="F119" s="398">
        <v>2.3433158350103633E-2</v>
      </c>
      <c r="G119" s="398">
        <v>2.4182497583924868E-2</v>
      </c>
      <c r="H119" s="398">
        <v>2.9068192865801402E-2</v>
      </c>
      <c r="I119" s="398">
        <v>2.9046768289494204E-2</v>
      </c>
      <c r="J119" s="398">
        <v>2.8926223071207881E-2</v>
      </c>
      <c r="K119" s="398">
        <v>2.8853811928619136E-2</v>
      </c>
      <c r="L119" s="398">
        <v>2.423934325833732E-2</v>
      </c>
      <c r="M119" s="398">
        <v>2.3230451301046742E-2</v>
      </c>
      <c r="N119" s="398">
        <v>2.2569877249855298E-2</v>
      </c>
      <c r="O119" s="392">
        <f t="shared" si="83"/>
        <v>2.2477983548236508E-2</v>
      </c>
      <c r="P119" s="392">
        <f t="shared" si="71"/>
        <v>2.2208460096153619E-2</v>
      </c>
      <c r="Q119" s="392">
        <f t="shared" si="72"/>
        <v>2.2537126025125254E-2</v>
      </c>
      <c r="R119" s="392">
        <f t="shared" si="73"/>
        <v>2.3433158350103633E-2</v>
      </c>
      <c r="S119" s="392">
        <f t="shared" si="74"/>
        <v>2.4182497583924868E-2</v>
      </c>
      <c r="T119" s="392">
        <f t="shared" si="75"/>
        <v>2.9068192865801402E-2</v>
      </c>
      <c r="U119" s="392">
        <f t="shared" si="76"/>
        <v>2.9046768289494204E-2</v>
      </c>
      <c r="V119" s="392">
        <f t="shared" si="77"/>
        <v>2.8926223071207881E-2</v>
      </c>
      <c r="W119" s="392">
        <f t="shared" si="78"/>
        <v>2.8853811928619136E-2</v>
      </c>
      <c r="X119" s="392">
        <f t="shared" si="79"/>
        <v>2.423934325833732E-2</v>
      </c>
      <c r="Y119" s="392">
        <f t="shared" si="80"/>
        <v>2.3230451301046742E-2</v>
      </c>
      <c r="Z119" s="392">
        <f t="shared" si="81"/>
        <v>2.2569877249855298E-2</v>
      </c>
      <c r="AA119" s="392">
        <f t="shared" si="82"/>
        <v>2.2477983548236508E-2</v>
      </c>
    </row>
    <row r="120" spans="1:27" s="95" customFormat="1" hidden="1" x14ac:dyDescent="0.25">
      <c r="A120" s="672"/>
      <c r="B120" s="76" t="s">
        <v>24</v>
      </c>
      <c r="C120" s="398">
        <v>2.2477983548236508E-2</v>
      </c>
      <c r="D120" s="398">
        <v>2.2208460096153619E-2</v>
      </c>
      <c r="E120" s="398">
        <v>2.2537126025125254E-2</v>
      </c>
      <c r="F120" s="398">
        <v>2.3433158350103633E-2</v>
      </c>
      <c r="G120" s="398">
        <v>2.4182497583924868E-2</v>
      </c>
      <c r="H120" s="398">
        <v>2.9068192865801402E-2</v>
      </c>
      <c r="I120" s="398">
        <v>2.9046768289494204E-2</v>
      </c>
      <c r="J120" s="398">
        <v>2.8926223071207881E-2</v>
      </c>
      <c r="K120" s="398">
        <v>2.8853811928619136E-2</v>
      </c>
      <c r="L120" s="398">
        <v>2.423934325833732E-2</v>
      </c>
      <c r="M120" s="398">
        <v>2.3230451301046742E-2</v>
      </c>
      <c r="N120" s="398">
        <v>2.2569877249855298E-2</v>
      </c>
      <c r="O120" s="392">
        <f t="shared" si="83"/>
        <v>2.2477983548236508E-2</v>
      </c>
      <c r="P120" s="392">
        <f t="shared" si="71"/>
        <v>2.2208460096153619E-2</v>
      </c>
      <c r="Q120" s="392">
        <f t="shared" si="72"/>
        <v>2.2537126025125254E-2</v>
      </c>
      <c r="R120" s="392">
        <f t="shared" si="73"/>
        <v>2.3433158350103633E-2</v>
      </c>
      <c r="S120" s="392">
        <f t="shared" si="74"/>
        <v>2.4182497583924868E-2</v>
      </c>
      <c r="T120" s="392">
        <f t="shared" si="75"/>
        <v>2.9068192865801402E-2</v>
      </c>
      <c r="U120" s="392">
        <f t="shared" si="76"/>
        <v>2.9046768289494204E-2</v>
      </c>
      <c r="V120" s="392">
        <f t="shared" si="77"/>
        <v>2.8926223071207881E-2</v>
      </c>
      <c r="W120" s="392">
        <f t="shared" si="78"/>
        <v>2.8853811928619136E-2</v>
      </c>
      <c r="X120" s="392">
        <f t="shared" si="79"/>
        <v>2.423934325833732E-2</v>
      </c>
      <c r="Y120" s="392">
        <f t="shared" si="80"/>
        <v>2.3230451301046742E-2</v>
      </c>
      <c r="Z120" s="392">
        <f t="shared" si="81"/>
        <v>2.2569877249855298E-2</v>
      </c>
      <c r="AA120" s="392">
        <f t="shared" si="82"/>
        <v>2.2477983548236508E-2</v>
      </c>
    </row>
    <row r="121" spans="1:27" s="95" customFormat="1" hidden="1" x14ac:dyDescent="0.25">
      <c r="A121" s="672"/>
      <c r="B121" s="76" t="s">
        <v>7</v>
      </c>
      <c r="C121" s="398">
        <v>2.2109192578663586E-2</v>
      </c>
      <c r="D121" s="398">
        <v>2.1878141721193581E-2</v>
      </c>
      <c r="E121" s="398">
        <v>2.2458748993281256E-2</v>
      </c>
      <c r="F121" s="398">
        <v>2.3324375797169238E-2</v>
      </c>
      <c r="G121" s="398">
        <v>2.3763945148409186E-2</v>
      </c>
      <c r="H121" s="398">
        <v>2.870356213721911E-2</v>
      </c>
      <c r="I121" s="398">
        <v>2.8309839289235212E-2</v>
      </c>
      <c r="J121" s="398">
        <v>2.8376993609927615E-2</v>
      </c>
      <c r="K121" s="398">
        <v>2.8354270870694132E-2</v>
      </c>
      <c r="L121" s="398">
        <v>2.3826293524526761E-2</v>
      </c>
      <c r="M121" s="398">
        <v>2.276075561584168E-2</v>
      </c>
      <c r="N121" s="398">
        <v>2.2285451390559173E-2</v>
      </c>
      <c r="O121" s="392">
        <f t="shared" si="83"/>
        <v>2.2109192578663586E-2</v>
      </c>
      <c r="P121" s="392">
        <f t="shared" si="71"/>
        <v>2.1878141721193581E-2</v>
      </c>
      <c r="Q121" s="392">
        <f t="shared" si="72"/>
        <v>2.2458748993281256E-2</v>
      </c>
      <c r="R121" s="392">
        <f t="shared" si="73"/>
        <v>2.3324375797169238E-2</v>
      </c>
      <c r="S121" s="392">
        <f t="shared" si="74"/>
        <v>2.3763945148409186E-2</v>
      </c>
      <c r="T121" s="392">
        <f t="shared" si="75"/>
        <v>2.870356213721911E-2</v>
      </c>
      <c r="U121" s="392">
        <f t="shared" si="76"/>
        <v>2.8309839289235212E-2</v>
      </c>
      <c r="V121" s="392">
        <f t="shared" si="77"/>
        <v>2.8376993609927615E-2</v>
      </c>
      <c r="W121" s="392">
        <f t="shared" si="78"/>
        <v>2.8354270870694132E-2</v>
      </c>
      <c r="X121" s="392">
        <f t="shared" si="79"/>
        <v>2.3826293524526761E-2</v>
      </c>
      <c r="Y121" s="392">
        <f t="shared" si="80"/>
        <v>2.276075561584168E-2</v>
      </c>
      <c r="Z121" s="392">
        <f t="shared" si="81"/>
        <v>2.2285451390559173E-2</v>
      </c>
      <c r="AA121" s="392">
        <f t="shared" si="82"/>
        <v>2.2109192578663586E-2</v>
      </c>
    </row>
    <row r="122" spans="1:27" s="95" customFormat="1" ht="15.75" hidden="1" thickBot="1" x14ac:dyDescent="0.3">
      <c r="A122" s="673"/>
      <c r="B122" s="78" t="s">
        <v>8</v>
      </c>
      <c r="C122" s="398">
        <v>2.2098193731108311E-2</v>
      </c>
      <c r="D122" s="398">
        <v>2.1872109080085231E-2</v>
      </c>
      <c r="E122" s="398">
        <v>2.2907538242953603E-2</v>
      </c>
      <c r="F122" s="398">
        <v>2.4110148891352295E-2</v>
      </c>
      <c r="G122" s="398">
        <v>2.4576562726269117E-2</v>
      </c>
      <c r="H122" s="398">
        <v>2.9974761791179142E-2</v>
      </c>
      <c r="I122" s="398">
        <v>2.8721794360525577E-2</v>
      </c>
      <c r="J122" s="398">
        <v>2.923638292655938E-2</v>
      </c>
      <c r="K122" s="398">
        <v>2.9354148766877561E-2</v>
      </c>
      <c r="L122" s="398">
        <v>2.4782445602694218E-2</v>
      </c>
      <c r="M122" s="398">
        <v>2.3010329043897968E-2</v>
      </c>
      <c r="N122" s="398">
        <v>2.2847717498970476E-2</v>
      </c>
      <c r="O122" s="390">
        <f t="shared" si="83"/>
        <v>2.2098193731108311E-2</v>
      </c>
      <c r="P122" s="390">
        <f t="shared" si="71"/>
        <v>2.1872109080085231E-2</v>
      </c>
      <c r="Q122" s="390">
        <f t="shared" si="72"/>
        <v>2.2907538242953603E-2</v>
      </c>
      <c r="R122" s="390">
        <f t="shared" si="73"/>
        <v>2.4110148891352295E-2</v>
      </c>
      <c r="S122" s="390">
        <f t="shared" si="74"/>
        <v>2.4576562726269117E-2</v>
      </c>
      <c r="T122" s="390">
        <f t="shared" si="75"/>
        <v>2.9974761791179142E-2</v>
      </c>
      <c r="U122" s="390">
        <f t="shared" si="76"/>
        <v>2.8721794360525577E-2</v>
      </c>
      <c r="V122" s="390">
        <f t="shared" si="77"/>
        <v>2.923638292655938E-2</v>
      </c>
      <c r="W122" s="390">
        <f t="shared" si="78"/>
        <v>2.9354148766877561E-2</v>
      </c>
      <c r="X122" s="390">
        <f t="shared" si="79"/>
        <v>2.4782445602694218E-2</v>
      </c>
      <c r="Y122" s="390">
        <f t="shared" si="80"/>
        <v>2.3010329043897968E-2</v>
      </c>
      <c r="Z122" s="390">
        <f t="shared" si="81"/>
        <v>2.2847717498970476E-2</v>
      </c>
      <c r="AA122" s="390">
        <f t="shared" si="82"/>
        <v>2.2098193731108311E-2</v>
      </c>
    </row>
    <row r="123" spans="1:27" s="95" customFormat="1" hidden="1" x14ac:dyDescent="0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27" s="95" customFormat="1" ht="15.75" hidden="1" thickBot="1" x14ac:dyDescent="0.3"/>
    <row r="125" spans="1:27" s="95" customFormat="1" ht="15.75" hidden="1" thickBot="1" x14ac:dyDescent="0.3">
      <c r="C125" s="695" t="s">
        <v>124</v>
      </c>
      <c r="D125" s="695"/>
      <c r="E125" s="695"/>
      <c r="F125" s="695"/>
      <c r="G125" s="695"/>
      <c r="H125" s="695"/>
      <c r="I125" s="695"/>
      <c r="J125" s="695"/>
      <c r="K125" s="695"/>
      <c r="L125" s="695"/>
      <c r="M125" s="695"/>
      <c r="N125" s="695"/>
      <c r="O125" s="695" t="s">
        <v>124</v>
      </c>
      <c r="P125" s="695"/>
      <c r="Q125" s="695"/>
      <c r="R125" s="695"/>
      <c r="S125" s="695"/>
      <c r="T125" s="695"/>
      <c r="U125" s="695"/>
      <c r="V125" s="695"/>
      <c r="W125" s="695"/>
      <c r="X125" s="695"/>
      <c r="Y125" s="695"/>
      <c r="Z125" s="695"/>
      <c r="AA125" s="554" t="s">
        <v>124</v>
      </c>
    </row>
    <row r="126" spans="1:27" s="95" customFormat="1" ht="16.5" hidden="1" thickBot="1" x14ac:dyDescent="0.3">
      <c r="A126" s="671" t="s">
        <v>125</v>
      </c>
      <c r="B126" s="226" t="s">
        <v>143</v>
      </c>
      <c r="C126" s="135">
        <f>C$4</f>
        <v>45292</v>
      </c>
      <c r="D126" s="135">
        <f t="shared" ref="D126:AA126" si="84">D$4</f>
        <v>45323</v>
      </c>
      <c r="E126" s="135">
        <f t="shared" si="84"/>
        <v>45352</v>
      </c>
      <c r="F126" s="135">
        <f t="shared" si="84"/>
        <v>45383</v>
      </c>
      <c r="G126" s="135">
        <f t="shared" si="84"/>
        <v>45413</v>
      </c>
      <c r="H126" s="135">
        <f t="shared" si="84"/>
        <v>45444</v>
      </c>
      <c r="I126" s="135">
        <f t="shared" si="84"/>
        <v>45474</v>
      </c>
      <c r="J126" s="135">
        <f t="shared" si="84"/>
        <v>45505</v>
      </c>
      <c r="K126" s="135">
        <f t="shared" si="84"/>
        <v>45536</v>
      </c>
      <c r="L126" s="135">
        <f t="shared" si="84"/>
        <v>45566</v>
      </c>
      <c r="M126" s="135">
        <f t="shared" si="84"/>
        <v>45597</v>
      </c>
      <c r="N126" s="135">
        <f t="shared" si="84"/>
        <v>45627</v>
      </c>
      <c r="O126" s="135">
        <f t="shared" si="84"/>
        <v>45658</v>
      </c>
      <c r="P126" s="135">
        <f t="shared" si="84"/>
        <v>45689</v>
      </c>
      <c r="Q126" s="135">
        <f t="shared" si="84"/>
        <v>45717</v>
      </c>
      <c r="R126" s="135">
        <f t="shared" si="84"/>
        <v>45748</v>
      </c>
      <c r="S126" s="135">
        <f t="shared" si="84"/>
        <v>45778</v>
      </c>
      <c r="T126" s="135">
        <f t="shared" si="84"/>
        <v>45809</v>
      </c>
      <c r="U126" s="135">
        <f t="shared" si="84"/>
        <v>45839</v>
      </c>
      <c r="V126" s="135">
        <f t="shared" si="84"/>
        <v>45870</v>
      </c>
      <c r="W126" s="135">
        <f t="shared" si="84"/>
        <v>45901</v>
      </c>
      <c r="X126" s="135">
        <f t="shared" si="84"/>
        <v>45931</v>
      </c>
      <c r="Y126" s="135">
        <f t="shared" si="84"/>
        <v>45962</v>
      </c>
      <c r="Z126" s="135">
        <f t="shared" si="84"/>
        <v>45992</v>
      </c>
      <c r="AA126" s="135">
        <f t="shared" si="84"/>
        <v>46023</v>
      </c>
    </row>
    <row r="127" spans="1:27" s="95" customFormat="1" hidden="1" x14ac:dyDescent="0.25">
      <c r="A127" s="672"/>
      <c r="B127" s="225" t="s">
        <v>20</v>
      </c>
      <c r="C127" s="404">
        <v>5.1790164517634936E-3</v>
      </c>
      <c r="D127" s="404">
        <v>4.4535399038463826E-3</v>
      </c>
      <c r="E127" s="404">
        <v>5.3448739748747443E-3</v>
      </c>
      <c r="F127" s="404">
        <v>8.1888416498963629E-3</v>
      </c>
      <c r="G127" s="404">
        <v>1.1133502416075134E-2</v>
      </c>
      <c r="H127" s="404">
        <v>2.8135807134198595E-2</v>
      </c>
      <c r="I127" s="404">
        <v>2.7948231710505797E-2</v>
      </c>
      <c r="J127" s="404">
        <v>2.6917776928792127E-2</v>
      </c>
      <c r="K127" s="404">
        <v>2.6315188071380863E-2</v>
      </c>
      <c r="L127" s="404">
        <v>1.1381656741662681E-2</v>
      </c>
      <c r="M127" s="404">
        <v>7.4875486989532539E-3</v>
      </c>
      <c r="N127" s="404">
        <v>5.4381227501447017E-3</v>
      </c>
      <c r="O127" s="404">
        <f>C127</f>
        <v>5.1790164517634936E-3</v>
      </c>
      <c r="P127" s="404">
        <f t="shared" ref="P127:P139" si="85">D127</f>
        <v>4.4535399038463826E-3</v>
      </c>
      <c r="Q127" s="404">
        <f t="shared" ref="Q127:Q139" si="86">E127</f>
        <v>5.3448739748747443E-3</v>
      </c>
      <c r="R127" s="404">
        <f t="shared" ref="R127:R139" si="87">F127</f>
        <v>8.1888416498963629E-3</v>
      </c>
      <c r="S127" s="404">
        <f t="shared" ref="S127:S139" si="88">G127</f>
        <v>1.1133502416075134E-2</v>
      </c>
      <c r="T127" s="404">
        <f t="shared" ref="T127:T139" si="89">H127</f>
        <v>2.8135807134198595E-2</v>
      </c>
      <c r="U127" s="404">
        <f t="shared" ref="U127:U139" si="90">I127</f>
        <v>2.7948231710505797E-2</v>
      </c>
      <c r="V127" s="404">
        <f t="shared" ref="V127:V139" si="91">J127</f>
        <v>2.6917776928792127E-2</v>
      </c>
      <c r="W127" s="404">
        <f t="shared" ref="W127:W139" si="92">K127</f>
        <v>2.6315188071380863E-2</v>
      </c>
      <c r="X127" s="404">
        <f t="shared" ref="X127:X139" si="93">L127</f>
        <v>1.1381656741662681E-2</v>
      </c>
      <c r="Y127" s="404">
        <f t="shared" ref="Y127:Y139" si="94">M127</f>
        <v>7.4875486989532539E-3</v>
      </c>
      <c r="Z127" s="404">
        <f t="shared" ref="Z127:Z139" si="95">N127</f>
        <v>5.4381227501447017E-3</v>
      </c>
      <c r="AA127" s="404">
        <f t="shared" ref="AA127:AA139" si="96">O127</f>
        <v>5.1790164517634936E-3</v>
      </c>
    </row>
    <row r="128" spans="1:27" s="95" customFormat="1" hidden="1" x14ac:dyDescent="0.25">
      <c r="A128" s="672"/>
      <c r="B128" s="225" t="s">
        <v>0</v>
      </c>
      <c r="C128" s="404">
        <v>8.5506796199090324E-3</v>
      </c>
      <c r="D128" s="404">
        <v>7.1929820675005586E-3</v>
      </c>
      <c r="E128" s="404">
        <v>7.1264205240276282E-3</v>
      </c>
      <c r="F128" s="404">
        <v>8.6466311344846336E-3</v>
      </c>
      <c r="G128" s="404">
        <v>1.9421759225798512E-2</v>
      </c>
      <c r="H128" s="404">
        <v>5.2375190799397835E-2</v>
      </c>
      <c r="I128" s="404">
        <v>3.7448558084642369E-2</v>
      </c>
      <c r="J128" s="404">
        <v>4.3687425575025043E-2</v>
      </c>
      <c r="K128" s="404">
        <v>5.0590911711988394E-2</v>
      </c>
      <c r="L128" s="404">
        <v>1.0533502705622855E-2</v>
      </c>
      <c r="M128" s="404">
        <v>1.3058292686961574E-2</v>
      </c>
      <c r="N128" s="404">
        <v>4.8921567556137703E-3</v>
      </c>
      <c r="O128" s="404">
        <f t="shared" ref="O128:O139" si="97">C128</f>
        <v>8.5506796199090324E-3</v>
      </c>
      <c r="P128" s="404">
        <f t="shared" si="85"/>
        <v>7.1929820675005586E-3</v>
      </c>
      <c r="Q128" s="404">
        <f t="shared" si="86"/>
        <v>7.1264205240276282E-3</v>
      </c>
      <c r="R128" s="404">
        <f t="shared" si="87"/>
        <v>8.6466311344846336E-3</v>
      </c>
      <c r="S128" s="404">
        <f t="shared" si="88"/>
        <v>1.9421759225798512E-2</v>
      </c>
      <c r="T128" s="404">
        <f t="shared" si="89"/>
        <v>5.2375190799397835E-2</v>
      </c>
      <c r="U128" s="404">
        <f t="shared" si="90"/>
        <v>3.7448558084642369E-2</v>
      </c>
      <c r="V128" s="404">
        <f t="shared" si="91"/>
        <v>4.3687425575025043E-2</v>
      </c>
      <c r="W128" s="404">
        <f t="shared" si="92"/>
        <v>5.0590911711988394E-2</v>
      </c>
      <c r="X128" s="404">
        <f t="shared" si="93"/>
        <v>1.0533502705622855E-2</v>
      </c>
      <c r="Y128" s="404">
        <f t="shared" si="94"/>
        <v>1.3058292686961574E-2</v>
      </c>
      <c r="Z128" s="404">
        <f t="shared" si="95"/>
        <v>4.8921567556137703E-3</v>
      </c>
      <c r="AA128" s="404">
        <f t="shared" si="96"/>
        <v>8.5506796199090324E-3</v>
      </c>
    </row>
    <row r="129" spans="1:27" s="95" customFormat="1" hidden="1" x14ac:dyDescent="0.25">
      <c r="A129" s="672"/>
      <c r="B129" s="225" t="s">
        <v>21</v>
      </c>
      <c r="C129" s="404">
        <v>4.9566486298691318E-3</v>
      </c>
      <c r="D129" s="404">
        <v>4.2804314735475947E-3</v>
      </c>
      <c r="E129" s="404">
        <v>6.996416143158813E-3</v>
      </c>
      <c r="F129" s="404">
        <v>1.1633891772180691E-2</v>
      </c>
      <c r="G129" s="404">
        <v>1.3448020960018561E-2</v>
      </c>
      <c r="H129" s="404">
        <v>3.5309235707464783E-2</v>
      </c>
      <c r="I129" s="404">
        <v>2.7879076493810287E-2</v>
      </c>
      <c r="J129" s="404">
        <v>3.040821119917279E-2</v>
      </c>
      <c r="K129" s="404">
        <v>3.2050392286200109E-2</v>
      </c>
      <c r="L129" s="404">
        <v>1.3987374150176306E-2</v>
      </c>
      <c r="M129" s="404">
        <v>7.5131228639032715E-3</v>
      </c>
      <c r="N129" s="404">
        <v>6.4957072899277293E-3</v>
      </c>
      <c r="O129" s="404">
        <f t="shared" si="97"/>
        <v>4.9566486298691318E-3</v>
      </c>
      <c r="P129" s="404">
        <f t="shared" si="85"/>
        <v>4.2804314735475947E-3</v>
      </c>
      <c r="Q129" s="404">
        <f t="shared" si="86"/>
        <v>6.996416143158813E-3</v>
      </c>
      <c r="R129" s="404">
        <f t="shared" si="87"/>
        <v>1.1633891772180691E-2</v>
      </c>
      <c r="S129" s="404">
        <f t="shared" si="88"/>
        <v>1.3448020960018561E-2</v>
      </c>
      <c r="T129" s="404">
        <f t="shared" si="89"/>
        <v>3.5309235707464783E-2</v>
      </c>
      <c r="U129" s="404">
        <f t="shared" si="90"/>
        <v>2.7879076493810287E-2</v>
      </c>
      <c r="V129" s="404">
        <f t="shared" si="91"/>
        <v>3.040821119917279E-2</v>
      </c>
      <c r="W129" s="404">
        <f t="shared" si="92"/>
        <v>3.2050392286200109E-2</v>
      </c>
      <c r="X129" s="404">
        <f t="shared" si="93"/>
        <v>1.3987374150176306E-2</v>
      </c>
      <c r="Y129" s="404">
        <f t="shared" si="94"/>
        <v>7.5131228639032715E-3</v>
      </c>
      <c r="Z129" s="404">
        <f t="shared" si="95"/>
        <v>6.4957072899277293E-3</v>
      </c>
      <c r="AA129" s="404">
        <f t="shared" si="96"/>
        <v>4.9566486298691318E-3</v>
      </c>
    </row>
    <row r="130" spans="1:27" s="95" customFormat="1" hidden="1" x14ac:dyDescent="0.25">
      <c r="A130" s="672"/>
      <c r="B130" s="225" t="s">
        <v>1</v>
      </c>
      <c r="C130" s="404">
        <v>0</v>
      </c>
      <c r="D130" s="404">
        <v>0</v>
      </c>
      <c r="E130" s="404">
        <v>0</v>
      </c>
      <c r="F130" s="404">
        <v>9.2340116855630441E-3</v>
      </c>
      <c r="G130" s="404">
        <v>2.9116698776994372E-2</v>
      </c>
      <c r="H130" s="404">
        <v>5.356106905216082E-2</v>
      </c>
      <c r="I130" s="404">
        <v>3.790028715329221E-2</v>
      </c>
      <c r="J130" s="404">
        <v>4.4338111890814394E-2</v>
      </c>
      <c r="K130" s="404">
        <v>5.5720139826591415E-2</v>
      </c>
      <c r="L130" s="404">
        <v>1.0372458484827611E-2</v>
      </c>
      <c r="M130" s="404">
        <v>0</v>
      </c>
      <c r="N130" s="404">
        <v>0</v>
      </c>
      <c r="O130" s="404">
        <f t="shared" si="97"/>
        <v>0</v>
      </c>
      <c r="P130" s="404">
        <f t="shared" si="85"/>
        <v>0</v>
      </c>
      <c r="Q130" s="404">
        <f t="shared" si="86"/>
        <v>0</v>
      </c>
      <c r="R130" s="404">
        <f t="shared" si="87"/>
        <v>9.2340116855630441E-3</v>
      </c>
      <c r="S130" s="404">
        <f t="shared" si="88"/>
        <v>2.9116698776994372E-2</v>
      </c>
      <c r="T130" s="404">
        <f t="shared" si="89"/>
        <v>5.356106905216082E-2</v>
      </c>
      <c r="U130" s="404">
        <f t="shared" si="90"/>
        <v>3.790028715329221E-2</v>
      </c>
      <c r="V130" s="404">
        <f t="shared" si="91"/>
        <v>4.4338111890814394E-2</v>
      </c>
      <c r="W130" s="404">
        <f t="shared" si="92"/>
        <v>5.5720139826591415E-2</v>
      </c>
      <c r="X130" s="404">
        <f t="shared" si="93"/>
        <v>1.0372458484827611E-2</v>
      </c>
      <c r="Y130" s="404">
        <f t="shared" si="94"/>
        <v>0</v>
      </c>
      <c r="Z130" s="404">
        <f t="shared" si="95"/>
        <v>0</v>
      </c>
      <c r="AA130" s="404">
        <f t="shared" si="96"/>
        <v>0</v>
      </c>
    </row>
    <row r="131" spans="1:27" s="95" customFormat="1" hidden="1" x14ac:dyDescent="0.25">
      <c r="A131" s="672"/>
      <c r="B131" s="225" t="s">
        <v>22</v>
      </c>
      <c r="C131" s="404">
        <v>8.6423080533888522E-4</v>
      </c>
      <c r="D131" s="404">
        <v>7.0264590052070922E-4</v>
      </c>
      <c r="E131" s="404">
        <v>1.2035038689064334E-4</v>
      </c>
      <c r="F131" s="404">
        <v>1.1291826547628319E-3</v>
      </c>
      <c r="G131" s="404">
        <v>1.9834276391510712E-4</v>
      </c>
      <c r="H131" s="404">
        <v>4.2732643222655788E-4</v>
      </c>
      <c r="I131" s="404">
        <v>5.8158532458231729E-5</v>
      </c>
      <c r="J131" s="404">
        <v>4.7062874729583508E-4</v>
      </c>
      <c r="K131" s="404">
        <v>4.178066791322081E-4</v>
      </c>
      <c r="L131" s="404">
        <v>1.5631442522499455E-4</v>
      </c>
      <c r="M131" s="404">
        <v>1.3218123019511605E-5</v>
      </c>
      <c r="N131" s="404">
        <v>8.8407644016592912E-5</v>
      </c>
      <c r="O131" s="404">
        <f t="shared" si="97"/>
        <v>8.6423080533888522E-4</v>
      </c>
      <c r="P131" s="404">
        <f t="shared" si="85"/>
        <v>7.0264590052070922E-4</v>
      </c>
      <c r="Q131" s="404">
        <f t="shared" si="86"/>
        <v>1.2035038689064334E-4</v>
      </c>
      <c r="R131" s="404">
        <f t="shared" si="87"/>
        <v>1.1291826547628319E-3</v>
      </c>
      <c r="S131" s="404">
        <f t="shared" si="88"/>
        <v>1.9834276391510712E-4</v>
      </c>
      <c r="T131" s="404">
        <f t="shared" si="89"/>
        <v>4.2732643222655788E-4</v>
      </c>
      <c r="U131" s="404">
        <f t="shared" si="90"/>
        <v>5.8158532458231729E-5</v>
      </c>
      <c r="V131" s="404">
        <f t="shared" si="91"/>
        <v>4.7062874729583508E-4</v>
      </c>
      <c r="W131" s="404">
        <f t="shared" si="92"/>
        <v>4.178066791322081E-4</v>
      </c>
      <c r="X131" s="404">
        <f t="shared" si="93"/>
        <v>1.5631442522499455E-4</v>
      </c>
      <c r="Y131" s="404">
        <f t="shared" si="94"/>
        <v>1.3218123019511605E-5</v>
      </c>
      <c r="Z131" s="404">
        <f t="shared" si="95"/>
        <v>8.8407644016592912E-5</v>
      </c>
      <c r="AA131" s="404">
        <f t="shared" si="96"/>
        <v>8.6423080533888522E-4</v>
      </c>
    </row>
    <row r="132" spans="1:27" s="95" customFormat="1" hidden="1" x14ac:dyDescent="0.25">
      <c r="A132" s="672"/>
      <c r="B132" s="76" t="s">
        <v>9</v>
      </c>
      <c r="C132" s="404">
        <v>8.5508748957760523E-3</v>
      </c>
      <c r="D132" s="404">
        <v>7.2047530449447176E-3</v>
      </c>
      <c r="E132" s="404">
        <v>7.3908138418684322E-3</v>
      </c>
      <c r="F132" s="404">
        <v>1.1905794324341626E-2</v>
      </c>
      <c r="G132" s="404">
        <v>9.5932321439865294E-3</v>
      </c>
      <c r="H132" s="404">
        <v>0</v>
      </c>
      <c r="I132" s="404">
        <v>0</v>
      </c>
      <c r="J132" s="404">
        <v>0</v>
      </c>
      <c r="K132" s="404">
        <v>2.9187784454542638E-2</v>
      </c>
      <c r="L132" s="404">
        <v>1.2679281815188228E-2</v>
      </c>
      <c r="M132" s="404">
        <v>1.3789181967679058E-2</v>
      </c>
      <c r="N132" s="404">
        <v>4.894473059826189E-3</v>
      </c>
      <c r="O132" s="404">
        <f t="shared" si="97"/>
        <v>8.5508748957760523E-3</v>
      </c>
      <c r="P132" s="404">
        <f t="shared" si="85"/>
        <v>7.2047530449447176E-3</v>
      </c>
      <c r="Q132" s="404">
        <f t="shared" si="86"/>
        <v>7.3908138418684322E-3</v>
      </c>
      <c r="R132" s="404">
        <f t="shared" si="87"/>
        <v>1.1905794324341626E-2</v>
      </c>
      <c r="S132" s="404">
        <f t="shared" si="88"/>
        <v>9.5932321439865294E-3</v>
      </c>
      <c r="T132" s="404">
        <f t="shared" si="89"/>
        <v>0</v>
      </c>
      <c r="U132" s="404">
        <f t="shared" si="90"/>
        <v>0</v>
      </c>
      <c r="V132" s="404">
        <f t="shared" si="91"/>
        <v>0</v>
      </c>
      <c r="W132" s="404">
        <f t="shared" si="92"/>
        <v>2.9187784454542638E-2</v>
      </c>
      <c r="X132" s="404">
        <f t="shared" si="93"/>
        <v>1.2679281815188228E-2</v>
      </c>
      <c r="Y132" s="404">
        <f t="shared" si="94"/>
        <v>1.3789181967679058E-2</v>
      </c>
      <c r="Z132" s="404">
        <f t="shared" si="95"/>
        <v>4.894473059826189E-3</v>
      </c>
      <c r="AA132" s="404">
        <f t="shared" si="96"/>
        <v>8.5508748957760523E-3</v>
      </c>
    </row>
    <row r="133" spans="1:27" s="95" customFormat="1" hidden="1" x14ac:dyDescent="0.25">
      <c r="A133" s="672"/>
      <c r="B133" s="76" t="s">
        <v>3</v>
      </c>
      <c r="C133" s="404">
        <v>8.5506796199090324E-3</v>
      </c>
      <c r="D133" s="404">
        <v>7.1929820675005586E-3</v>
      </c>
      <c r="E133" s="404">
        <v>7.1264205240276282E-3</v>
      </c>
      <c r="F133" s="404">
        <v>8.6466311344846336E-3</v>
      </c>
      <c r="G133" s="404">
        <v>1.9421759225798512E-2</v>
      </c>
      <c r="H133" s="404">
        <v>5.2375190799397835E-2</v>
      </c>
      <c r="I133" s="404">
        <v>3.7448558084642369E-2</v>
      </c>
      <c r="J133" s="404">
        <v>4.3687425575025043E-2</v>
      </c>
      <c r="K133" s="404">
        <v>5.0590911711988394E-2</v>
      </c>
      <c r="L133" s="404">
        <v>1.0533502705622855E-2</v>
      </c>
      <c r="M133" s="404">
        <v>1.3058292686961574E-2</v>
      </c>
      <c r="N133" s="404">
        <v>4.8921567556137703E-3</v>
      </c>
      <c r="O133" s="404">
        <f t="shared" si="97"/>
        <v>8.5506796199090324E-3</v>
      </c>
      <c r="P133" s="404">
        <f t="shared" si="85"/>
        <v>7.1929820675005586E-3</v>
      </c>
      <c r="Q133" s="404">
        <f t="shared" si="86"/>
        <v>7.1264205240276282E-3</v>
      </c>
      <c r="R133" s="404">
        <f t="shared" si="87"/>
        <v>8.6466311344846336E-3</v>
      </c>
      <c r="S133" s="404">
        <f t="shared" si="88"/>
        <v>1.9421759225798512E-2</v>
      </c>
      <c r="T133" s="404">
        <f t="shared" si="89"/>
        <v>5.2375190799397835E-2</v>
      </c>
      <c r="U133" s="404">
        <f t="shared" si="90"/>
        <v>3.7448558084642369E-2</v>
      </c>
      <c r="V133" s="404">
        <f t="shared" si="91"/>
        <v>4.3687425575025043E-2</v>
      </c>
      <c r="W133" s="404">
        <f t="shared" si="92"/>
        <v>5.0590911711988394E-2</v>
      </c>
      <c r="X133" s="404">
        <f t="shared" si="93"/>
        <v>1.0533502705622855E-2</v>
      </c>
      <c r="Y133" s="404">
        <f t="shared" si="94"/>
        <v>1.3058292686961574E-2</v>
      </c>
      <c r="Z133" s="404">
        <f t="shared" si="95"/>
        <v>4.8921567556137703E-3</v>
      </c>
      <c r="AA133" s="404">
        <f t="shared" si="96"/>
        <v>8.5506796199090324E-3</v>
      </c>
    </row>
    <row r="134" spans="1:27" s="95" customFormat="1" hidden="1" x14ac:dyDescent="0.25">
      <c r="A134" s="672"/>
      <c r="B134" s="76" t="s">
        <v>4</v>
      </c>
      <c r="C134" s="404">
        <v>6.2086186456213593E-3</v>
      </c>
      <c r="D134" s="404">
        <v>5.0116014507226806E-3</v>
      </c>
      <c r="E134" s="404">
        <v>6.0244936849912405E-3</v>
      </c>
      <c r="F134" s="404">
        <v>1.0813858965914691E-2</v>
      </c>
      <c r="G134" s="404">
        <v>1.3733789268107564E-2</v>
      </c>
      <c r="H134" s="404">
        <v>3.3503337255954453E-2</v>
      </c>
      <c r="I134" s="404">
        <v>3.1784199478586746E-2</v>
      </c>
      <c r="J134" s="404">
        <v>3.0514230903407994E-2</v>
      </c>
      <c r="K134" s="404">
        <v>2.892517799306665E-2</v>
      </c>
      <c r="L134" s="404">
        <v>1.450859392958519E-2</v>
      </c>
      <c r="M134" s="404">
        <v>8.5484151905837972E-3</v>
      </c>
      <c r="N134" s="404">
        <v>5.9032350324111083E-3</v>
      </c>
      <c r="O134" s="404">
        <f t="shared" si="97"/>
        <v>6.2086186456213593E-3</v>
      </c>
      <c r="P134" s="404">
        <f t="shared" si="85"/>
        <v>5.0116014507226806E-3</v>
      </c>
      <c r="Q134" s="404">
        <f t="shared" si="86"/>
        <v>6.0244936849912405E-3</v>
      </c>
      <c r="R134" s="404">
        <f t="shared" si="87"/>
        <v>1.0813858965914691E-2</v>
      </c>
      <c r="S134" s="404">
        <f t="shared" si="88"/>
        <v>1.3733789268107564E-2</v>
      </c>
      <c r="T134" s="404">
        <f t="shared" si="89"/>
        <v>3.3503337255954453E-2</v>
      </c>
      <c r="U134" s="404">
        <f t="shared" si="90"/>
        <v>3.1784199478586746E-2</v>
      </c>
      <c r="V134" s="404">
        <f t="shared" si="91"/>
        <v>3.0514230903407994E-2</v>
      </c>
      <c r="W134" s="404">
        <f t="shared" si="92"/>
        <v>2.892517799306665E-2</v>
      </c>
      <c r="X134" s="404">
        <f t="shared" si="93"/>
        <v>1.450859392958519E-2</v>
      </c>
      <c r="Y134" s="404">
        <f t="shared" si="94"/>
        <v>8.5484151905837972E-3</v>
      </c>
      <c r="Z134" s="404">
        <f t="shared" si="95"/>
        <v>5.9032350324111083E-3</v>
      </c>
      <c r="AA134" s="404">
        <f t="shared" si="96"/>
        <v>6.2086186456213593E-3</v>
      </c>
    </row>
    <row r="135" spans="1:27" s="95" customFormat="1" hidden="1" x14ac:dyDescent="0.25">
      <c r="A135" s="672"/>
      <c r="B135" s="76" t="s">
        <v>5</v>
      </c>
      <c r="C135" s="404">
        <v>5.1790164517634936E-3</v>
      </c>
      <c r="D135" s="404">
        <v>4.4535399038463826E-3</v>
      </c>
      <c r="E135" s="404">
        <v>5.3448739748747443E-3</v>
      </c>
      <c r="F135" s="404">
        <v>8.1888416498963629E-3</v>
      </c>
      <c r="G135" s="404">
        <v>1.1133502416075134E-2</v>
      </c>
      <c r="H135" s="404">
        <v>2.8135807134198595E-2</v>
      </c>
      <c r="I135" s="404">
        <v>2.7948231710505797E-2</v>
      </c>
      <c r="J135" s="404">
        <v>2.6917776928792127E-2</v>
      </c>
      <c r="K135" s="404">
        <v>2.6315188071380863E-2</v>
      </c>
      <c r="L135" s="404">
        <v>1.1381656741662681E-2</v>
      </c>
      <c r="M135" s="404">
        <v>7.4875486989532539E-3</v>
      </c>
      <c r="N135" s="404">
        <v>5.4381227501447017E-3</v>
      </c>
      <c r="O135" s="404">
        <f t="shared" si="97"/>
        <v>5.1790164517634936E-3</v>
      </c>
      <c r="P135" s="404">
        <f t="shared" si="85"/>
        <v>4.4535399038463826E-3</v>
      </c>
      <c r="Q135" s="404">
        <f t="shared" si="86"/>
        <v>5.3448739748747443E-3</v>
      </c>
      <c r="R135" s="404">
        <f t="shared" si="87"/>
        <v>8.1888416498963629E-3</v>
      </c>
      <c r="S135" s="404">
        <f t="shared" si="88"/>
        <v>1.1133502416075134E-2</v>
      </c>
      <c r="T135" s="404">
        <f t="shared" si="89"/>
        <v>2.8135807134198595E-2</v>
      </c>
      <c r="U135" s="404">
        <f t="shared" si="90"/>
        <v>2.7948231710505797E-2</v>
      </c>
      <c r="V135" s="404">
        <f t="shared" si="91"/>
        <v>2.6917776928792127E-2</v>
      </c>
      <c r="W135" s="404">
        <f t="shared" si="92"/>
        <v>2.6315188071380863E-2</v>
      </c>
      <c r="X135" s="404">
        <f t="shared" si="93"/>
        <v>1.1381656741662681E-2</v>
      </c>
      <c r="Y135" s="404">
        <f t="shared" si="94"/>
        <v>7.4875486989532539E-3</v>
      </c>
      <c r="Z135" s="404">
        <f t="shared" si="95"/>
        <v>5.4381227501447017E-3</v>
      </c>
      <c r="AA135" s="404">
        <f t="shared" si="96"/>
        <v>5.1790164517634936E-3</v>
      </c>
    </row>
    <row r="136" spans="1:27" s="95" customFormat="1" hidden="1" x14ac:dyDescent="0.25">
      <c r="A136" s="672"/>
      <c r="B136" s="76" t="s">
        <v>23</v>
      </c>
      <c r="C136" s="404">
        <v>5.1790164517634936E-3</v>
      </c>
      <c r="D136" s="404">
        <v>4.4535399038463826E-3</v>
      </c>
      <c r="E136" s="404">
        <v>5.3448739748747443E-3</v>
      </c>
      <c r="F136" s="404">
        <v>8.1888416498963629E-3</v>
      </c>
      <c r="G136" s="404">
        <v>1.1133502416075134E-2</v>
      </c>
      <c r="H136" s="404">
        <v>2.8135807134198595E-2</v>
      </c>
      <c r="I136" s="404">
        <v>2.7948231710505797E-2</v>
      </c>
      <c r="J136" s="404">
        <v>2.6917776928792127E-2</v>
      </c>
      <c r="K136" s="404">
        <v>2.6315188071380863E-2</v>
      </c>
      <c r="L136" s="404">
        <v>1.1381656741662681E-2</v>
      </c>
      <c r="M136" s="404">
        <v>7.4875486989532539E-3</v>
      </c>
      <c r="N136" s="404">
        <v>5.4381227501447017E-3</v>
      </c>
      <c r="O136" s="404">
        <f t="shared" si="97"/>
        <v>5.1790164517634936E-3</v>
      </c>
      <c r="P136" s="404">
        <f t="shared" si="85"/>
        <v>4.4535399038463826E-3</v>
      </c>
      <c r="Q136" s="404">
        <f t="shared" si="86"/>
        <v>5.3448739748747443E-3</v>
      </c>
      <c r="R136" s="404">
        <f t="shared" si="87"/>
        <v>8.1888416498963629E-3</v>
      </c>
      <c r="S136" s="404">
        <f t="shared" si="88"/>
        <v>1.1133502416075134E-2</v>
      </c>
      <c r="T136" s="404">
        <f t="shared" si="89"/>
        <v>2.8135807134198595E-2</v>
      </c>
      <c r="U136" s="404">
        <f t="shared" si="90"/>
        <v>2.7948231710505797E-2</v>
      </c>
      <c r="V136" s="404">
        <f t="shared" si="91"/>
        <v>2.6917776928792127E-2</v>
      </c>
      <c r="W136" s="404">
        <f t="shared" si="92"/>
        <v>2.6315188071380863E-2</v>
      </c>
      <c r="X136" s="404">
        <f t="shared" si="93"/>
        <v>1.1381656741662681E-2</v>
      </c>
      <c r="Y136" s="404">
        <f t="shared" si="94"/>
        <v>7.4875486989532539E-3</v>
      </c>
      <c r="Z136" s="404">
        <f t="shared" si="95"/>
        <v>5.4381227501447017E-3</v>
      </c>
      <c r="AA136" s="404">
        <f t="shared" si="96"/>
        <v>5.1790164517634936E-3</v>
      </c>
    </row>
    <row r="137" spans="1:27" s="95" customFormat="1" hidden="1" x14ac:dyDescent="0.25">
      <c r="A137" s="672"/>
      <c r="B137" s="76" t="s">
        <v>24</v>
      </c>
      <c r="C137" s="404">
        <v>5.1790164517634936E-3</v>
      </c>
      <c r="D137" s="404">
        <v>4.4535399038463826E-3</v>
      </c>
      <c r="E137" s="404">
        <v>5.3448739748747443E-3</v>
      </c>
      <c r="F137" s="404">
        <v>8.1888416498963629E-3</v>
      </c>
      <c r="G137" s="404">
        <v>1.1133502416075134E-2</v>
      </c>
      <c r="H137" s="404">
        <v>2.8135807134198595E-2</v>
      </c>
      <c r="I137" s="404">
        <v>2.7948231710505797E-2</v>
      </c>
      <c r="J137" s="404">
        <v>2.6917776928792127E-2</v>
      </c>
      <c r="K137" s="404">
        <v>2.6315188071380863E-2</v>
      </c>
      <c r="L137" s="404">
        <v>1.1381656741662681E-2</v>
      </c>
      <c r="M137" s="404">
        <v>7.4875486989532539E-3</v>
      </c>
      <c r="N137" s="404">
        <v>5.4381227501447017E-3</v>
      </c>
      <c r="O137" s="404">
        <f t="shared" si="97"/>
        <v>5.1790164517634936E-3</v>
      </c>
      <c r="P137" s="404">
        <f t="shared" si="85"/>
        <v>4.4535399038463826E-3</v>
      </c>
      <c r="Q137" s="404">
        <f t="shared" si="86"/>
        <v>5.3448739748747443E-3</v>
      </c>
      <c r="R137" s="404">
        <f t="shared" si="87"/>
        <v>8.1888416498963629E-3</v>
      </c>
      <c r="S137" s="404">
        <f t="shared" si="88"/>
        <v>1.1133502416075134E-2</v>
      </c>
      <c r="T137" s="404">
        <f t="shared" si="89"/>
        <v>2.8135807134198595E-2</v>
      </c>
      <c r="U137" s="404">
        <f t="shared" si="90"/>
        <v>2.7948231710505797E-2</v>
      </c>
      <c r="V137" s="404">
        <f t="shared" si="91"/>
        <v>2.6917776928792127E-2</v>
      </c>
      <c r="W137" s="404">
        <f t="shared" si="92"/>
        <v>2.6315188071380863E-2</v>
      </c>
      <c r="X137" s="404">
        <f t="shared" si="93"/>
        <v>1.1381656741662681E-2</v>
      </c>
      <c r="Y137" s="404">
        <f t="shared" si="94"/>
        <v>7.4875486989532539E-3</v>
      </c>
      <c r="Z137" s="404">
        <f t="shared" si="95"/>
        <v>5.4381227501447017E-3</v>
      </c>
      <c r="AA137" s="404">
        <f t="shared" si="96"/>
        <v>5.1790164517634936E-3</v>
      </c>
    </row>
    <row r="138" spans="1:27" s="95" customFormat="1" hidden="1" x14ac:dyDescent="0.25">
      <c r="A138" s="672"/>
      <c r="B138" s="76" t="s">
        <v>7</v>
      </c>
      <c r="C138" s="404">
        <v>4.1978074213364176E-3</v>
      </c>
      <c r="D138" s="404">
        <v>3.62685827880642E-3</v>
      </c>
      <c r="E138" s="404">
        <v>5.1252510067187427E-3</v>
      </c>
      <c r="F138" s="404">
        <v>7.8076242028307609E-3</v>
      </c>
      <c r="G138" s="404">
        <v>9.4170548515908146E-3</v>
      </c>
      <c r="H138" s="404">
        <v>2.5106437862780884E-2</v>
      </c>
      <c r="I138" s="404">
        <v>2.2178160710764786E-2</v>
      </c>
      <c r="J138" s="404">
        <v>2.2654006390072385E-2</v>
      </c>
      <c r="K138" s="404">
        <v>2.2492729129305875E-2</v>
      </c>
      <c r="L138" s="404">
        <v>9.6617064754732328E-3</v>
      </c>
      <c r="M138" s="404">
        <v>5.9962443841583193E-3</v>
      </c>
      <c r="N138" s="404">
        <v>4.6545486094408247E-3</v>
      </c>
      <c r="O138" s="404">
        <f t="shared" si="97"/>
        <v>4.1978074213364176E-3</v>
      </c>
      <c r="P138" s="404">
        <f t="shared" si="85"/>
        <v>3.62685827880642E-3</v>
      </c>
      <c r="Q138" s="404">
        <f t="shared" si="86"/>
        <v>5.1252510067187427E-3</v>
      </c>
      <c r="R138" s="404">
        <f t="shared" si="87"/>
        <v>7.8076242028307609E-3</v>
      </c>
      <c r="S138" s="404">
        <f t="shared" si="88"/>
        <v>9.4170548515908146E-3</v>
      </c>
      <c r="T138" s="404">
        <f t="shared" si="89"/>
        <v>2.5106437862780884E-2</v>
      </c>
      <c r="U138" s="404">
        <f t="shared" si="90"/>
        <v>2.2178160710764786E-2</v>
      </c>
      <c r="V138" s="404">
        <f t="shared" si="91"/>
        <v>2.2654006390072385E-2</v>
      </c>
      <c r="W138" s="404">
        <f t="shared" si="92"/>
        <v>2.2492729129305875E-2</v>
      </c>
      <c r="X138" s="404">
        <f t="shared" si="93"/>
        <v>9.6617064754732328E-3</v>
      </c>
      <c r="Y138" s="404">
        <f t="shared" si="94"/>
        <v>5.9962443841583193E-3</v>
      </c>
      <c r="Z138" s="404">
        <f t="shared" si="95"/>
        <v>4.6545486094408247E-3</v>
      </c>
      <c r="AA138" s="404">
        <f t="shared" si="96"/>
        <v>4.1978074213364176E-3</v>
      </c>
    </row>
    <row r="139" spans="1:27" s="95" customFormat="1" ht="15.75" hidden="1" thickBot="1" x14ac:dyDescent="0.3">
      <c r="A139" s="673"/>
      <c r="B139" s="78" t="s">
        <v>8</v>
      </c>
      <c r="C139" s="404">
        <v>4.168806268891689E-3</v>
      </c>
      <c r="D139" s="404">
        <v>3.611890919914768E-3</v>
      </c>
      <c r="E139" s="404">
        <v>6.4434617570463962E-3</v>
      </c>
      <c r="F139" s="404">
        <v>1.0823851108647706E-2</v>
      </c>
      <c r="G139" s="404">
        <v>1.2935437273730881E-2</v>
      </c>
      <c r="H139" s="404">
        <v>3.7334238208820841E-2</v>
      </c>
      <c r="I139" s="404">
        <v>2.5251205639474424E-2</v>
      </c>
      <c r="J139" s="404">
        <v>2.9647617073440619E-2</v>
      </c>
      <c r="K139" s="404">
        <v>3.0755851233122439E-2</v>
      </c>
      <c r="L139" s="404">
        <v>1.395855439730578E-2</v>
      </c>
      <c r="M139" s="404">
        <v>6.7656709561020297E-3</v>
      </c>
      <c r="N139" s="404">
        <v>6.258282501029523E-3</v>
      </c>
      <c r="O139" s="404">
        <f t="shared" si="97"/>
        <v>4.168806268891689E-3</v>
      </c>
      <c r="P139" s="404">
        <f t="shared" si="85"/>
        <v>3.611890919914768E-3</v>
      </c>
      <c r="Q139" s="404">
        <f t="shared" si="86"/>
        <v>6.4434617570463962E-3</v>
      </c>
      <c r="R139" s="404">
        <f t="shared" si="87"/>
        <v>1.0823851108647706E-2</v>
      </c>
      <c r="S139" s="404">
        <f t="shared" si="88"/>
        <v>1.2935437273730881E-2</v>
      </c>
      <c r="T139" s="404">
        <f t="shared" si="89"/>
        <v>3.7334238208820841E-2</v>
      </c>
      <c r="U139" s="404">
        <f t="shared" si="90"/>
        <v>2.5251205639474424E-2</v>
      </c>
      <c r="V139" s="404">
        <f t="shared" si="91"/>
        <v>2.9647617073440619E-2</v>
      </c>
      <c r="W139" s="404">
        <f t="shared" si="92"/>
        <v>3.0755851233122439E-2</v>
      </c>
      <c r="X139" s="404">
        <f t="shared" si="93"/>
        <v>1.395855439730578E-2</v>
      </c>
      <c r="Y139" s="404">
        <f t="shared" si="94"/>
        <v>6.7656709561020297E-3</v>
      </c>
      <c r="Z139" s="404">
        <f t="shared" si="95"/>
        <v>6.258282501029523E-3</v>
      </c>
      <c r="AA139" s="404">
        <f t="shared" si="96"/>
        <v>4.168806268891689E-3</v>
      </c>
    </row>
    <row r="140" spans="1:27" s="95" customFormat="1" hidden="1" x14ac:dyDescent="0.25"/>
    <row r="141" spans="1:27" s="95" customFormat="1" ht="15.75" hidden="1" thickBot="1" x14ac:dyDescent="0.3">
      <c r="A141" s="95" t="s">
        <v>178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27" s="95" customFormat="1" ht="16.5" hidden="1" thickBot="1" x14ac:dyDescent="0.3">
      <c r="A142" s="665" t="s">
        <v>126</v>
      </c>
      <c r="B142" s="226" t="s">
        <v>143</v>
      </c>
      <c r="C142" s="135">
        <f>C$4</f>
        <v>45292</v>
      </c>
      <c r="D142" s="135">
        <f t="shared" ref="D142:AA142" si="98">D$4</f>
        <v>45323</v>
      </c>
      <c r="E142" s="135">
        <f t="shared" si="98"/>
        <v>45352</v>
      </c>
      <c r="F142" s="135">
        <f t="shared" si="98"/>
        <v>45383</v>
      </c>
      <c r="G142" s="135">
        <f t="shared" si="98"/>
        <v>45413</v>
      </c>
      <c r="H142" s="135">
        <f t="shared" si="98"/>
        <v>45444</v>
      </c>
      <c r="I142" s="135">
        <f t="shared" si="98"/>
        <v>45474</v>
      </c>
      <c r="J142" s="135">
        <f t="shared" si="98"/>
        <v>45505</v>
      </c>
      <c r="K142" s="135">
        <f t="shared" si="98"/>
        <v>45536</v>
      </c>
      <c r="L142" s="135">
        <f t="shared" si="98"/>
        <v>45566</v>
      </c>
      <c r="M142" s="135">
        <f t="shared" si="98"/>
        <v>45597</v>
      </c>
      <c r="N142" s="135">
        <f t="shared" si="98"/>
        <v>45627</v>
      </c>
      <c r="O142" s="135">
        <f t="shared" si="98"/>
        <v>45658</v>
      </c>
      <c r="P142" s="135">
        <f t="shared" si="98"/>
        <v>45689</v>
      </c>
      <c r="Q142" s="135">
        <f t="shared" si="98"/>
        <v>45717</v>
      </c>
      <c r="R142" s="135">
        <f t="shared" si="98"/>
        <v>45748</v>
      </c>
      <c r="S142" s="135">
        <f t="shared" si="98"/>
        <v>45778</v>
      </c>
      <c r="T142" s="135">
        <f t="shared" si="98"/>
        <v>45809</v>
      </c>
      <c r="U142" s="135">
        <f t="shared" si="98"/>
        <v>45839</v>
      </c>
      <c r="V142" s="135">
        <f t="shared" si="98"/>
        <v>45870</v>
      </c>
      <c r="W142" s="135">
        <f t="shared" si="98"/>
        <v>45901</v>
      </c>
      <c r="X142" s="135">
        <f t="shared" si="98"/>
        <v>45931</v>
      </c>
      <c r="Y142" s="135">
        <f t="shared" si="98"/>
        <v>45962</v>
      </c>
      <c r="Z142" s="135">
        <f t="shared" si="98"/>
        <v>45992</v>
      </c>
      <c r="AA142" s="135">
        <f t="shared" si="98"/>
        <v>46023</v>
      </c>
    </row>
    <row r="143" spans="1:27" s="95" customFormat="1" hidden="1" x14ac:dyDescent="0.25">
      <c r="A143" s="666"/>
      <c r="B143" s="225" t="s">
        <v>20</v>
      </c>
      <c r="C143" s="405">
        <f>IF(C23=0,0,((C5*0.5)-C41)*C78*C110*C$2)</f>
        <v>0</v>
      </c>
      <c r="D143" s="405">
        <f>IF(D23=0,0,((D5*0.5)+C23-D41)*D78*D110*D$2)</f>
        <v>0</v>
      </c>
      <c r="E143" s="405">
        <f t="shared" ref="E143:AA144" si="99">IF(E23=0,0,((E5*0.5)+D23-E41)*E78*E110*E$2)</f>
        <v>0</v>
      </c>
      <c r="F143" s="405">
        <f t="shared" si="99"/>
        <v>0</v>
      </c>
      <c r="G143" s="405">
        <f t="shared" si="99"/>
        <v>0</v>
      </c>
      <c r="H143" s="405">
        <f t="shared" si="99"/>
        <v>0</v>
      </c>
      <c r="I143" s="405">
        <f t="shared" si="99"/>
        <v>0</v>
      </c>
      <c r="J143" s="405">
        <f t="shared" si="99"/>
        <v>0</v>
      </c>
      <c r="K143" s="405">
        <f t="shared" si="99"/>
        <v>0</v>
      </c>
      <c r="L143" s="405">
        <f t="shared" si="99"/>
        <v>0</v>
      </c>
      <c r="M143" s="405">
        <f t="shared" si="99"/>
        <v>8.3233564752358706</v>
      </c>
      <c r="N143" s="405">
        <f t="shared" si="99"/>
        <v>332.69739656554526</v>
      </c>
      <c r="O143" s="405">
        <f t="shared" si="99"/>
        <v>645.08372761772182</v>
      </c>
      <c r="P143" s="405">
        <f t="shared" si="99"/>
        <v>581.97797312567434</v>
      </c>
      <c r="Q143" s="405">
        <f t="shared" si="99"/>
        <v>654.58565453902315</v>
      </c>
      <c r="R143" s="405">
        <f t="shared" si="99"/>
        <v>630.51467496022065</v>
      </c>
      <c r="S143" s="405">
        <f t="shared" si="99"/>
        <v>695.84353397658879</v>
      </c>
      <c r="T143" s="405">
        <f t="shared" si="99"/>
        <v>0</v>
      </c>
      <c r="U143" s="405">
        <f t="shared" si="99"/>
        <v>0</v>
      </c>
      <c r="V143" s="405">
        <f t="shared" si="99"/>
        <v>0</v>
      </c>
      <c r="W143" s="405">
        <f t="shared" si="99"/>
        <v>0</v>
      </c>
      <c r="X143" s="405">
        <f t="shared" si="99"/>
        <v>0</v>
      </c>
      <c r="Y143" s="405">
        <f t="shared" si="99"/>
        <v>0</v>
      </c>
      <c r="Z143" s="405">
        <f t="shared" si="99"/>
        <v>0</v>
      </c>
      <c r="AA143" s="405">
        <f t="shared" si="99"/>
        <v>0</v>
      </c>
    </row>
    <row r="144" spans="1:27" s="95" customFormat="1" hidden="1" x14ac:dyDescent="0.25">
      <c r="A144" s="666"/>
      <c r="B144" s="225" t="s">
        <v>0</v>
      </c>
      <c r="C144" s="405">
        <f t="shared" ref="C144:C155" si="100">IF(C24=0,0,((C6*0.5)-C42)*C79*C111*C$2)</f>
        <v>0</v>
      </c>
      <c r="D144" s="405">
        <f t="shared" ref="D144:S155" si="101">IF(D24=0,0,((D6*0.5)+C24-D42)*D79*D111*D$2)</f>
        <v>0</v>
      </c>
      <c r="E144" s="405">
        <f t="shared" si="101"/>
        <v>0</v>
      </c>
      <c r="F144" s="405">
        <f t="shared" si="101"/>
        <v>0</v>
      </c>
      <c r="G144" s="405">
        <f t="shared" si="101"/>
        <v>0</v>
      </c>
      <c r="H144" s="405">
        <f t="shared" si="101"/>
        <v>0</v>
      </c>
      <c r="I144" s="405">
        <f t="shared" si="101"/>
        <v>0</v>
      </c>
      <c r="J144" s="405">
        <f t="shared" si="101"/>
        <v>0</v>
      </c>
      <c r="K144" s="405">
        <f t="shared" si="101"/>
        <v>0</v>
      </c>
      <c r="L144" s="405">
        <f t="shared" si="101"/>
        <v>0</v>
      </c>
      <c r="M144" s="405">
        <f t="shared" si="101"/>
        <v>0</v>
      </c>
      <c r="N144" s="405">
        <f t="shared" si="101"/>
        <v>0</v>
      </c>
      <c r="O144" s="405">
        <f t="shared" si="101"/>
        <v>0</v>
      </c>
      <c r="P144" s="405">
        <f t="shared" si="101"/>
        <v>0</v>
      </c>
      <c r="Q144" s="405">
        <f t="shared" si="101"/>
        <v>0</v>
      </c>
      <c r="R144" s="405">
        <f t="shared" si="101"/>
        <v>0</v>
      </c>
      <c r="S144" s="405">
        <f t="shared" si="101"/>
        <v>0</v>
      </c>
      <c r="T144" s="405">
        <f t="shared" si="99"/>
        <v>0</v>
      </c>
      <c r="U144" s="405">
        <f t="shared" si="99"/>
        <v>0</v>
      </c>
      <c r="V144" s="405">
        <f t="shared" si="99"/>
        <v>0</v>
      </c>
      <c r="W144" s="405">
        <f t="shared" si="99"/>
        <v>0</v>
      </c>
      <c r="X144" s="405">
        <f t="shared" si="99"/>
        <v>0</v>
      </c>
      <c r="Y144" s="405">
        <f t="shared" si="99"/>
        <v>0</v>
      </c>
      <c r="Z144" s="405">
        <f t="shared" si="99"/>
        <v>0</v>
      </c>
      <c r="AA144" s="405">
        <f t="shared" si="99"/>
        <v>0</v>
      </c>
    </row>
    <row r="145" spans="1:27" s="95" customFormat="1" hidden="1" x14ac:dyDescent="0.25">
      <c r="A145" s="666"/>
      <c r="B145" s="225" t="s">
        <v>21</v>
      </c>
      <c r="C145" s="405">
        <f t="shared" si="100"/>
        <v>0</v>
      </c>
      <c r="D145" s="405">
        <f t="shared" si="101"/>
        <v>0</v>
      </c>
      <c r="E145" s="405">
        <f t="shared" ref="E145:AA148" si="102">IF(E25=0,0,((E7*0.5)+D25-E43)*E80*E112*E$2)</f>
        <v>0</v>
      </c>
      <c r="F145" s="405">
        <f t="shared" si="102"/>
        <v>0</v>
      </c>
      <c r="G145" s="405">
        <f t="shared" si="102"/>
        <v>0</v>
      </c>
      <c r="H145" s="405">
        <f t="shared" si="102"/>
        <v>0</v>
      </c>
      <c r="I145" s="405">
        <f t="shared" si="102"/>
        <v>0</v>
      </c>
      <c r="J145" s="405">
        <f t="shared" si="102"/>
        <v>0</v>
      </c>
      <c r="K145" s="405">
        <f t="shared" si="102"/>
        <v>0</v>
      </c>
      <c r="L145" s="405">
        <f t="shared" si="102"/>
        <v>0</v>
      </c>
      <c r="M145" s="405">
        <f t="shared" si="102"/>
        <v>0</v>
      </c>
      <c r="N145" s="405">
        <f t="shared" si="102"/>
        <v>0</v>
      </c>
      <c r="O145" s="405">
        <f t="shared" si="102"/>
        <v>0</v>
      </c>
      <c r="P145" s="405">
        <f t="shared" si="102"/>
        <v>0</v>
      </c>
      <c r="Q145" s="405">
        <f t="shared" si="102"/>
        <v>0</v>
      </c>
      <c r="R145" s="405">
        <f t="shared" si="102"/>
        <v>0</v>
      </c>
      <c r="S145" s="405">
        <f t="shared" si="102"/>
        <v>0</v>
      </c>
      <c r="T145" s="405">
        <f t="shared" si="102"/>
        <v>0</v>
      </c>
      <c r="U145" s="405">
        <f t="shared" si="102"/>
        <v>0</v>
      </c>
      <c r="V145" s="405">
        <f t="shared" si="102"/>
        <v>0</v>
      </c>
      <c r="W145" s="405">
        <f t="shared" si="102"/>
        <v>0</v>
      </c>
      <c r="X145" s="405">
        <f t="shared" si="102"/>
        <v>0</v>
      </c>
      <c r="Y145" s="405">
        <f t="shared" si="102"/>
        <v>0</v>
      </c>
      <c r="Z145" s="405">
        <f t="shared" si="102"/>
        <v>0</v>
      </c>
      <c r="AA145" s="405">
        <f t="shared" si="102"/>
        <v>0</v>
      </c>
    </row>
    <row r="146" spans="1:27" s="95" customFormat="1" hidden="1" x14ac:dyDescent="0.25">
      <c r="A146" s="666"/>
      <c r="B146" s="225" t="s">
        <v>1</v>
      </c>
      <c r="C146" s="405">
        <f t="shared" si="100"/>
        <v>0</v>
      </c>
      <c r="D146" s="405">
        <f t="shared" si="101"/>
        <v>0</v>
      </c>
      <c r="E146" s="405">
        <f t="shared" si="102"/>
        <v>0</v>
      </c>
      <c r="F146" s="405">
        <f t="shared" si="102"/>
        <v>0</v>
      </c>
      <c r="G146" s="405">
        <f t="shared" si="102"/>
        <v>0</v>
      </c>
      <c r="H146" s="405">
        <f t="shared" si="102"/>
        <v>0</v>
      </c>
      <c r="I146" s="405">
        <f t="shared" si="102"/>
        <v>0</v>
      </c>
      <c r="J146" s="405">
        <f t="shared" si="102"/>
        <v>0</v>
      </c>
      <c r="K146" s="405">
        <f t="shared" si="102"/>
        <v>0</v>
      </c>
      <c r="L146" s="405">
        <f t="shared" si="102"/>
        <v>15.548719448887111</v>
      </c>
      <c r="M146" s="405">
        <f t="shared" si="102"/>
        <v>9.0769718002316289</v>
      </c>
      <c r="N146" s="405">
        <f t="shared" si="102"/>
        <v>1.5309621224176613</v>
      </c>
      <c r="O146" s="405">
        <f t="shared" si="102"/>
        <v>0.26404742559418476</v>
      </c>
      <c r="P146" s="405">
        <f t="shared" si="102"/>
        <v>10.869952353627273</v>
      </c>
      <c r="Q146" s="405">
        <f t="shared" si="102"/>
        <v>318.44119526658687</v>
      </c>
      <c r="R146" s="405">
        <f t="shared" si="102"/>
        <v>1132.7846010156063</v>
      </c>
      <c r="S146" s="405">
        <f t="shared" si="102"/>
        <v>3731.3591228763171</v>
      </c>
      <c r="T146" s="405">
        <f t="shared" si="102"/>
        <v>0</v>
      </c>
      <c r="U146" s="405">
        <f t="shared" si="102"/>
        <v>0</v>
      </c>
      <c r="V146" s="405">
        <f t="shared" si="102"/>
        <v>0</v>
      </c>
      <c r="W146" s="405">
        <f t="shared" si="102"/>
        <v>0</v>
      </c>
      <c r="X146" s="405">
        <f t="shared" si="102"/>
        <v>0</v>
      </c>
      <c r="Y146" s="405">
        <f t="shared" si="102"/>
        <v>0</v>
      </c>
      <c r="Z146" s="405">
        <f t="shared" si="102"/>
        <v>0</v>
      </c>
      <c r="AA146" s="405">
        <f t="shared" si="102"/>
        <v>0</v>
      </c>
    </row>
    <row r="147" spans="1:27" s="95" customFormat="1" hidden="1" x14ac:dyDescent="0.25">
      <c r="A147" s="666"/>
      <c r="B147" s="225" t="s">
        <v>22</v>
      </c>
      <c r="C147" s="405">
        <f t="shared" si="100"/>
        <v>0</v>
      </c>
      <c r="D147" s="405">
        <f t="shared" si="101"/>
        <v>0</v>
      </c>
      <c r="E147" s="405">
        <f t="shared" si="102"/>
        <v>0</v>
      </c>
      <c r="F147" s="405">
        <f t="shared" si="102"/>
        <v>0</v>
      </c>
      <c r="G147" s="405">
        <f t="shared" si="102"/>
        <v>0</v>
      </c>
      <c r="H147" s="405">
        <f t="shared" si="102"/>
        <v>0</v>
      </c>
      <c r="I147" s="405">
        <f t="shared" si="102"/>
        <v>0</v>
      </c>
      <c r="J147" s="405">
        <f t="shared" si="102"/>
        <v>0</v>
      </c>
      <c r="K147" s="405">
        <f t="shared" si="102"/>
        <v>0</v>
      </c>
      <c r="L147" s="405">
        <f t="shared" si="102"/>
        <v>0</v>
      </c>
      <c r="M147" s="405">
        <f t="shared" si="102"/>
        <v>0</v>
      </c>
      <c r="N147" s="405">
        <f t="shared" si="102"/>
        <v>0</v>
      </c>
      <c r="O147" s="405">
        <f t="shared" si="102"/>
        <v>0</v>
      </c>
      <c r="P147" s="405">
        <f t="shared" si="102"/>
        <v>0</v>
      </c>
      <c r="Q147" s="405">
        <f t="shared" si="102"/>
        <v>0</v>
      </c>
      <c r="R147" s="405">
        <f t="shared" si="102"/>
        <v>0</v>
      </c>
      <c r="S147" s="405">
        <f t="shared" si="102"/>
        <v>0</v>
      </c>
      <c r="T147" s="405">
        <f t="shared" si="102"/>
        <v>0</v>
      </c>
      <c r="U147" s="405">
        <f t="shared" si="102"/>
        <v>0</v>
      </c>
      <c r="V147" s="405">
        <f t="shared" si="102"/>
        <v>0</v>
      </c>
      <c r="W147" s="405">
        <f t="shared" si="102"/>
        <v>0</v>
      </c>
      <c r="X147" s="405">
        <f t="shared" si="102"/>
        <v>0</v>
      </c>
      <c r="Y147" s="405">
        <f t="shared" si="102"/>
        <v>0</v>
      </c>
      <c r="Z147" s="405">
        <f t="shared" si="102"/>
        <v>0</v>
      </c>
      <c r="AA147" s="405">
        <f t="shared" si="102"/>
        <v>0</v>
      </c>
    </row>
    <row r="148" spans="1:27" s="95" customFormat="1" hidden="1" x14ac:dyDescent="0.25">
      <c r="A148" s="666"/>
      <c r="B148" s="76" t="s">
        <v>9</v>
      </c>
      <c r="C148" s="405">
        <f t="shared" si="100"/>
        <v>0</v>
      </c>
      <c r="D148" s="405">
        <f t="shared" si="101"/>
        <v>0</v>
      </c>
      <c r="E148" s="405">
        <f t="shared" si="102"/>
        <v>0</v>
      </c>
      <c r="F148" s="405">
        <f t="shared" si="102"/>
        <v>0</v>
      </c>
      <c r="G148" s="405">
        <f t="shared" si="102"/>
        <v>0</v>
      </c>
      <c r="H148" s="405">
        <f t="shared" si="102"/>
        <v>0</v>
      </c>
      <c r="I148" s="405">
        <f t="shared" si="102"/>
        <v>0</v>
      </c>
      <c r="J148" s="405">
        <f t="shared" si="102"/>
        <v>0</v>
      </c>
      <c r="K148" s="405">
        <f t="shared" si="102"/>
        <v>0</v>
      </c>
      <c r="L148" s="405">
        <f t="shared" si="102"/>
        <v>0</v>
      </c>
      <c r="M148" s="405">
        <f t="shared" si="102"/>
        <v>0</v>
      </c>
      <c r="N148" s="405">
        <f t="shared" si="102"/>
        <v>0</v>
      </c>
      <c r="O148" s="405">
        <f t="shared" si="102"/>
        <v>0</v>
      </c>
      <c r="P148" s="405">
        <f t="shared" si="102"/>
        <v>0</v>
      </c>
      <c r="Q148" s="405">
        <f t="shared" si="102"/>
        <v>0</v>
      </c>
      <c r="R148" s="405">
        <f t="shared" si="102"/>
        <v>0</v>
      </c>
      <c r="S148" s="405">
        <f t="shared" si="102"/>
        <v>0</v>
      </c>
      <c r="T148" s="405">
        <f t="shared" si="102"/>
        <v>0</v>
      </c>
      <c r="U148" s="405">
        <f t="shared" si="102"/>
        <v>0</v>
      </c>
      <c r="V148" s="405">
        <f t="shared" si="102"/>
        <v>0</v>
      </c>
      <c r="W148" s="405">
        <f t="shared" si="102"/>
        <v>0</v>
      </c>
      <c r="X148" s="405">
        <f t="shared" si="102"/>
        <v>0</v>
      </c>
      <c r="Y148" s="405">
        <f t="shared" si="102"/>
        <v>0</v>
      </c>
      <c r="Z148" s="405">
        <f t="shared" si="102"/>
        <v>0</v>
      </c>
      <c r="AA148" s="405">
        <f t="shared" si="102"/>
        <v>0</v>
      </c>
    </row>
    <row r="149" spans="1:27" s="95" customFormat="1" hidden="1" x14ac:dyDescent="0.25">
      <c r="A149" s="666"/>
      <c r="B149" s="76" t="s">
        <v>3</v>
      </c>
      <c r="C149" s="405">
        <f t="shared" si="100"/>
        <v>0</v>
      </c>
      <c r="D149" s="405">
        <f t="shared" si="101"/>
        <v>0</v>
      </c>
      <c r="E149" s="405">
        <f t="shared" ref="E149:AA152" si="103">IF(E29=0,0,((E11*0.5)+D29-E47)*E84*E116*E$2)</f>
        <v>0</v>
      </c>
      <c r="F149" s="405">
        <f t="shared" si="103"/>
        <v>0</v>
      </c>
      <c r="G149" s="405">
        <f t="shared" si="103"/>
        <v>0</v>
      </c>
      <c r="H149" s="405">
        <f t="shared" si="103"/>
        <v>0</v>
      </c>
      <c r="I149" s="405">
        <f t="shared" si="103"/>
        <v>0</v>
      </c>
      <c r="J149" s="405">
        <f t="shared" si="103"/>
        <v>0</v>
      </c>
      <c r="K149" s="405">
        <f t="shared" si="103"/>
        <v>0</v>
      </c>
      <c r="L149" s="405">
        <f t="shared" si="103"/>
        <v>0</v>
      </c>
      <c r="M149" s="405">
        <f t="shared" si="103"/>
        <v>3.6662096458167071</v>
      </c>
      <c r="N149" s="405">
        <f t="shared" si="103"/>
        <v>647.88623232521161</v>
      </c>
      <c r="O149" s="405">
        <f t="shared" si="103"/>
        <v>1401.5252570546133</v>
      </c>
      <c r="P149" s="405">
        <f t="shared" si="103"/>
        <v>1163.8392454868235</v>
      </c>
      <c r="Q149" s="405">
        <f t="shared" si="103"/>
        <v>908.45436577910493</v>
      </c>
      <c r="R149" s="405">
        <f t="shared" si="103"/>
        <v>535.84814318660278</v>
      </c>
      <c r="S149" s="405">
        <f t="shared" si="103"/>
        <v>630.948117422873</v>
      </c>
      <c r="T149" s="405">
        <f t="shared" si="103"/>
        <v>0</v>
      </c>
      <c r="U149" s="405">
        <f t="shared" si="103"/>
        <v>0</v>
      </c>
      <c r="V149" s="405">
        <f t="shared" si="103"/>
        <v>0</v>
      </c>
      <c r="W149" s="405">
        <f t="shared" si="103"/>
        <v>0</v>
      </c>
      <c r="X149" s="405">
        <f t="shared" si="103"/>
        <v>0</v>
      </c>
      <c r="Y149" s="405">
        <f t="shared" si="103"/>
        <v>0</v>
      </c>
      <c r="Z149" s="405">
        <f t="shared" si="103"/>
        <v>0</v>
      </c>
      <c r="AA149" s="405">
        <f t="shared" si="103"/>
        <v>0</v>
      </c>
    </row>
    <row r="150" spans="1:27" s="95" customFormat="1" ht="15.75" hidden="1" customHeight="1" x14ac:dyDescent="0.25">
      <c r="A150" s="666"/>
      <c r="B150" s="76" t="s">
        <v>4</v>
      </c>
      <c r="C150" s="405">
        <f t="shared" si="100"/>
        <v>0</v>
      </c>
      <c r="D150" s="405">
        <f t="shared" si="101"/>
        <v>24.304776651066462</v>
      </c>
      <c r="E150" s="405">
        <f t="shared" si="103"/>
        <v>63.229063054497608</v>
      </c>
      <c r="F150" s="405">
        <f t="shared" si="103"/>
        <v>75.302282736913583</v>
      </c>
      <c r="G150" s="405">
        <f t="shared" si="103"/>
        <v>99.227332468591129</v>
      </c>
      <c r="H150" s="405">
        <f t="shared" si="103"/>
        <v>99.2422325950821</v>
      </c>
      <c r="I150" s="405">
        <f t="shared" si="103"/>
        <v>182.02000828173831</v>
      </c>
      <c r="J150" s="405">
        <f t="shared" si="103"/>
        <v>286.62325005750461</v>
      </c>
      <c r="K150" s="405">
        <f t="shared" si="103"/>
        <v>402.00235080038232</v>
      </c>
      <c r="L150" s="405">
        <f t="shared" si="103"/>
        <v>396.69817619345162</v>
      </c>
      <c r="M150" s="405">
        <f t="shared" si="103"/>
        <v>333.73344638898766</v>
      </c>
      <c r="N150" s="405">
        <f t="shared" si="103"/>
        <v>689.61575569932722</v>
      </c>
      <c r="O150" s="405">
        <f t="shared" si="103"/>
        <v>1113.5403024157529</v>
      </c>
      <c r="P150" s="405">
        <f t="shared" si="103"/>
        <v>843.25465256119526</v>
      </c>
      <c r="Q150" s="405">
        <f t="shared" si="103"/>
        <v>930.2595354940745</v>
      </c>
      <c r="R150" s="405">
        <f t="shared" si="103"/>
        <v>961.79631137191905</v>
      </c>
      <c r="S150" s="405">
        <f t="shared" si="103"/>
        <v>1215.3483937715173</v>
      </c>
      <c r="T150" s="405">
        <f t="shared" si="103"/>
        <v>0</v>
      </c>
      <c r="U150" s="405">
        <f t="shared" si="103"/>
        <v>0</v>
      </c>
      <c r="V150" s="405">
        <f t="shared" si="103"/>
        <v>0</v>
      </c>
      <c r="W150" s="405">
        <f t="shared" si="103"/>
        <v>0</v>
      </c>
      <c r="X150" s="405">
        <f t="shared" si="103"/>
        <v>0</v>
      </c>
      <c r="Y150" s="405">
        <f t="shared" si="103"/>
        <v>0</v>
      </c>
      <c r="Z150" s="405">
        <f t="shared" si="103"/>
        <v>0</v>
      </c>
      <c r="AA150" s="405">
        <f t="shared" si="103"/>
        <v>0</v>
      </c>
    </row>
    <row r="151" spans="1:27" s="95" customFormat="1" hidden="1" x14ac:dyDescent="0.25">
      <c r="A151" s="666"/>
      <c r="B151" s="76" t="s">
        <v>5</v>
      </c>
      <c r="C151" s="405">
        <f t="shared" si="100"/>
        <v>0</v>
      </c>
      <c r="D151" s="405">
        <f t="shared" si="101"/>
        <v>0</v>
      </c>
      <c r="E151" s="405">
        <f t="shared" si="103"/>
        <v>0</v>
      </c>
      <c r="F151" s="405">
        <f t="shared" si="103"/>
        <v>0</v>
      </c>
      <c r="G151" s="405">
        <f t="shared" si="103"/>
        <v>0</v>
      </c>
      <c r="H151" s="405">
        <f t="shared" si="103"/>
        <v>0</v>
      </c>
      <c r="I151" s="405">
        <f t="shared" si="103"/>
        <v>0</v>
      </c>
      <c r="J151" s="405">
        <f t="shared" si="103"/>
        <v>0</v>
      </c>
      <c r="K151" s="405">
        <f t="shared" si="103"/>
        <v>0</v>
      </c>
      <c r="L151" s="405">
        <f t="shared" si="103"/>
        <v>0</v>
      </c>
      <c r="M151" s="405">
        <f t="shared" si="103"/>
        <v>3.8835604782030577</v>
      </c>
      <c r="N151" s="405">
        <f t="shared" si="103"/>
        <v>48.044017974618761</v>
      </c>
      <c r="O151" s="405">
        <f t="shared" si="103"/>
        <v>87.807132437953953</v>
      </c>
      <c r="P151" s="405">
        <f t="shared" si="103"/>
        <v>79.217339973736188</v>
      </c>
      <c r="Q151" s="405">
        <f t="shared" si="103"/>
        <v>89.100510211837161</v>
      </c>
      <c r="R151" s="405">
        <f t="shared" si="103"/>
        <v>85.824030584002344</v>
      </c>
      <c r="S151" s="405">
        <f t="shared" si="103"/>
        <v>94.716426299601636</v>
      </c>
      <c r="T151" s="405">
        <f t="shared" si="103"/>
        <v>0</v>
      </c>
      <c r="U151" s="405">
        <f t="shared" si="103"/>
        <v>0</v>
      </c>
      <c r="V151" s="405">
        <f t="shared" si="103"/>
        <v>0</v>
      </c>
      <c r="W151" s="405">
        <f t="shared" si="103"/>
        <v>0</v>
      </c>
      <c r="X151" s="405">
        <f t="shared" si="103"/>
        <v>0</v>
      </c>
      <c r="Y151" s="405">
        <f t="shared" si="103"/>
        <v>0</v>
      </c>
      <c r="Z151" s="405">
        <f t="shared" si="103"/>
        <v>0</v>
      </c>
      <c r="AA151" s="405">
        <f t="shared" si="103"/>
        <v>0</v>
      </c>
    </row>
    <row r="152" spans="1:27" s="95" customFormat="1" hidden="1" x14ac:dyDescent="0.25">
      <c r="A152" s="666"/>
      <c r="B152" s="76" t="s">
        <v>23</v>
      </c>
      <c r="C152" s="405">
        <f t="shared" si="100"/>
        <v>0</v>
      </c>
      <c r="D152" s="405">
        <f t="shared" si="101"/>
        <v>0</v>
      </c>
      <c r="E152" s="405">
        <f t="shared" si="103"/>
        <v>0</v>
      </c>
      <c r="F152" s="405">
        <f t="shared" si="103"/>
        <v>0</v>
      </c>
      <c r="G152" s="405">
        <f t="shared" si="103"/>
        <v>0</v>
      </c>
      <c r="H152" s="405">
        <f t="shared" si="103"/>
        <v>0</v>
      </c>
      <c r="I152" s="405">
        <f t="shared" si="103"/>
        <v>0</v>
      </c>
      <c r="J152" s="405">
        <f t="shared" si="103"/>
        <v>0</v>
      </c>
      <c r="K152" s="405">
        <f t="shared" si="103"/>
        <v>0</v>
      </c>
      <c r="L152" s="405">
        <f t="shared" si="103"/>
        <v>0</v>
      </c>
      <c r="M152" s="405">
        <f t="shared" si="103"/>
        <v>4.6090170636155694</v>
      </c>
      <c r="N152" s="405">
        <f t="shared" si="103"/>
        <v>184.22952114971378</v>
      </c>
      <c r="O152" s="405">
        <f t="shared" si="103"/>
        <v>357.21189124806318</v>
      </c>
      <c r="P152" s="405">
        <f t="shared" si="103"/>
        <v>322.26739498245786</v>
      </c>
      <c r="Q152" s="405">
        <f t="shared" si="103"/>
        <v>362.47353580789991</v>
      </c>
      <c r="R152" s="405">
        <f t="shared" si="103"/>
        <v>349.14435112780978</v>
      </c>
      <c r="S152" s="405">
        <f t="shared" si="103"/>
        <v>385.31988041684497</v>
      </c>
      <c r="T152" s="405">
        <f t="shared" si="103"/>
        <v>0</v>
      </c>
      <c r="U152" s="405">
        <f t="shared" si="103"/>
        <v>0</v>
      </c>
      <c r="V152" s="405">
        <f t="shared" si="103"/>
        <v>0</v>
      </c>
      <c r="W152" s="405">
        <f t="shared" si="103"/>
        <v>0</v>
      </c>
      <c r="X152" s="405">
        <f t="shared" si="103"/>
        <v>0</v>
      </c>
      <c r="Y152" s="405">
        <f t="shared" si="103"/>
        <v>0</v>
      </c>
      <c r="Z152" s="405">
        <f t="shared" si="103"/>
        <v>0</v>
      </c>
      <c r="AA152" s="405">
        <f t="shared" si="103"/>
        <v>0</v>
      </c>
    </row>
    <row r="153" spans="1:27" s="95" customFormat="1" hidden="1" x14ac:dyDescent="0.25">
      <c r="A153" s="666"/>
      <c r="B153" s="76" t="s">
        <v>24</v>
      </c>
      <c r="C153" s="405">
        <f t="shared" si="100"/>
        <v>0</v>
      </c>
      <c r="D153" s="405">
        <f t="shared" si="101"/>
        <v>0</v>
      </c>
      <c r="E153" s="405">
        <f t="shared" ref="E153:AA155" si="104">IF(E33=0,0,((E15*0.5)+D33-E51)*E88*E120*E$2)</f>
        <v>0</v>
      </c>
      <c r="F153" s="405">
        <f t="shared" si="104"/>
        <v>0</v>
      </c>
      <c r="G153" s="405">
        <f t="shared" si="104"/>
        <v>0</v>
      </c>
      <c r="H153" s="405">
        <f t="shared" si="104"/>
        <v>0</v>
      </c>
      <c r="I153" s="405">
        <f t="shared" si="104"/>
        <v>0</v>
      </c>
      <c r="J153" s="405">
        <f t="shared" si="104"/>
        <v>0</v>
      </c>
      <c r="K153" s="405">
        <f t="shared" si="104"/>
        <v>0</v>
      </c>
      <c r="L153" s="405">
        <f t="shared" si="104"/>
        <v>0</v>
      </c>
      <c r="M153" s="405">
        <f t="shared" si="104"/>
        <v>1.4916343437847781</v>
      </c>
      <c r="N153" s="405">
        <f t="shared" si="104"/>
        <v>59.622925472609637</v>
      </c>
      <c r="O153" s="405">
        <f t="shared" si="104"/>
        <v>115.60589115631154</v>
      </c>
      <c r="P153" s="405">
        <f t="shared" si="104"/>
        <v>104.29666620951853</v>
      </c>
      <c r="Q153" s="405">
        <f t="shared" si="104"/>
        <v>117.30873790691221</v>
      </c>
      <c r="R153" s="405">
        <f t="shared" si="104"/>
        <v>112.99496137515956</v>
      </c>
      <c r="S153" s="405">
        <f t="shared" si="104"/>
        <v>124.70259038744777</v>
      </c>
      <c r="T153" s="405">
        <f t="shared" si="104"/>
        <v>0</v>
      </c>
      <c r="U153" s="405">
        <f t="shared" si="104"/>
        <v>0</v>
      </c>
      <c r="V153" s="405">
        <f t="shared" si="104"/>
        <v>0</v>
      </c>
      <c r="W153" s="405">
        <f t="shared" si="104"/>
        <v>0</v>
      </c>
      <c r="X153" s="405">
        <f t="shared" si="104"/>
        <v>0</v>
      </c>
      <c r="Y153" s="405">
        <f t="shared" si="104"/>
        <v>0</v>
      </c>
      <c r="Z153" s="405">
        <f t="shared" si="104"/>
        <v>0</v>
      </c>
      <c r="AA153" s="405">
        <f t="shared" si="104"/>
        <v>0</v>
      </c>
    </row>
    <row r="154" spans="1:27" s="95" customFormat="1" ht="15.75" hidden="1" customHeight="1" x14ac:dyDescent="0.25">
      <c r="A154" s="666"/>
      <c r="B154" s="76" t="s">
        <v>7</v>
      </c>
      <c r="C154" s="405">
        <f t="shared" si="100"/>
        <v>0</v>
      </c>
      <c r="D154" s="405">
        <f t="shared" si="101"/>
        <v>0</v>
      </c>
      <c r="E154" s="405">
        <f t="shared" si="104"/>
        <v>0</v>
      </c>
      <c r="F154" s="405">
        <f t="shared" si="104"/>
        <v>0</v>
      </c>
      <c r="G154" s="405">
        <f t="shared" si="104"/>
        <v>0</v>
      </c>
      <c r="H154" s="405">
        <f t="shared" si="104"/>
        <v>0</v>
      </c>
      <c r="I154" s="405">
        <f t="shared" si="104"/>
        <v>0</v>
      </c>
      <c r="J154" s="405">
        <f t="shared" si="104"/>
        <v>0</v>
      </c>
      <c r="K154" s="405">
        <f t="shared" si="104"/>
        <v>0</v>
      </c>
      <c r="L154" s="405">
        <f t="shared" si="104"/>
        <v>0</v>
      </c>
      <c r="M154" s="405">
        <f t="shared" si="104"/>
        <v>0</v>
      </c>
      <c r="N154" s="405">
        <f t="shared" si="104"/>
        <v>0</v>
      </c>
      <c r="O154" s="405">
        <f t="shared" si="104"/>
        <v>0</v>
      </c>
      <c r="P154" s="405">
        <f t="shared" si="104"/>
        <v>0</v>
      </c>
      <c r="Q154" s="405">
        <f t="shared" si="104"/>
        <v>0</v>
      </c>
      <c r="R154" s="405">
        <f t="shared" si="104"/>
        <v>0</v>
      </c>
      <c r="S154" s="405">
        <f t="shared" si="104"/>
        <v>0</v>
      </c>
      <c r="T154" s="405">
        <f t="shared" si="104"/>
        <v>0</v>
      </c>
      <c r="U154" s="405">
        <f t="shared" si="104"/>
        <v>0</v>
      </c>
      <c r="V154" s="405">
        <f t="shared" si="104"/>
        <v>0</v>
      </c>
      <c r="W154" s="405">
        <f t="shared" si="104"/>
        <v>0</v>
      </c>
      <c r="X154" s="405">
        <f t="shared" si="104"/>
        <v>0</v>
      </c>
      <c r="Y154" s="405">
        <f t="shared" si="104"/>
        <v>0</v>
      </c>
      <c r="Z154" s="405">
        <f t="shared" si="104"/>
        <v>0</v>
      </c>
      <c r="AA154" s="405">
        <f t="shared" si="104"/>
        <v>0</v>
      </c>
    </row>
    <row r="155" spans="1:27" s="95" customFormat="1" ht="15.75" hidden="1" customHeight="1" x14ac:dyDescent="0.25">
      <c r="A155" s="666"/>
      <c r="B155" s="76" t="s">
        <v>8</v>
      </c>
      <c r="C155" s="405">
        <f t="shared" si="100"/>
        <v>0</v>
      </c>
      <c r="D155" s="405">
        <f t="shared" si="101"/>
        <v>0</v>
      </c>
      <c r="E155" s="405">
        <f t="shared" si="104"/>
        <v>0</v>
      </c>
      <c r="F155" s="405">
        <f t="shared" si="104"/>
        <v>0</v>
      </c>
      <c r="G155" s="405">
        <f t="shared" si="104"/>
        <v>0</v>
      </c>
      <c r="H155" s="405">
        <f t="shared" si="104"/>
        <v>0</v>
      </c>
      <c r="I155" s="405">
        <f t="shared" si="104"/>
        <v>0</v>
      </c>
      <c r="J155" s="405">
        <f t="shared" si="104"/>
        <v>0</v>
      </c>
      <c r="K155" s="405">
        <f t="shared" si="104"/>
        <v>0</v>
      </c>
      <c r="L155" s="405">
        <f t="shared" si="104"/>
        <v>0</v>
      </c>
      <c r="M155" s="405">
        <f t="shared" si="104"/>
        <v>0</v>
      </c>
      <c r="N155" s="405">
        <f t="shared" si="104"/>
        <v>0</v>
      </c>
      <c r="O155" s="405">
        <f t="shared" si="104"/>
        <v>0</v>
      </c>
      <c r="P155" s="405">
        <f t="shared" si="104"/>
        <v>0</v>
      </c>
      <c r="Q155" s="405">
        <f t="shared" si="104"/>
        <v>0</v>
      </c>
      <c r="R155" s="405">
        <f t="shared" si="104"/>
        <v>0</v>
      </c>
      <c r="S155" s="405">
        <f t="shared" si="104"/>
        <v>0</v>
      </c>
      <c r="T155" s="405">
        <f t="shared" si="104"/>
        <v>0</v>
      </c>
      <c r="U155" s="405">
        <f t="shared" si="104"/>
        <v>0</v>
      </c>
      <c r="V155" s="405">
        <f t="shared" si="104"/>
        <v>0</v>
      </c>
      <c r="W155" s="405">
        <f t="shared" si="104"/>
        <v>0</v>
      </c>
      <c r="X155" s="405">
        <f t="shared" si="104"/>
        <v>0</v>
      </c>
      <c r="Y155" s="405">
        <f t="shared" si="104"/>
        <v>0</v>
      </c>
      <c r="Z155" s="405">
        <f t="shared" si="104"/>
        <v>0</v>
      </c>
      <c r="AA155" s="405">
        <f t="shared" si="104"/>
        <v>0</v>
      </c>
    </row>
    <row r="156" spans="1:27" ht="15.75" hidden="1" customHeight="1" x14ac:dyDescent="0.25">
      <c r="A156" s="666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25">
      <c r="A157" s="666"/>
      <c r="B157" s="224" t="s">
        <v>26</v>
      </c>
      <c r="C157" s="23">
        <f>SUM(C143:C156)</f>
        <v>0</v>
      </c>
      <c r="D157" s="23">
        <f>SUM(D143:D156)</f>
        <v>24.304776651066462</v>
      </c>
      <c r="E157" s="23">
        <f t="shared" ref="E157:AA157" si="105">SUM(E143:E156)</f>
        <v>63.229063054497608</v>
      </c>
      <c r="F157" s="23">
        <f t="shared" si="105"/>
        <v>75.302282736913583</v>
      </c>
      <c r="G157" s="23">
        <f t="shared" si="105"/>
        <v>99.227332468591129</v>
      </c>
      <c r="H157" s="23">
        <f t="shared" si="105"/>
        <v>99.2422325950821</v>
      </c>
      <c r="I157" s="23">
        <f t="shared" si="105"/>
        <v>182.02000828173831</v>
      </c>
      <c r="J157" s="23">
        <f t="shared" si="105"/>
        <v>286.62325005750461</v>
      </c>
      <c r="K157" s="23">
        <f t="shared" si="105"/>
        <v>402.00235080038232</v>
      </c>
      <c r="L157" s="23">
        <f t="shared" si="105"/>
        <v>412.2468956423387</v>
      </c>
      <c r="M157" s="23">
        <f t="shared" si="105"/>
        <v>364.78419619587521</v>
      </c>
      <c r="N157" s="23">
        <f t="shared" si="105"/>
        <v>1963.6268113094438</v>
      </c>
      <c r="O157" s="23">
        <f t="shared" si="105"/>
        <v>3721.038249356011</v>
      </c>
      <c r="P157" s="23">
        <f t="shared" si="105"/>
        <v>3105.723224693033</v>
      </c>
      <c r="Q157" s="23">
        <f t="shared" si="105"/>
        <v>3380.6235350054385</v>
      </c>
      <c r="R157" s="23">
        <f t="shared" si="105"/>
        <v>3808.9070736213207</v>
      </c>
      <c r="S157" s="23">
        <f t="shared" si="105"/>
        <v>6878.2380651511903</v>
      </c>
      <c r="T157" s="23">
        <f t="shared" si="105"/>
        <v>0</v>
      </c>
      <c r="U157" s="23">
        <f t="shared" si="105"/>
        <v>0</v>
      </c>
      <c r="V157" s="23">
        <f t="shared" si="105"/>
        <v>0</v>
      </c>
      <c r="W157" s="23">
        <f t="shared" si="105"/>
        <v>0</v>
      </c>
      <c r="X157" s="23">
        <f t="shared" si="105"/>
        <v>0</v>
      </c>
      <c r="Y157" s="23">
        <f t="shared" si="105"/>
        <v>0</v>
      </c>
      <c r="Z157" s="23">
        <f t="shared" si="105"/>
        <v>0</v>
      </c>
      <c r="AA157" s="23">
        <f t="shared" si="105"/>
        <v>0</v>
      </c>
    </row>
    <row r="158" spans="1:27" ht="16.5" hidden="1" customHeight="1" thickBot="1" x14ac:dyDescent="0.3">
      <c r="A158" s="667"/>
      <c r="B158" s="127" t="s">
        <v>27</v>
      </c>
      <c r="C158" s="24">
        <f>C157</f>
        <v>0</v>
      </c>
      <c r="D158" s="24">
        <f>C158+D157</f>
        <v>24.304776651066462</v>
      </c>
      <c r="E158" s="24">
        <f t="shared" ref="E158:AA158" si="106">D158+E157</f>
        <v>87.533839705564077</v>
      </c>
      <c r="F158" s="24">
        <f t="shared" si="106"/>
        <v>162.83612244247766</v>
      </c>
      <c r="G158" s="24">
        <f t="shared" si="106"/>
        <v>262.06345491106879</v>
      </c>
      <c r="H158" s="24">
        <f t="shared" si="106"/>
        <v>361.30568750615089</v>
      </c>
      <c r="I158" s="24">
        <f t="shared" si="106"/>
        <v>543.32569578788923</v>
      </c>
      <c r="J158" s="24">
        <f t="shared" si="106"/>
        <v>829.94894584539384</v>
      </c>
      <c r="K158" s="24">
        <f t="shared" si="106"/>
        <v>1231.9512966457762</v>
      </c>
      <c r="L158" s="24">
        <f t="shared" si="106"/>
        <v>1644.198192288115</v>
      </c>
      <c r="M158" s="24">
        <f t="shared" si="106"/>
        <v>2008.9823884839902</v>
      </c>
      <c r="N158" s="24">
        <f t="shared" si="106"/>
        <v>3972.6091997934341</v>
      </c>
      <c r="O158" s="24">
        <f t="shared" si="106"/>
        <v>7693.6474491494446</v>
      </c>
      <c r="P158" s="24">
        <f t="shared" si="106"/>
        <v>10799.370673842477</v>
      </c>
      <c r="Q158" s="24">
        <f t="shared" si="106"/>
        <v>14179.994208847915</v>
      </c>
      <c r="R158" s="24">
        <f t="shared" si="106"/>
        <v>17988.901282469236</v>
      </c>
      <c r="S158" s="24">
        <f t="shared" si="106"/>
        <v>24867.139347620425</v>
      </c>
      <c r="T158" s="24">
        <f t="shared" si="106"/>
        <v>24867.139347620425</v>
      </c>
      <c r="U158" s="24">
        <f t="shared" si="106"/>
        <v>24867.139347620425</v>
      </c>
      <c r="V158" s="24">
        <f t="shared" si="106"/>
        <v>24867.139347620425</v>
      </c>
      <c r="W158" s="24">
        <f t="shared" si="106"/>
        <v>24867.139347620425</v>
      </c>
      <c r="X158" s="24">
        <f t="shared" si="106"/>
        <v>24867.139347620425</v>
      </c>
      <c r="Y158" s="24">
        <f t="shared" si="106"/>
        <v>24867.139347620425</v>
      </c>
      <c r="Z158" s="24">
        <f t="shared" si="106"/>
        <v>24867.139347620425</v>
      </c>
      <c r="AA158" s="24">
        <f t="shared" si="106"/>
        <v>24867.139347620425</v>
      </c>
    </row>
    <row r="159" spans="1:27" hidden="1" x14ac:dyDescent="0.25">
      <c r="A159" s="95"/>
      <c r="B159" s="95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</row>
    <row r="160" spans="1:27" ht="15.75" hidden="1" thickBot="1" x14ac:dyDescent="0.3">
      <c r="A160" s="95"/>
      <c r="B160" s="95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</row>
    <row r="161" spans="1:27" ht="16.5" hidden="1" thickBot="1" x14ac:dyDescent="0.3">
      <c r="A161" s="665" t="s">
        <v>127</v>
      </c>
      <c r="B161" s="226" t="s">
        <v>143</v>
      </c>
      <c r="C161" s="135">
        <f>C$4</f>
        <v>45292</v>
      </c>
      <c r="D161" s="135">
        <f t="shared" ref="D161:AA161" si="107">D$4</f>
        <v>45323</v>
      </c>
      <c r="E161" s="135">
        <f t="shared" si="107"/>
        <v>45352</v>
      </c>
      <c r="F161" s="135">
        <f t="shared" si="107"/>
        <v>45383</v>
      </c>
      <c r="G161" s="135">
        <f t="shared" si="107"/>
        <v>45413</v>
      </c>
      <c r="H161" s="135">
        <f t="shared" si="107"/>
        <v>45444</v>
      </c>
      <c r="I161" s="135">
        <f t="shared" si="107"/>
        <v>45474</v>
      </c>
      <c r="J161" s="135">
        <f t="shared" si="107"/>
        <v>45505</v>
      </c>
      <c r="K161" s="135">
        <f t="shared" si="107"/>
        <v>45536</v>
      </c>
      <c r="L161" s="135">
        <f t="shared" si="107"/>
        <v>45566</v>
      </c>
      <c r="M161" s="135">
        <f t="shared" si="107"/>
        <v>45597</v>
      </c>
      <c r="N161" s="135">
        <f t="shared" si="107"/>
        <v>45627</v>
      </c>
      <c r="O161" s="135">
        <f t="shared" si="107"/>
        <v>45658</v>
      </c>
      <c r="P161" s="135">
        <f t="shared" si="107"/>
        <v>45689</v>
      </c>
      <c r="Q161" s="135">
        <f t="shared" si="107"/>
        <v>45717</v>
      </c>
      <c r="R161" s="135">
        <f t="shared" si="107"/>
        <v>45748</v>
      </c>
      <c r="S161" s="135">
        <f t="shared" si="107"/>
        <v>45778</v>
      </c>
      <c r="T161" s="135">
        <f t="shared" si="107"/>
        <v>45809</v>
      </c>
      <c r="U161" s="135">
        <f t="shared" si="107"/>
        <v>45839</v>
      </c>
      <c r="V161" s="135">
        <f t="shared" si="107"/>
        <v>45870</v>
      </c>
      <c r="W161" s="135">
        <f t="shared" si="107"/>
        <v>45901</v>
      </c>
      <c r="X161" s="135">
        <f t="shared" si="107"/>
        <v>45931</v>
      </c>
      <c r="Y161" s="135">
        <f t="shared" si="107"/>
        <v>45962</v>
      </c>
      <c r="Z161" s="135">
        <f t="shared" si="107"/>
        <v>45992</v>
      </c>
      <c r="AA161" s="135">
        <f t="shared" si="107"/>
        <v>46023</v>
      </c>
    </row>
    <row r="162" spans="1:27" hidden="1" x14ac:dyDescent="0.25">
      <c r="A162" s="666"/>
      <c r="B162" s="225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AA163" si="108">IF(E23=0,0,((E5*0.5)+D23-E41)*E78*E127*E$2)</f>
        <v>0</v>
      </c>
      <c r="F162" s="23">
        <f t="shared" si="108"/>
        <v>0</v>
      </c>
      <c r="G162" s="23">
        <f t="shared" si="108"/>
        <v>0</v>
      </c>
      <c r="H162" s="23">
        <f t="shared" si="108"/>
        <v>0</v>
      </c>
      <c r="I162" s="23">
        <f t="shared" si="108"/>
        <v>0</v>
      </c>
      <c r="J162" s="23">
        <f t="shared" si="108"/>
        <v>0</v>
      </c>
      <c r="K162" s="23">
        <f t="shared" si="108"/>
        <v>0</v>
      </c>
      <c r="L162" s="23">
        <f t="shared" si="108"/>
        <v>0</v>
      </c>
      <c r="M162" s="23">
        <f t="shared" si="108"/>
        <v>2.6827518819777874</v>
      </c>
      <c r="N162" s="23">
        <f t="shared" si="108"/>
        <v>80.162123220612784</v>
      </c>
      <c r="O162" s="23">
        <f t="shared" si="108"/>
        <v>148.62984621942252</v>
      </c>
      <c r="P162" s="23">
        <f t="shared" si="108"/>
        <v>116.70607125631931</v>
      </c>
      <c r="Q162" s="23">
        <f t="shared" si="108"/>
        <v>155.24063828597821</v>
      </c>
      <c r="R162" s="23">
        <f t="shared" si="108"/>
        <v>220.3367021228826</v>
      </c>
      <c r="S162" s="23">
        <f t="shared" si="108"/>
        <v>320.36292528727415</v>
      </c>
      <c r="T162" s="23">
        <f t="shared" si="108"/>
        <v>0</v>
      </c>
      <c r="U162" s="23">
        <f t="shared" si="108"/>
        <v>0</v>
      </c>
      <c r="V162" s="23">
        <f t="shared" si="108"/>
        <v>0</v>
      </c>
      <c r="W162" s="23">
        <f t="shared" si="108"/>
        <v>0</v>
      </c>
      <c r="X162" s="23">
        <f t="shared" si="108"/>
        <v>0</v>
      </c>
      <c r="Y162" s="23">
        <f t="shared" si="108"/>
        <v>0</v>
      </c>
      <c r="Z162" s="23">
        <f t="shared" si="108"/>
        <v>0</v>
      </c>
      <c r="AA162" s="23">
        <f t="shared" si="108"/>
        <v>0</v>
      </c>
    </row>
    <row r="163" spans="1:27" hidden="1" x14ac:dyDescent="0.25">
      <c r="A163" s="666"/>
      <c r="B163" s="225" t="s">
        <v>0</v>
      </c>
      <c r="C163" s="23">
        <f t="shared" ref="C163:C174" si="109">IF(C24=0,0,((C6*0.5)-C42)*C79*C128*C$2)</f>
        <v>0</v>
      </c>
      <c r="D163" s="23">
        <f t="shared" ref="D163:S174" si="110">IF(D24=0,0,((D6*0.5)+C24-D42)*D79*D128*D$2)</f>
        <v>0</v>
      </c>
      <c r="E163" s="23">
        <f t="shared" si="110"/>
        <v>0</v>
      </c>
      <c r="F163" s="23">
        <f t="shared" si="110"/>
        <v>0</v>
      </c>
      <c r="G163" s="23">
        <f t="shared" si="110"/>
        <v>0</v>
      </c>
      <c r="H163" s="23">
        <f t="shared" si="110"/>
        <v>0</v>
      </c>
      <c r="I163" s="23">
        <f t="shared" si="110"/>
        <v>0</v>
      </c>
      <c r="J163" s="23">
        <f t="shared" si="110"/>
        <v>0</v>
      </c>
      <c r="K163" s="23">
        <f t="shared" si="110"/>
        <v>0</v>
      </c>
      <c r="L163" s="23">
        <f t="shared" si="110"/>
        <v>0</v>
      </c>
      <c r="M163" s="23">
        <f t="shared" si="110"/>
        <v>0</v>
      </c>
      <c r="N163" s="23">
        <f t="shared" si="110"/>
        <v>0</v>
      </c>
      <c r="O163" s="23">
        <f t="shared" si="110"/>
        <v>0</v>
      </c>
      <c r="P163" s="23">
        <f t="shared" si="110"/>
        <v>0</v>
      </c>
      <c r="Q163" s="23">
        <f t="shared" si="110"/>
        <v>0</v>
      </c>
      <c r="R163" s="23">
        <f t="shared" si="110"/>
        <v>0</v>
      </c>
      <c r="S163" s="23">
        <f t="shared" si="110"/>
        <v>0</v>
      </c>
      <c r="T163" s="23">
        <f t="shared" si="108"/>
        <v>0</v>
      </c>
      <c r="U163" s="23">
        <f t="shared" si="108"/>
        <v>0</v>
      </c>
      <c r="V163" s="23">
        <f t="shared" si="108"/>
        <v>0</v>
      </c>
      <c r="W163" s="23">
        <f t="shared" si="108"/>
        <v>0</v>
      </c>
      <c r="X163" s="23">
        <f t="shared" si="108"/>
        <v>0</v>
      </c>
      <c r="Y163" s="23">
        <f t="shared" si="108"/>
        <v>0</v>
      </c>
      <c r="Z163" s="23">
        <f t="shared" si="108"/>
        <v>0</v>
      </c>
      <c r="AA163" s="23">
        <f t="shared" si="108"/>
        <v>0</v>
      </c>
    </row>
    <row r="164" spans="1:27" hidden="1" x14ac:dyDescent="0.25">
      <c r="A164" s="666"/>
      <c r="B164" s="225" t="s">
        <v>21</v>
      </c>
      <c r="C164" s="23">
        <f t="shared" si="109"/>
        <v>0</v>
      </c>
      <c r="D164" s="23">
        <f t="shared" si="110"/>
        <v>0</v>
      </c>
      <c r="E164" s="23">
        <f t="shared" ref="E164:AA167" si="111">IF(E25=0,0,((E7*0.5)+D25-E43)*E80*E129*E$2)</f>
        <v>0</v>
      </c>
      <c r="F164" s="23">
        <f t="shared" si="111"/>
        <v>0</v>
      </c>
      <c r="G164" s="23">
        <f t="shared" si="111"/>
        <v>0</v>
      </c>
      <c r="H164" s="23">
        <f t="shared" si="111"/>
        <v>0</v>
      </c>
      <c r="I164" s="23">
        <f t="shared" si="111"/>
        <v>0</v>
      </c>
      <c r="J164" s="23">
        <f t="shared" si="111"/>
        <v>0</v>
      </c>
      <c r="K164" s="23">
        <f t="shared" si="111"/>
        <v>0</v>
      </c>
      <c r="L164" s="23">
        <f t="shared" si="111"/>
        <v>0</v>
      </c>
      <c r="M164" s="23">
        <f t="shared" si="111"/>
        <v>0</v>
      </c>
      <c r="N164" s="23">
        <f t="shared" si="111"/>
        <v>0</v>
      </c>
      <c r="O164" s="23">
        <f t="shared" si="111"/>
        <v>0</v>
      </c>
      <c r="P164" s="23">
        <f t="shared" si="111"/>
        <v>0</v>
      </c>
      <c r="Q164" s="23">
        <f t="shared" si="111"/>
        <v>0</v>
      </c>
      <c r="R164" s="23">
        <f t="shared" si="111"/>
        <v>0</v>
      </c>
      <c r="S164" s="23">
        <f t="shared" si="111"/>
        <v>0</v>
      </c>
      <c r="T164" s="23">
        <f t="shared" si="111"/>
        <v>0</v>
      </c>
      <c r="U164" s="23">
        <f t="shared" si="111"/>
        <v>0</v>
      </c>
      <c r="V164" s="23">
        <f t="shared" si="111"/>
        <v>0</v>
      </c>
      <c r="W164" s="23">
        <f t="shared" si="111"/>
        <v>0</v>
      </c>
      <c r="X164" s="23">
        <f t="shared" si="111"/>
        <v>0</v>
      </c>
      <c r="Y164" s="23">
        <f t="shared" si="111"/>
        <v>0</v>
      </c>
      <c r="Z164" s="23">
        <f t="shared" si="111"/>
        <v>0</v>
      </c>
      <c r="AA164" s="23">
        <f t="shared" si="111"/>
        <v>0</v>
      </c>
    </row>
    <row r="165" spans="1:27" hidden="1" x14ac:dyDescent="0.25">
      <c r="A165" s="666"/>
      <c r="B165" s="225" t="s">
        <v>1</v>
      </c>
      <c r="C165" s="23">
        <f t="shared" si="109"/>
        <v>0</v>
      </c>
      <c r="D165" s="23">
        <f t="shared" si="110"/>
        <v>0</v>
      </c>
      <c r="E165" s="23">
        <f t="shared" si="111"/>
        <v>0</v>
      </c>
      <c r="F165" s="23">
        <f t="shared" si="111"/>
        <v>0</v>
      </c>
      <c r="G165" s="23">
        <f t="shared" si="111"/>
        <v>0</v>
      </c>
      <c r="H165" s="23">
        <f t="shared" si="111"/>
        <v>0</v>
      </c>
      <c r="I165" s="23">
        <f t="shared" si="111"/>
        <v>0</v>
      </c>
      <c r="J165" s="23">
        <f t="shared" si="111"/>
        <v>0</v>
      </c>
      <c r="K165" s="23">
        <f t="shared" si="111"/>
        <v>0</v>
      </c>
      <c r="L165" s="23">
        <f t="shared" si="111"/>
        <v>6.7192237486128921</v>
      </c>
      <c r="M165" s="23">
        <f t="shared" si="111"/>
        <v>0</v>
      </c>
      <c r="N165" s="23">
        <f t="shared" si="111"/>
        <v>0</v>
      </c>
      <c r="O165" s="23">
        <f t="shared" si="111"/>
        <v>0</v>
      </c>
      <c r="P165" s="23">
        <f t="shared" si="111"/>
        <v>0</v>
      </c>
      <c r="Q165" s="23">
        <f t="shared" si="111"/>
        <v>0</v>
      </c>
      <c r="R165" s="23">
        <f t="shared" si="111"/>
        <v>441.05883778988175</v>
      </c>
      <c r="S165" s="23">
        <f t="shared" si="111"/>
        <v>4038.0465808233303</v>
      </c>
      <c r="T165" s="23">
        <f t="shared" si="111"/>
        <v>0</v>
      </c>
      <c r="U165" s="23">
        <f t="shared" si="111"/>
        <v>0</v>
      </c>
      <c r="V165" s="23">
        <f t="shared" si="111"/>
        <v>0</v>
      </c>
      <c r="W165" s="23">
        <f t="shared" si="111"/>
        <v>0</v>
      </c>
      <c r="X165" s="23">
        <f t="shared" si="111"/>
        <v>0</v>
      </c>
      <c r="Y165" s="23">
        <f t="shared" si="111"/>
        <v>0</v>
      </c>
      <c r="Z165" s="23">
        <f t="shared" si="111"/>
        <v>0</v>
      </c>
      <c r="AA165" s="23">
        <f t="shared" si="111"/>
        <v>0</v>
      </c>
    </row>
    <row r="166" spans="1:27" hidden="1" x14ac:dyDescent="0.25">
      <c r="A166" s="666"/>
      <c r="B166" s="225" t="s">
        <v>22</v>
      </c>
      <c r="C166" s="23">
        <f t="shared" si="109"/>
        <v>0</v>
      </c>
      <c r="D166" s="23">
        <f t="shared" si="110"/>
        <v>0</v>
      </c>
      <c r="E166" s="23">
        <f t="shared" si="111"/>
        <v>0</v>
      </c>
      <c r="F166" s="23">
        <f t="shared" si="111"/>
        <v>0</v>
      </c>
      <c r="G166" s="23">
        <f t="shared" si="111"/>
        <v>0</v>
      </c>
      <c r="H166" s="23">
        <f t="shared" si="111"/>
        <v>0</v>
      </c>
      <c r="I166" s="23">
        <f t="shared" si="111"/>
        <v>0</v>
      </c>
      <c r="J166" s="23">
        <f t="shared" si="111"/>
        <v>0</v>
      </c>
      <c r="K166" s="23">
        <f t="shared" si="111"/>
        <v>0</v>
      </c>
      <c r="L166" s="23">
        <f t="shared" si="111"/>
        <v>0</v>
      </c>
      <c r="M166" s="23">
        <f t="shared" si="111"/>
        <v>0</v>
      </c>
      <c r="N166" s="23">
        <f t="shared" si="111"/>
        <v>0</v>
      </c>
      <c r="O166" s="23">
        <f t="shared" si="111"/>
        <v>0</v>
      </c>
      <c r="P166" s="23">
        <f t="shared" si="111"/>
        <v>0</v>
      </c>
      <c r="Q166" s="23">
        <f t="shared" si="111"/>
        <v>0</v>
      </c>
      <c r="R166" s="23">
        <f t="shared" si="111"/>
        <v>0</v>
      </c>
      <c r="S166" s="23">
        <f t="shared" si="111"/>
        <v>0</v>
      </c>
      <c r="T166" s="23">
        <f t="shared" si="111"/>
        <v>0</v>
      </c>
      <c r="U166" s="23">
        <f t="shared" si="111"/>
        <v>0</v>
      </c>
      <c r="V166" s="23">
        <f t="shared" si="111"/>
        <v>0</v>
      </c>
      <c r="W166" s="23">
        <f t="shared" si="111"/>
        <v>0</v>
      </c>
      <c r="X166" s="23">
        <f t="shared" si="111"/>
        <v>0</v>
      </c>
      <c r="Y166" s="23">
        <f t="shared" si="111"/>
        <v>0</v>
      </c>
      <c r="Z166" s="23">
        <f t="shared" si="111"/>
        <v>0</v>
      </c>
      <c r="AA166" s="23">
        <f t="shared" si="111"/>
        <v>0</v>
      </c>
    </row>
    <row r="167" spans="1:27" hidden="1" x14ac:dyDescent="0.25">
      <c r="A167" s="666"/>
      <c r="B167" s="76" t="s">
        <v>9</v>
      </c>
      <c r="C167" s="23">
        <f t="shared" si="109"/>
        <v>0</v>
      </c>
      <c r="D167" s="23">
        <f t="shared" si="110"/>
        <v>0</v>
      </c>
      <c r="E167" s="23">
        <f t="shared" si="111"/>
        <v>0</v>
      </c>
      <c r="F167" s="23">
        <f t="shared" si="111"/>
        <v>0</v>
      </c>
      <c r="G167" s="23">
        <f t="shared" si="111"/>
        <v>0</v>
      </c>
      <c r="H167" s="23">
        <f t="shared" si="111"/>
        <v>0</v>
      </c>
      <c r="I167" s="23">
        <f t="shared" si="111"/>
        <v>0</v>
      </c>
      <c r="J167" s="23">
        <f t="shared" si="111"/>
        <v>0</v>
      </c>
      <c r="K167" s="23">
        <f t="shared" si="111"/>
        <v>0</v>
      </c>
      <c r="L167" s="23">
        <f t="shared" si="111"/>
        <v>0</v>
      </c>
      <c r="M167" s="23">
        <f t="shared" si="111"/>
        <v>0</v>
      </c>
      <c r="N167" s="23">
        <f t="shared" si="111"/>
        <v>0</v>
      </c>
      <c r="O167" s="23">
        <f t="shared" si="111"/>
        <v>0</v>
      </c>
      <c r="P167" s="23">
        <f t="shared" si="111"/>
        <v>0</v>
      </c>
      <c r="Q167" s="23">
        <f t="shared" si="111"/>
        <v>0</v>
      </c>
      <c r="R167" s="23">
        <f t="shared" si="111"/>
        <v>0</v>
      </c>
      <c r="S167" s="23">
        <f t="shared" si="111"/>
        <v>0</v>
      </c>
      <c r="T167" s="23">
        <f t="shared" si="111"/>
        <v>0</v>
      </c>
      <c r="U167" s="23">
        <f t="shared" si="111"/>
        <v>0</v>
      </c>
      <c r="V167" s="23">
        <f t="shared" si="111"/>
        <v>0</v>
      </c>
      <c r="W167" s="23">
        <f t="shared" si="111"/>
        <v>0</v>
      </c>
      <c r="X167" s="23">
        <f t="shared" si="111"/>
        <v>0</v>
      </c>
      <c r="Y167" s="23">
        <f t="shared" si="111"/>
        <v>0</v>
      </c>
      <c r="Z167" s="23">
        <f t="shared" si="111"/>
        <v>0</v>
      </c>
      <c r="AA167" s="23">
        <f t="shared" si="111"/>
        <v>0</v>
      </c>
    </row>
    <row r="168" spans="1:27" hidden="1" x14ac:dyDescent="0.25">
      <c r="A168" s="666"/>
      <c r="B168" s="76" t="s">
        <v>3</v>
      </c>
      <c r="C168" s="23">
        <f t="shared" si="109"/>
        <v>0</v>
      </c>
      <c r="D168" s="23">
        <f t="shared" si="110"/>
        <v>0</v>
      </c>
      <c r="E168" s="23">
        <f t="shared" ref="E168:AA171" si="112">IF(E29=0,0,((E11*0.5)+D29-E47)*E84*E133*E$2)</f>
        <v>0</v>
      </c>
      <c r="F168" s="23">
        <f t="shared" si="112"/>
        <v>0</v>
      </c>
      <c r="G168" s="23">
        <f t="shared" si="112"/>
        <v>0</v>
      </c>
      <c r="H168" s="23">
        <f t="shared" si="112"/>
        <v>0</v>
      </c>
      <c r="I168" s="23">
        <f t="shared" si="112"/>
        <v>0</v>
      </c>
      <c r="J168" s="23">
        <f t="shared" si="112"/>
        <v>0</v>
      </c>
      <c r="K168" s="23">
        <f t="shared" si="112"/>
        <v>0</v>
      </c>
      <c r="L168" s="23">
        <f t="shared" si="112"/>
        <v>0</v>
      </c>
      <c r="M168" s="23">
        <f t="shared" si="112"/>
        <v>1.9459803337089441</v>
      </c>
      <c r="N168" s="23">
        <f t="shared" si="112"/>
        <v>141.66368172505204</v>
      </c>
      <c r="O168" s="23">
        <f t="shared" si="112"/>
        <v>509.23512954096475</v>
      </c>
      <c r="P168" s="23">
        <f t="shared" si="112"/>
        <v>361.74351116043511</v>
      </c>
      <c r="Q168" s="23">
        <f t="shared" si="112"/>
        <v>279.99937652003553</v>
      </c>
      <c r="R168" s="23">
        <f t="shared" si="112"/>
        <v>196.6640645036527</v>
      </c>
      <c r="S168" s="23">
        <f t="shared" si="112"/>
        <v>476.55003809609531</v>
      </c>
      <c r="T168" s="23">
        <f t="shared" si="112"/>
        <v>0</v>
      </c>
      <c r="U168" s="23">
        <f t="shared" si="112"/>
        <v>0</v>
      </c>
      <c r="V168" s="23">
        <f t="shared" si="112"/>
        <v>0</v>
      </c>
      <c r="W168" s="23">
        <f t="shared" si="112"/>
        <v>0</v>
      </c>
      <c r="X168" s="23">
        <f t="shared" si="112"/>
        <v>0</v>
      </c>
      <c r="Y168" s="23">
        <f t="shared" si="112"/>
        <v>0</v>
      </c>
      <c r="Z168" s="23">
        <f t="shared" si="112"/>
        <v>0</v>
      </c>
      <c r="AA168" s="23">
        <f t="shared" si="112"/>
        <v>0</v>
      </c>
    </row>
    <row r="169" spans="1:27" ht="15.75" hidden="1" customHeight="1" x14ac:dyDescent="0.25">
      <c r="A169" s="666"/>
      <c r="B169" s="76" t="s">
        <v>4</v>
      </c>
      <c r="C169" s="23">
        <f t="shared" si="109"/>
        <v>0</v>
      </c>
      <c r="D169" s="23">
        <f t="shared" si="110"/>
        <v>5.4335409907721939</v>
      </c>
      <c r="E169" s="23">
        <f t="shared" si="112"/>
        <v>16.728793194583268</v>
      </c>
      <c r="F169" s="23">
        <f t="shared" si="112"/>
        <v>33.777314649732041</v>
      </c>
      <c r="G169" s="23">
        <f t="shared" si="112"/>
        <v>55.087544064098466</v>
      </c>
      <c r="H169" s="23">
        <f t="shared" si="112"/>
        <v>112.22058914336671</v>
      </c>
      <c r="I169" s="23">
        <f t="shared" si="112"/>
        <v>196.38151480746166</v>
      </c>
      <c r="J169" s="23">
        <f t="shared" si="112"/>
        <v>298.2084930238766</v>
      </c>
      <c r="K169" s="23">
        <f t="shared" si="112"/>
        <v>398.80853776749746</v>
      </c>
      <c r="L169" s="23">
        <f t="shared" si="112"/>
        <v>231.25356982340094</v>
      </c>
      <c r="M169" s="23">
        <f t="shared" si="112"/>
        <v>121.23156405563931</v>
      </c>
      <c r="N169" s="23">
        <f t="shared" si="112"/>
        <v>179.10277091522272</v>
      </c>
      <c r="O169" s="23">
        <f t="shared" si="112"/>
        <v>302.80897055330377</v>
      </c>
      <c r="P169" s="23">
        <f t="shared" si="112"/>
        <v>188.51680005664946</v>
      </c>
      <c r="Q169" s="23">
        <f t="shared" si="112"/>
        <v>246.12288455320547</v>
      </c>
      <c r="R169" s="23">
        <f t="shared" si="112"/>
        <v>431.4198116896622</v>
      </c>
      <c r="S169" s="23">
        <f t="shared" si="112"/>
        <v>674.71891594296278</v>
      </c>
      <c r="T169" s="23">
        <f t="shared" si="112"/>
        <v>0</v>
      </c>
      <c r="U169" s="23">
        <f t="shared" si="112"/>
        <v>0</v>
      </c>
      <c r="V169" s="23">
        <f t="shared" si="112"/>
        <v>0</v>
      </c>
      <c r="W169" s="23">
        <f t="shared" si="112"/>
        <v>0</v>
      </c>
      <c r="X169" s="23">
        <f t="shared" si="112"/>
        <v>0</v>
      </c>
      <c r="Y169" s="23">
        <f t="shared" si="112"/>
        <v>0</v>
      </c>
      <c r="Z169" s="23">
        <f t="shared" si="112"/>
        <v>0</v>
      </c>
      <c r="AA169" s="23">
        <f t="shared" si="112"/>
        <v>0</v>
      </c>
    </row>
    <row r="170" spans="1:27" hidden="1" x14ac:dyDescent="0.25">
      <c r="A170" s="666"/>
      <c r="B170" s="76" t="s">
        <v>5</v>
      </c>
      <c r="C170" s="23">
        <f t="shared" si="109"/>
        <v>0</v>
      </c>
      <c r="D170" s="23">
        <f t="shared" si="110"/>
        <v>0</v>
      </c>
      <c r="E170" s="23">
        <f t="shared" si="112"/>
        <v>0</v>
      </c>
      <c r="F170" s="23">
        <f t="shared" si="112"/>
        <v>0</v>
      </c>
      <c r="G170" s="23">
        <f t="shared" si="112"/>
        <v>0</v>
      </c>
      <c r="H170" s="23">
        <f t="shared" si="112"/>
        <v>0</v>
      </c>
      <c r="I170" s="23">
        <f t="shared" si="112"/>
        <v>0</v>
      </c>
      <c r="J170" s="23">
        <f t="shared" si="112"/>
        <v>0</v>
      </c>
      <c r="K170" s="23">
        <f t="shared" si="112"/>
        <v>0</v>
      </c>
      <c r="L170" s="23">
        <f t="shared" si="112"/>
        <v>0</v>
      </c>
      <c r="M170" s="23">
        <f t="shared" si="112"/>
        <v>1.2517341066277665</v>
      </c>
      <c r="N170" s="23">
        <f t="shared" si="112"/>
        <v>11.57601630987206</v>
      </c>
      <c r="O170" s="23">
        <f t="shared" si="112"/>
        <v>20.231111144932612</v>
      </c>
      <c r="P170" s="23">
        <f t="shared" si="112"/>
        <v>15.885729272634343</v>
      </c>
      <c r="Q170" s="23">
        <f t="shared" si="112"/>
        <v>21.130955102633283</v>
      </c>
      <c r="R170" s="23">
        <f t="shared" si="112"/>
        <v>29.991663339105529</v>
      </c>
      <c r="S170" s="23">
        <f t="shared" si="112"/>
        <v>43.606974729922236</v>
      </c>
      <c r="T170" s="23">
        <f t="shared" si="112"/>
        <v>0</v>
      </c>
      <c r="U170" s="23">
        <f t="shared" si="112"/>
        <v>0</v>
      </c>
      <c r="V170" s="23">
        <f t="shared" si="112"/>
        <v>0</v>
      </c>
      <c r="W170" s="23">
        <f t="shared" si="112"/>
        <v>0</v>
      </c>
      <c r="X170" s="23">
        <f t="shared" si="112"/>
        <v>0</v>
      </c>
      <c r="Y170" s="23">
        <f t="shared" si="112"/>
        <v>0</v>
      </c>
      <c r="Z170" s="23">
        <f t="shared" si="112"/>
        <v>0</v>
      </c>
      <c r="AA170" s="23">
        <f t="shared" si="112"/>
        <v>0</v>
      </c>
    </row>
    <row r="171" spans="1:27" hidden="1" x14ac:dyDescent="0.25">
      <c r="A171" s="666"/>
      <c r="B171" s="76" t="s">
        <v>23</v>
      </c>
      <c r="C171" s="23">
        <f t="shared" si="109"/>
        <v>0</v>
      </c>
      <c r="D171" s="23">
        <f t="shared" si="110"/>
        <v>0</v>
      </c>
      <c r="E171" s="23">
        <f t="shared" si="112"/>
        <v>0</v>
      </c>
      <c r="F171" s="23">
        <f t="shared" si="112"/>
        <v>0</v>
      </c>
      <c r="G171" s="23">
        <f t="shared" si="112"/>
        <v>0</v>
      </c>
      <c r="H171" s="23">
        <f t="shared" si="112"/>
        <v>0</v>
      </c>
      <c r="I171" s="23">
        <f t="shared" si="112"/>
        <v>0</v>
      </c>
      <c r="J171" s="23">
        <f t="shared" si="112"/>
        <v>0</v>
      </c>
      <c r="K171" s="23">
        <f t="shared" si="112"/>
        <v>0</v>
      </c>
      <c r="L171" s="23">
        <f t="shared" si="112"/>
        <v>0</v>
      </c>
      <c r="M171" s="23">
        <f t="shared" si="112"/>
        <v>1.4855604512759986</v>
      </c>
      <c r="N171" s="23">
        <f t="shared" si="112"/>
        <v>44.389375233263443</v>
      </c>
      <c r="O171" s="23">
        <f t="shared" si="112"/>
        <v>82.30303477041258</v>
      </c>
      <c r="P171" s="23">
        <f t="shared" si="112"/>
        <v>64.625403879829264</v>
      </c>
      <c r="Q171" s="23">
        <f t="shared" si="112"/>
        <v>85.96372784891085</v>
      </c>
      <c r="R171" s="23">
        <f t="shared" si="112"/>
        <v>122.01034797039233</v>
      </c>
      <c r="S171" s="23">
        <f t="shared" si="112"/>
        <v>177.39936930395658</v>
      </c>
      <c r="T171" s="23">
        <f t="shared" si="112"/>
        <v>0</v>
      </c>
      <c r="U171" s="23">
        <f t="shared" si="112"/>
        <v>0</v>
      </c>
      <c r="V171" s="23">
        <f t="shared" si="112"/>
        <v>0</v>
      </c>
      <c r="W171" s="23">
        <f t="shared" si="112"/>
        <v>0</v>
      </c>
      <c r="X171" s="23">
        <f t="shared" si="112"/>
        <v>0</v>
      </c>
      <c r="Y171" s="23">
        <f t="shared" si="112"/>
        <v>0</v>
      </c>
      <c r="Z171" s="23">
        <f t="shared" si="112"/>
        <v>0</v>
      </c>
      <c r="AA171" s="23">
        <f t="shared" si="112"/>
        <v>0</v>
      </c>
    </row>
    <row r="172" spans="1:27" hidden="1" x14ac:dyDescent="0.25">
      <c r="A172" s="666"/>
      <c r="B172" s="76" t="s">
        <v>24</v>
      </c>
      <c r="C172" s="23">
        <f t="shared" si="109"/>
        <v>0</v>
      </c>
      <c r="D172" s="23">
        <f t="shared" si="110"/>
        <v>0</v>
      </c>
      <c r="E172" s="23">
        <f t="shared" ref="E172:AA174" si="113">IF(E33=0,0,((E15*0.5)+D33-E51)*E88*E137*E$2)</f>
        <v>0</v>
      </c>
      <c r="F172" s="23">
        <f t="shared" si="113"/>
        <v>0</v>
      </c>
      <c r="G172" s="23">
        <f t="shared" si="113"/>
        <v>0</v>
      </c>
      <c r="H172" s="23">
        <f t="shared" si="113"/>
        <v>0</v>
      </c>
      <c r="I172" s="23">
        <f t="shared" si="113"/>
        <v>0</v>
      </c>
      <c r="J172" s="23">
        <f t="shared" si="113"/>
        <v>0</v>
      </c>
      <c r="K172" s="23">
        <f t="shared" si="113"/>
        <v>0</v>
      </c>
      <c r="L172" s="23">
        <f t="shared" si="113"/>
        <v>0</v>
      </c>
      <c r="M172" s="23">
        <f t="shared" si="113"/>
        <v>0.48077777936309207</v>
      </c>
      <c r="N172" s="23">
        <f t="shared" si="113"/>
        <v>14.365908323442888</v>
      </c>
      <c r="O172" s="23">
        <f t="shared" si="113"/>
        <v>26.63605527312923</v>
      </c>
      <c r="P172" s="23">
        <f t="shared" si="113"/>
        <v>20.914973968982405</v>
      </c>
      <c r="Q172" s="23">
        <f t="shared" si="113"/>
        <v>27.820779790868336</v>
      </c>
      <c r="R172" s="23">
        <f t="shared" si="113"/>
        <v>39.486689421583897</v>
      </c>
      <c r="S172" s="23">
        <f t="shared" si="113"/>
        <v>57.412456531884054</v>
      </c>
      <c r="T172" s="23">
        <f t="shared" si="113"/>
        <v>0</v>
      </c>
      <c r="U172" s="23">
        <f t="shared" si="113"/>
        <v>0</v>
      </c>
      <c r="V172" s="23">
        <f t="shared" si="113"/>
        <v>0</v>
      </c>
      <c r="W172" s="23">
        <f t="shared" si="113"/>
        <v>0</v>
      </c>
      <c r="X172" s="23">
        <f t="shared" si="113"/>
        <v>0</v>
      </c>
      <c r="Y172" s="23">
        <f t="shared" si="113"/>
        <v>0</v>
      </c>
      <c r="Z172" s="23">
        <f t="shared" si="113"/>
        <v>0</v>
      </c>
      <c r="AA172" s="23">
        <f t="shared" si="113"/>
        <v>0</v>
      </c>
    </row>
    <row r="173" spans="1:27" ht="15.75" hidden="1" customHeight="1" x14ac:dyDescent="0.25">
      <c r="A173" s="666"/>
      <c r="B173" s="76" t="s">
        <v>7</v>
      </c>
      <c r="C173" s="23">
        <f t="shared" si="109"/>
        <v>0</v>
      </c>
      <c r="D173" s="23">
        <f t="shared" si="110"/>
        <v>0</v>
      </c>
      <c r="E173" s="23">
        <f t="shared" si="113"/>
        <v>0</v>
      </c>
      <c r="F173" s="23">
        <f t="shared" si="113"/>
        <v>0</v>
      </c>
      <c r="G173" s="23">
        <f t="shared" si="113"/>
        <v>0</v>
      </c>
      <c r="H173" s="23">
        <f t="shared" si="113"/>
        <v>0</v>
      </c>
      <c r="I173" s="23">
        <f t="shared" si="113"/>
        <v>0</v>
      </c>
      <c r="J173" s="23">
        <f t="shared" si="113"/>
        <v>0</v>
      </c>
      <c r="K173" s="23">
        <f t="shared" si="113"/>
        <v>0</v>
      </c>
      <c r="L173" s="23">
        <f t="shared" si="113"/>
        <v>0</v>
      </c>
      <c r="M173" s="23">
        <f t="shared" si="113"/>
        <v>0</v>
      </c>
      <c r="N173" s="23">
        <f t="shared" si="113"/>
        <v>0</v>
      </c>
      <c r="O173" s="23">
        <f t="shared" si="113"/>
        <v>0</v>
      </c>
      <c r="P173" s="23">
        <f t="shared" si="113"/>
        <v>0</v>
      </c>
      <c r="Q173" s="23">
        <f t="shared" si="113"/>
        <v>0</v>
      </c>
      <c r="R173" s="23">
        <f t="shared" si="113"/>
        <v>0</v>
      </c>
      <c r="S173" s="23">
        <f t="shared" si="113"/>
        <v>0</v>
      </c>
      <c r="T173" s="23">
        <f t="shared" si="113"/>
        <v>0</v>
      </c>
      <c r="U173" s="23">
        <f t="shared" si="113"/>
        <v>0</v>
      </c>
      <c r="V173" s="23">
        <f t="shared" si="113"/>
        <v>0</v>
      </c>
      <c r="W173" s="23">
        <f t="shared" si="113"/>
        <v>0</v>
      </c>
      <c r="X173" s="23">
        <f t="shared" si="113"/>
        <v>0</v>
      </c>
      <c r="Y173" s="23">
        <f t="shared" si="113"/>
        <v>0</v>
      </c>
      <c r="Z173" s="23">
        <f t="shared" si="113"/>
        <v>0</v>
      </c>
      <c r="AA173" s="23">
        <f t="shared" si="113"/>
        <v>0</v>
      </c>
    </row>
    <row r="174" spans="1:27" ht="15.75" hidden="1" customHeight="1" x14ac:dyDescent="0.25">
      <c r="A174" s="666"/>
      <c r="B174" s="76" t="s">
        <v>8</v>
      </c>
      <c r="C174" s="23">
        <f t="shared" si="109"/>
        <v>0</v>
      </c>
      <c r="D174" s="23">
        <f t="shared" si="110"/>
        <v>0</v>
      </c>
      <c r="E174" s="23">
        <f t="shared" si="113"/>
        <v>0</v>
      </c>
      <c r="F174" s="23">
        <f t="shared" si="113"/>
        <v>0</v>
      </c>
      <c r="G174" s="23">
        <f t="shared" si="113"/>
        <v>0</v>
      </c>
      <c r="H174" s="23">
        <f t="shared" si="113"/>
        <v>0</v>
      </c>
      <c r="I174" s="23">
        <f t="shared" si="113"/>
        <v>0</v>
      </c>
      <c r="J174" s="23">
        <f t="shared" si="113"/>
        <v>0</v>
      </c>
      <c r="K174" s="23">
        <f t="shared" si="113"/>
        <v>0</v>
      </c>
      <c r="L174" s="23">
        <f t="shared" si="113"/>
        <v>0</v>
      </c>
      <c r="M174" s="23">
        <f t="shared" si="113"/>
        <v>0</v>
      </c>
      <c r="N174" s="23">
        <f t="shared" si="113"/>
        <v>0</v>
      </c>
      <c r="O174" s="23">
        <f t="shared" si="113"/>
        <v>0</v>
      </c>
      <c r="P174" s="23">
        <f t="shared" si="113"/>
        <v>0</v>
      </c>
      <c r="Q174" s="23">
        <f t="shared" si="113"/>
        <v>0</v>
      </c>
      <c r="R174" s="23">
        <f t="shared" si="113"/>
        <v>0</v>
      </c>
      <c r="S174" s="23">
        <f t="shared" si="113"/>
        <v>0</v>
      </c>
      <c r="T174" s="23">
        <f t="shared" si="113"/>
        <v>0</v>
      </c>
      <c r="U174" s="23">
        <f t="shared" si="113"/>
        <v>0</v>
      </c>
      <c r="V174" s="23">
        <f t="shared" si="113"/>
        <v>0</v>
      </c>
      <c r="W174" s="23">
        <f t="shared" si="113"/>
        <v>0</v>
      </c>
      <c r="X174" s="23">
        <f t="shared" si="113"/>
        <v>0</v>
      </c>
      <c r="Y174" s="23">
        <f t="shared" si="113"/>
        <v>0</v>
      </c>
      <c r="Z174" s="23">
        <f t="shared" si="113"/>
        <v>0</v>
      </c>
      <c r="AA174" s="23">
        <f t="shared" si="113"/>
        <v>0</v>
      </c>
    </row>
    <row r="175" spans="1:27" ht="15.75" hidden="1" customHeight="1" x14ac:dyDescent="0.25">
      <c r="A175" s="666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25">
      <c r="A176" s="666"/>
      <c r="B176" s="224" t="s">
        <v>26</v>
      </c>
      <c r="C176" s="23">
        <f>SUM(C162:C175)</f>
        <v>0</v>
      </c>
      <c r="D176" s="23">
        <f>SUM(D162:D175)</f>
        <v>5.4335409907721939</v>
      </c>
      <c r="E176" s="23">
        <f t="shared" ref="E176:AA176" si="114">SUM(E162:E175)</f>
        <v>16.728793194583268</v>
      </c>
      <c r="F176" s="23">
        <f t="shared" si="114"/>
        <v>33.777314649732041</v>
      </c>
      <c r="G176" s="23">
        <f t="shared" si="114"/>
        <v>55.087544064098466</v>
      </c>
      <c r="H176" s="23">
        <f t="shared" si="114"/>
        <v>112.22058914336671</v>
      </c>
      <c r="I176" s="23">
        <f t="shared" si="114"/>
        <v>196.38151480746166</v>
      </c>
      <c r="J176" s="23">
        <f t="shared" si="114"/>
        <v>298.2084930238766</v>
      </c>
      <c r="K176" s="23">
        <f t="shared" si="114"/>
        <v>398.80853776749746</v>
      </c>
      <c r="L176" s="23">
        <f t="shared" si="114"/>
        <v>237.97279357201384</v>
      </c>
      <c r="M176" s="23">
        <f t="shared" si="114"/>
        <v>129.07836860859288</v>
      </c>
      <c r="N176" s="23">
        <f t="shared" si="114"/>
        <v>471.25987572746595</v>
      </c>
      <c r="O176" s="23">
        <f t="shared" si="114"/>
        <v>1089.8441475021655</v>
      </c>
      <c r="P176" s="23">
        <f t="shared" si="114"/>
        <v>768.39248959484985</v>
      </c>
      <c r="Q176" s="23">
        <f t="shared" si="114"/>
        <v>816.27836210163161</v>
      </c>
      <c r="R176" s="23">
        <f t="shared" si="114"/>
        <v>1480.9681168371608</v>
      </c>
      <c r="S176" s="23">
        <f t="shared" si="114"/>
        <v>5788.0972607154263</v>
      </c>
      <c r="T176" s="23">
        <f t="shared" si="114"/>
        <v>0</v>
      </c>
      <c r="U176" s="23">
        <f t="shared" si="114"/>
        <v>0</v>
      </c>
      <c r="V176" s="23">
        <f t="shared" si="114"/>
        <v>0</v>
      </c>
      <c r="W176" s="23">
        <f t="shared" si="114"/>
        <v>0</v>
      </c>
      <c r="X176" s="23">
        <f t="shared" si="114"/>
        <v>0</v>
      </c>
      <c r="Y176" s="23">
        <f t="shared" si="114"/>
        <v>0</v>
      </c>
      <c r="Z176" s="23">
        <f t="shared" si="114"/>
        <v>0</v>
      </c>
      <c r="AA176" s="23">
        <f t="shared" si="114"/>
        <v>0</v>
      </c>
    </row>
    <row r="177" spans="1:27" ht="16.5" hidden="1" customHeight="1" thickBot="1" x14ac:dyDescent="0.3">
      <c r="A177" s="667"/>
      <c r="B177" s="127" t="s">
        <v>27</v>
      </c>
      <c r="C177" s="24">
        <f>C176</f>
        <v>0</v>
      </c>
      <c r="D177" s="24">
        <f>C177+D176</f>
        <v>5.4335409907721939</v>
      </c>
      <c r="E177" s="24">
        <f t="shared" ref="E177:AA177" si="115">D177+E176</f>
        <v>22.162334185355462</v>
      </c>
      <c r="F177" s="24">
        <f t="shared" si="115"/>
        <v>55.939648835087503</v>
      </c>
      <c r="G177" s="24">
        <f t="shared" si="115"/>
        <v>111.02719289918596</v>
      </c>
      <c r="H177" s="24">
        <f t="shared" si="115"/>
        <v>223.24778204255267</v>
      </c>
      <c r="I177" s="24">
        <f t="shared" si="115"/>
        <v>419.62929685001433</v>
      </c>
      <c r="J177" s="24">
        <f t="shared" si="115"/>
        <v>717.83778987389087</v>
      </c>
      <c r="K177" s="24">
        <f t="shared" si="115"/>
        <v>1116.6463276413883</v>
      </c>
      <c r="L177" s="24">
        <f t="shared" si="115"/>
        <v>1354.6191212134022</v>
      </c>
      <c r="M177" s="24">
        <f t="shared" si="115"/>
        <v>1483.6974898219951</v>
      </c>
      <c r="N177" s="24">
        <f t="shared" si="115"/>
        <v>1954.957365549461</v>
      </c>
      <c r="O177" s="24">
        <f t="shared" si="115"/>
        <v>3044.8015130516264</v>
      </c>
      <c r="P177" s="24">
        <f t="shared" si="115"/>
        <v>3813.1940026464763</v>
      </c>
      <c r="Q177" s="24">
        <f t="shared" si="115"/>
        <v>4629.4723647481078</v>
      </c>
      <c r="R177" s="24">
        <f t="shared" si="115"/>
        <v>6110.4404815852686</v>
      </c>
      <c r="S177" s="24">
        <f t="shared" si="115"/>
        <v>11898.537742300694</v>
      </c>
      <c r="T177" s="24">
        <f t="shared" si="115"/>
        <v>11898.537742300694</v>
      </c>
      <c r="U177" s="24">
        <f t="shared" si="115"/>
        <v>11898.537742300694</v>
      </c>
      <c r="V177" s="24">
        <f t="shared" si="115"/>
        <v>11898.537742300694</v>
      </c>
      <c r="W177" s="24">
        <f t="shared" si="115"/>
        <v>11898.537742300694</v>
      </c>
      <c r="X177" s="24">
        <f t="shared" si="115"/>
        <v>11898.537742300694</v>
      </c>
      <c r="Y177" s="24">
        <f t="shared" si="115"/>
        <v>11898.537742300694</v>
      </c>
      <c r="Z177" s="24">
        <f t="shared" si="115"/>
        <v>11898.537742300694</v>
      </c>
      <c r="AA177" s="24">
        <f t="shared" si="115"/>
        <v>11898.537742300694</v>
      </c>
    </row>
    <row r="178" spans="1:27" hidden="1" x14ac:dyDescent="0.25">
      <c r="A178" s="95"/>
      <c r="B178" s="198" t="s">
        <v>128</v>
      </c>
      <c r="C178" s="99">
        <f>C157+C176</f>
        <v>0</v>
      </c>
      <c r="D178" s="99">
        <f t="shared" ref="D178:AA178" si="116">D157+D176</f>
        <v>29.738317641838655</v>
      </c>
      <c r="E178" s="99">
        <f t="shared" si="116"/>
        <v>79.957856249080876</v>
      </c>
      <c r="F178" s="99">
        <f t="shared" si="116"/>
        <v>109.07959738664562</v>
      </c>
      <c r="G178" s="99">
        <f t="shared" si="116"/>
        <v>154.3148765326896</v>
      </c>
      <c r="H178" s="99">
        <f t="shared" si="116"/>
        <v>211.46282173844881</v>
      </c>
      <c r="I178" s="99">
        <f t="shared" si="116"/>
        <v>378.40152308919994</v>
      </c>
      <c r="J178" s="99">
        <f t="shared" si="116"/>
        <v>584.83174308138121</v>
      </c>
      <c r="K178" s="99">
        <f t="shared" si="116"/>
        <v>800.81088856787983</v>
      </c>
      <c r="L178" s="99">
        <f t="shared" si="116"/>
        <v>650.21968921435257</v>
      </c>
      <c r="M178" s="99">
        <f t="shared" si="116"/>
        <v>493.86256480446809</v>
      </c>
      <c r="N178" s="99">
        <f t="shared" si="116"/>
        <v>2434.8866870369097</v>
      </c>
      <c r="O178" s="99">
        <f t="shared" si="116"/>
        <v>4810.8823968581764</v>
      </c>
      <c r="P178" s="99">
        <f t="shared" si="116"/>
        <v>3874.1157142878828</v>
      </c>
      <c r="Q178" s="99">
        <f t="shared" si="116"/>
        <v>4196.90189710707</v>
      </c>
      <c r="R178" s="99">
        <f t="shared" si="116"/>
        <v>5289.8751904584815</v>
      </c>
      <c r="S178" s="99">
        <f t="shared" si="116"/>
        <v>12666.335325866617</v>
      </c>
      <c r="T178" s="99">
        <f t="shared" si="116"/>
        <v>0</v>
      </c>
      <c r="U178" s="99">
        <f t="shared" si="116"/>
        <v>0</v>
      </c>
      <c r="V178" s="99">
        <f t="shared" si="116"/>
        <v>0</v>
      </c>
      <c r="W178" s="99">
        <f t="shared" si="116"/>
        <v>0</v>
      </c>
      <c r="X178" s="99">
        <f t="shared" si="116"/>
        <v>0</v>
      </c>
      <c r="Y178" s="99">
        <f t="shared" si="116"/>
        <v>0</v>
      </c>
      <c r="Z178" s="99">
        <f t="shared" si="116"/>
        <v>0</v>
      </c>
      <c r="AA178" s="99">
        <f t="shared" si="116"/>
        <v>0</v>
      </c>
    </row>
    <row r="179" spans="1:27" hidden="1" x14ac:dyDescent="0.25">
      <c r="A179" s="95"/>
      <c r="B179" s="199" t="s">
        <v>182</v>
      </c>
      <c r="C179" s="97">
        <f>C178-C73</f>
        <v>0</v>
      </c>
      <c r="D179" s="97">
        <f t="shared" ref="D179:AA179" si="117">D178-D73</f>
        <v>0</v>
      </c>
      <c r="E179" s="97">
        <f t="shared" si="117"/>
        <v>0</v>
      </c>
      <c r="F179" s="97">
        <f t="shared" si="117"/>
        <v>0</v>
      </c>
      <c r="G179" s="97">
        <f t="shared" si="117"/>
        <v>0</v>
      </c>
      <c r="H179" s="97">
        <f t="shared" si="117"/>
        <v>0</v>
      </c>
      <c r="I179" s="97">
        <f t="shared" si="117"/>
        <v>0</v>
      </c>
      <c r="J179" s="97">
        <f t="shared" si="117"/>
        <v>0</v>
      </c>
      <c r="K179" s="97">
        <f t="shared" si="117"/>
        <v>0</v>
      </c>
      <c r="L179" s="97">
        <f t="shared" si="117"/>
        <v>0</v>
      </c>
      <c r="M179" s="97">
        <f t="shared" si="117"/>
        <v>0</v>
      </c>
      <c r="N179" s="97">
        <f t="shared" si="117"/>
        <v>0</v>
      </c>
      <c r="O179" s="97">
        <f t="shared" si="117"/>
        <v>0</v>
      </c>
      <c r="P179" s="97">
        <f t="shared" si="117"/>
        <v>0</v>
      </c>
      <c r="Q179" s="97">
        <f t="shared" si="117"/>
        <v>0</v>
      </c>
      <c r="R179" s="97">
        <f t="shared" si="117"/>
        <v>0</v>
      </c>
      <c r="S179" s="97">
        <f t="shared" si="117"/>
        <v>0</v>
      </c>
      <c r="T179" s="97">
        <f t="shared" si="117"/>
        <v>0</v>
      </c>
      <c r="U179" s="97">
        <f t="shared" si="117"/>
        <v>0</v>
      </c>
      <c r="V179" s="97">
        <f t="shared" si="117"/>
        <v>0</v>
      </c>
      <c r="W179" s="97">
        <f t="shared" si="117"/>
        <v>0</v>
      </c>
      <c r="X179" s="97">
        <f t="shared" si="117"/>
        <v>0</v>
      </c>
      <c r="Y179" s="97">
        <f t="shared" si="117"/>
        <v>0</v>
      </c>
      <c r="Z179" s="97">
        <f t="shared" si="117"/>
        <v>0</v>
      </c>
      <c r="AA179" s="97">
        <f t="shared" si="117"/>
        <v>0</v>
      </c>
    </row>
    <row r="180" spans="1:27" ht="15.75" hidden="1" thickBot="1" x14ac:dyDescent="0.3">
      <c r="A180" s="95"/>
      <c r="B180" s="95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</row>
    <row r="181" spans="1:27" ht="15.75" hidden="1" thickBot="1" x14ac:dyDescent="0.3">
      <c r="A181" s="95"/>
      <c r="B181" s="241" t="s">
        <v>39</v>
      </c>
      <c r="C181" s="135">
        <f>C$4</f>
        <v>45292</v>
      </c>
      <c r="D181" s="135">
        <f t="shared" ref="D181:AA181" si="118">D$4</f>
        <v>45323</v>
      </c>
      <c r="E181" s="135">
        <f t="shared" si="118"/>
        <v>45352</v>
      </c>
      <c r="F181" s="135">
        <f t="shared" si="118"/>
        <v>45383</v>
      </c>
      <c r="G181" s="135">
        <f t="shared" si="118"/>
        <v>45413</v>
      </c>
      <c r="H181" s="135">
        <f t="shared" si="118"/>
        <v>45444</v>
      </c>
      <c r="I181" s="135">
        <f t="shared" si="118"/>
        <v>45474</v>
      </c>
      <c r="J181" s="135">
        <f t="shared" si="118"/>
        <v>45505</v>
      </c>
      <c r="K181" s="135">
        <f t="shared" si="118"/>
        <v>45536</v>
      </c>
      <c r="L181" s="135">
        <f t="shared" si="118"/>
        <v>45566</v>
      </c>
      <c r="M181" s="135">
        <f t="shared" si="118"/>
        <v>45597</v>
      </c>
      <c r="N181" s="135">
        <f t="shared" si="118"/>
        <v>45627</v>
      </c>
      <c r="O181" s="135">
        <f t="shared" si="118"/>
        <v>45658</v>
      </c>
      <c r="P181" s="135">
        <f t="shared" si="118"/>
        <v>45689</v>
      </c>
      <c r="Q181" s="135">
        <f t="shared" si="118"/>
        <v>45717</v>
      </c>
      <c r="R181" s="135">
        <f t="shared" si="118"/>
        <v>45748</v>
      </c>
      <c r="S181" s="135">
        <f t="shared" si="118"/>
        <v>45778</v>
      </c>
      <c r="T181" s="135">
        <f t="shared" si="118"/>
        <v>45809</v>
      </c>
      <c r="U181" s="135">
        <f t="shared" si="118"/>
        <v>45839</v>
      </c>
      <c r="V181" s="135">
        <f t="shared" si="118"/>
        <v>45870</v>
      </c>
      <c r="W181" s="135">
        <f t="shared" si="118"/>
        <v>45901</v>
      </c>
      <c r="X181" s="135">
        <f t="shared" si="118"/>
        <v>45931</v>
      </c>
      <c r="Y181" s="135">
        <f t="shared" si="118"/>
        <v>45962</v>
      </c>
      <c r="Z181" s="135">
        <f t="shared" si="118"/>
        <v>45992</v>
      </c>
      <c r="AA181" s="135">
        <f t="shared" si="118"/>
        <v>46023</v>
      </c>
    </row>
    <row r="182" spans="1:27" hidden="1" x14ac:dyDescent="0.25">
      <c r="A182" s="95"/>
      <c r="B182" s="235" t="s">
        <v>129</v>
      </c>
      <c r="C182" s="107">
        <f>C157*'YTD PROGRAM SUMMARY'!C47</f>
        <v>0</v>
      </c>
      <c r="D182" s="107">
        <f>D157*'YTD PROGRAM SUMMARY'!D47</f>
        <v>24.304776651066462</v>
      </c>
      <c r="E182" s="107">
        <f>E157*'YTD PROGRAM SUMMARY'!E47</f>
        <v>63.229063054497608</v>
      </c>
      <c r="F182" s="107">
        <f>F157*'YTD PROGRAM SUMMARY'!F47</f>
        <v>0</v>
      </c>
      <c r="G182" s="107">
        <f>G157*'YTD PROGRAM SUMMARY'!G47</f>
        <v>99.227332468591129</v>
      </c>
      <c r="H182" s="107">
        <f>H157*'YTD PROGRAM SUMMARY'!H47</f>
        <v>0</v>
      </c>
      <c r="I182" s="107">
        <f>I157*'YTD PROGRAM SUMMARY'!I47</f>
        <v>182.02000828173831</v>
      </c>
      <c r="J182" s="107">
        <f>J157*'YTD PROGRAM SUMMARY'!J47</f>
        <v>286.62325005750461</v>
      </c>
      <c r="K182" s="107">
        <f>K157*'YTD PROGRAM SUMMARY'!K47</f>
        <v>0</v>
      </c>
      <c r="L182" s="107">
        <f>L157*'YTD PROGRAM SUMMARY'!L47</f>
        <v>412.2468956423387</v>
      </c>
      <c r="M182" s="107">
        <f>M157*'YTD PROGRAM SUMMARY'!M47</f>
        <v>0</v>
      </c>
      <c r="N182" s="107">
        <f>N157*'YTD PROGRAM SUMMARY'!N47</f>
        <v>0</v>
      </c>
      <c r="O182" s="207">
        <f>O157*'YTD PROGRAM SUMMARY'!O47</f>
        <v>0</v>
      </c>
      <c r="P182" s="207">
        <f>P157*'YTD PROGRAM SUMMARY'!P47</f>
        <v>0</v>
      </c>
      <c r="Q182" s="207">
        <f>Q157*'YTD PROGRAM SUMMARY'!Q47</f>
        <v>0</v>
      </c>
      <c r="R182" s="207">
        <f>R157*'YTD PROGRAM SUMMARY'!R47</f>
        <v>0</v>
      </c>
      <c r="S182" s="207">
        <f>S157*'YTD PROGRAM SUMMARY'!S47</f>
        <v>0</v>
      </c>
      <c r="T182" s="207">
        <f>T157*'YTD PROGRAM SUMMARY'!T47</f>
        <v>0</v>
      </c>
      <c r="U182" s="207">
        <f>U157*'YTD PROGRAM SUMMARY'!U47</f>
        <v>0</v>
      </c>
      <c r="V182" s="207">
        <f>V157*'YTD PROGRAM SUMMARY'!V47</f>
        <v>0</v>
      </c>
      <c r="W182" s="207">
        <f>W157*'YTD PROGRAM SUMMARY'!W47</f>
        <v>0</v>
      </c>
      <c r="X182" s="207">
        <f>X157*'YTD PROGRAM SUMMARY'!X47</f>
        <v>0</v>
      </c>
      <c r="Y182" s="207">
        <f>Y157*'YTD PROGRAM SUMMARY'!Y47</f>
        <v>0</v>
      </c>
      <c r="Z182" s="207">
        <f>Z157*'YTD PROGRAM SUMMARY'!Z47</f>
        <v>0</v>
      </c>
      <c r="AA182" s="207">
        <f>AA157*'YTD PROGRAM SUMMARY'!AA47</f>
        <v>0</v>
      </c>
    </row>
    <row r="183" spans="1:27" ht="15.75" hidden="1" thickBot="1" x14ac:dyDescent="0.3">
      <c r="A183" s="95"/>
      <c r="B183" s="78" t="s">
        <v>130</v>
      </c>
      <c r="C183" s="100">
        <f>C176*'YTD PROGRAM SUMMARY'!C47</f>
        <v>0</v>
      </c>
      <c r="D183" s="100">
        <f>D176*'YTD PROGRAM SUMMARY'!D47</f>
        <v>5.4335409907721939</v>
      </c>
      <c r="E183" s="100">
        <f>E176*'YTD PROGRAM SUMMARY'!E47</f>
        <v>16.728793194583268</v>
      </c>
      <c r="F183" s="100">
        <f>F176*'YTD PROGRAM SUMMARY'!F47</f>
        <v>0</v>
      </c>
      <c r="G183" s="100">
        <f>G176*'YTD PROGRAM SUMMARY'!G47</f>
        <v>55.087544064098466</v>
      </c>
      <c r="H183" s="100">
        <f>H176*'YTD PROGRAM SUMMARY'!H47</f>
        <v>0</v>
      </c>
      <c r="I183" s="100">
        <f>I176*'YTD PROGRAM SUMMARY'!I47</f>
        <v>196.38151480746166</v>
      </c>
      <c r="J183" s="100">
        <f>J176*'YTD PROGRAM SUMMARY'!J47</f>
        <v>298.2084930238766</v>
      </c>
      <c r="K183" s="100">
        <f>K176*'YTD PROGRAM SUMMARY'!K47</f>
        <v>0</v>
      </c>
      <c r="L183" s="100">
        <f>L176*'YTD PROGRAM SUMMARY'!L47</f>
        <v>237.97279357201384</v>
      </c>
      <c r="M183" s="100">
        <f>M176*'YTD PROGRAM SUMMARY'!M47</f>
        <v>0</v>
      </c>
      <c r="N183" s="100">
        <f>N176*'YTD PROGRAM SUMMARY'!N47</f>
        <v>0</v>
      </c>
      <c r="O183" s="201">
        <f>O176*'YTD PROGRAM SUMMARY'!O47</f>
        <v>0</v>
      </c>
      <c r="P183" s="201">
        <f>P176*'YTD PROGRAM SUMMARY'!P47</f>
        <v>0</v>
      </c>
      <c r="Q183" s="201">
        <f>Q176*'YTD PROGRAM SUMMARY'!Q47</f>
        <v>0</v>
      </c>
      <c r="R183" s="201">
        <f>R176*'YTD PROGRAM SUMMARY'!R47</f>
        <v>0</v>
      </c>
      <c r="S183" s="201">
        <f>S176*'YTD PROGRAM SUMMARY'!S47</f>
        <v>0</v>
      </c>
      <c r="T183" s="201">
        <f>T176*'YTD PROGRAM SUMMARY'!T47</f>
        <v>0</v>
      </c>
      <c r="U183" s="201">
        <f>U176*'YTD PROGRAM SUMMARY'!U47</f>
        <v>0</v>
      </c>
      <c r="V183" s="201">
        <f>V176*'YTD PROGRAM SUMMARY'!V47</f>
        <v>0</v>
      </c>
      <c r="W183" s="201">
        <f>W176*'YTD PROGRAM SUMMARY'!W47</f>
        <v>0</v>
      </c>
      <c r="X183" s="201">
        <f>X176*'YTD PROGRAM SUMMARY'!X47</f>
        <v>0</v>
      </c>
      <c r="Y183" s="201">
        <f>Y176*'YTD PROGRAM SUMMARY'!Y47</f>
        <v>0</v>
      </c>
      <c r="Z183" s="201">
        <f>Z176*'YTD PROGRAM SUMMARY'!Z47</f>
        <v>0</v>
      </c>
      <c r="AA183" s="201">
        <f>AA176*'YTD PROGRAM SUMMARY'!AA47</f>
        <v>0</v>
      </c>
    </row>
    <row r="184" spans="1:27" hidden="1" x14ac:dyDescent="0.25">
      <c r="A184" s="95"/>
      <c r="B184" s="235" t="s">
        <v>131</v>
      </c>
      <c r="C184" s="101">
        <f>IFERROR(C182/C73,0)</f>
        <v>0</v>
      </c>
      <c r="D184" s="101">
        <f t="shared" ref="D184:N184" si="119">IFERROR(D182/D73,0)</f>
        <v>0.81728821864731926</v>
      </c>
      <c r="E184" s="101">
        <f t="shared" si="119"/>
        <v>0.7907798685538725</v>
      </c>
      <c r="F184" s="101">
        <f t="shared" si="119"/>
        <v>0</v>
      </c>
      <c r="G184" s="101">
        <f t="shared" si="119"/>
        <v>0.64301857797599382</v>
      </c>
      <c r="H184" s="101">
        <f t="shared" si="119"/>
        <v>0</v>
      </c>
      <c r="I184" s="101">
        <f t="shared" si="119"/>
        <v>0.48102345570853067</v>
      </c>
      <c r="J184" s="101">
        <f t="shared" si="119"/>
        <v>0.49009523413919764</v>
      </c>
      <c r="K184" s="101">
        <f t="shared" si="119"/>
        <v>0</v>
      </c>
      <c r="L184" s="101">
        <f t="shared" si="119"/>
        <v>0.6340117078589983</v>
      </c>
      <c r="M184" s="101">
        <f t="shared" si="119"/>
        <v>0</v>
      </c>
      <c r="N184" s="101">
        <f t="shared" si="119"/>
        <v>0</v>
      </c>
      <c r="O184" s="202">
        <f t="shared" ref="O184:AA184" si="120">IFERROR(O182/O73,0)</f>
        <v>0</v>
      </c>
      <c r="P184" s="202">
        <f t="shared" si="120"/>
        <v>0</v>
      </c>
      <c r="Q184" s="202">
        <f t="shared" si="120"/>
        <v>0</v>
      </c>
      <c r="R184" s="202">
        <f t="shared" si="120"/>
        <v>0</v>
      </c>
      <c r="S184" s="202">
        <f t="shared" si="120"/>
        <v>0</v>
      </c>
      <c r="T184" s="202">
        <f t="shared" si="120"/>
        <v>0</v>
      </c>
      <c r="U184" s="202">
        <f t="shared" si="120"/>
        <v>0</v>
      </c>
      <c r="V184" s="202">
        <f t="shared" si="120"/>
        <v>0</v>
      </c>
      <c r="W184" s="202">
        <f t="shared" si="120"/>
        <v>0</v>
      </c>
      <c r="X184" s="202">
        <f t="shared" si="120"/>
        <v>0</v>
      </c>
      <c r="Y184" s="202">
        <f t="shared" si="120"/>
        <v>0</v>
      </c>
      <c r="Z184" s="202">
        <f t="shared" si="120"/>
        <v>0</v>
      </c>
      <c r="AA184" s="202">
        <f t="shared" si="120"/>
        <v>0</v>
      </c>
    </row>
    <row r="185" spans="1:27" ht="15.75" hidden="1" thickBot="1" x14ac:dyDescent="0.3">
      <c r="A185" s="95"/>
      <c r="B185" s="78" t="s">
        <v>132</v>
      </c>
      <c r="C185" s="102">
        <f>IFERROR(C183/C73,0)</f>
        <v>0</v>
      </c>
      <c r="D185" s="102">
        <f t="shared" ref="D185:N185" si="121">IFERROR(D183/D73,0)</f>
        <v>0.18271178135268079</v>
      </c>
      <c r="E185" s="102">
        <f t="shared" si="121"/>
        <v>0.2092201314461275</v>
      </c>
      <c r="F185" s="102">
        <f t="shared" si="121"/>
        <v>0</v>
      </c>
      <c r="G185" s="102">
        <f t="shared" si="121"/>
        <v>0.35698142202400612</v>
      </c>
      <c r="H185" s="102">
        <f t="shared" si="121"/>
        <v>0</v>
      </c>
      <c r="I185" s="102">
        <f t="shared" si="121"/>
        <v>0.51897654429146944</v>
      </c>
      <c r="J185" s="102">
        <f t="shared" si="121"/>
        <v>0.50990476586080236</v>
      </c>
      <c r="K185" s="102">
        <f t="shared" si="121"/>
        <v>0</v>
      </c>
      <c r="L185" s="102">
        <f t="shared" si="121"/>
        <v>0.36598829214100181</v>
      </c>
      <c r="M185" s="102">
        <f t="shared" si="121"/>
        <v>0</v>
      </c>
      <c r="N185" s="102">
        <f t="shared" si="121"/>
        <v>0</v>
      </c>
      <c r="O185" s="203">
        <f>IFERROR(O183/O73,0)</f>
        <v>0</v>
      </c>
      <c r="P185" s="203">
        <f t="shared" ref="P185:Z185" si="122">IFERROR(P183/P73,0)</f>
        <v>0</v>
      </c>
      <c r="Q185" s="203">
        <f t="shared" si="122"/>
        <v>0</v>
      </c>
      <c r="R185" s="203">
        <f t="shared" si="122"/>
        <v>0</v>
      </c>
      <c r="S185" s="203">
        <f t="shared" si="122"/>
        <v>0</v>
      </c>
      <c r="T185" s="203">
        <f t="shared" si="122"/>
        <v>0</v>
      </c>
      <c r="U185" s="203">
        <f t="shared" si="122"/>
        <v>0</v>
      </c>
      <c r="V185" s="203">
        <f t="shared" si="122"/>
        <v>0</v>
      </c>
      <c r="W185" s="203">
        <f t="shared" si="122"/>
        <v>0</v>
      </c>
      <c r="X185" s="203">
        <f t="shared" si="122"/>
        <v>0</v>
      </c>
      <c r="Y185" s="203">
        <f t="shared" si="122"/>
        <v>0</v>
      </c>
      <c r="Z185" s="203">
        <f t="shared" si="122"/>
        <v>0</v>
      </c>
      <c r="AA185" s="203">
        <f>IFERROR(AA183/AA73,0)</f>
        <v>0</v>
      </c>
    </row>
    <row r="186" spans="1:27" s="1" customFormat="1" ht="15.75" hidden="1" thickBot="1" x14ac:dyDescent="0.3">
      <c r="A186" s="103"/>
      <c r="B186" s="242" t="s">
        <v>133</v>
      </c>
      <c r="C186" s="104">
        <f>C184+C185</f>
        <v>0</v>
      </c>
      <c r="D186" s="104">
        <f t="shared" ref="D186:N186" si="123">D184+D185</f>
        <v>1</v>
      </c>
      <c r="E186" s="105">
        <f t="shared" si="123"/>
        <v>1</v>
      </c>
      <c r="F186" s="105">
        <f t="shared" si="123"/>
        <v>0</v>
      </c>
      <c r="G186" s="105">
        <f t="shared" si="123"/>
        <v>1</v>
      </c>
      <c r="H186" s="105">
        <f t="shared" si="123"/>
        <v>0</v>
      </c>
      <c r="I186" s="105">
        <f t="shared" si="123"/>
        <v>1</v>
      </c>
      <c r="J186" s="105">
        <f t="shared" si="123"/>
        <v>1</v>
      </c>
      <c r="K186" s="105">
        <f t="shared" si="123"/>
        <v>0</v>
      </c>
      <c r="L186" s="105">
        <f t="shared" si="123"/>
        <v>1</v>
      </c>
      <c r="M186" s="106">
        <f t="shared" si="123"/>
        <v>0</v>
      </c>
      <c r="N186" s="106">
        <f t="shared" si="123"/>
        <v>0</v>
      </c>
      <c r="O186" s="204">
        <f>O184+O185</f>
        <v>0</v>
      </c>
      <c r="P186" s="204">
        <f t="shared" ref="P186:Z186" si="124">P184+P185</f>
        <v>0</v>
      </c>
      <c r="Q186" s="205">
        <f t="shared" si="124"/>
        <v>0</v>
      </c>
      <c r="R186" s="205">
        <f t="shared" si="124"/>
        <v>0</v>
      </c>
      <c r="S186" s="205">
        <f t="shared" si="124"/>
        <v>0</v>
      </c>
      <c r="T186" s="205">
        <f t="shared" si="124"/>
        <v>0</v>
      </c>
      <c r="U186" s="205">
        <f t="shared" si="124"/>
        <v>0</v>
      </c>
      <c r="V186" s="205">
        <f t="shared" si="124"/>
        <v>0</v>
      </c>
      <c r="W186" s="205">
        <f t="shared" si="124"/>
        <v>0</v>
      </c>
      <c r="X186" s="205">
        <f t="shared" si="124"/>
        <v>0</v>
      </c>
      <c r="Y186" s="206">
        <f t="shared" si="124"/>
        <v>0</v>
      </c>
      <c r="Z186" s="206">
        <f t="shared" si="124"/>
        <v>0</v>
      </c>
      <c r="AA186" s="204">
        <f>AA184+AA185</f>
        <v>0</v>
      </c>
    </row>
    <row r="187" spans="1:27" ht="15.75" hidden="1" thickBot="1" x14ac:dyDescent="0.3">
      <c r="A187" s="95"/>
      <c r="B187" s="95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5.75" hidden="1" thickBot="1" x14ac:dyDescent="0.3">
      <c r="A188" s="95"/>
      <c r="B188" s="241" t="s">
        <v>37</v>
      </c>
      <c r="C188" s="135">
        <f>C$4</f>
        <v>45292</v>
      </c>
      <c r="D188" s="135">
        <f t="shared" ref="D188:AA188" si="125">D$4</f>
        <v>45323</v>
      </c>
      <c r="E188" s="135">
        <f t="shared" si="125"/>
        <v>45352</v>
      </c>
      <c r="F188" s="135">
        <f t="shared" si="125"/>
        <v>45383</v>
      </c>
      <c r="G188" s="135">
        <f t="shared" si="125"/>
        <v>45413</v>
      </c>
      <c r="H188" s="135">
        <f t="shared" si="125"/>
        <v>45444</v>
      </c>
      <c r="I188" s="135">
        <f t="shared" si="125"/>
        <v>45474</v>
      </c>
      <c r="J188" s="135">
        <f t="shared" si="125"/>
        <v>45505</v>
      </c>
      <c r="K188" s="135">
        <f t="shared" si="125"/>
        <v>45536</v>
      </c>
      <c r="L188" s="135">
        <f t="shared" si="125"/>
        <v>45566</v>
      </c>
      <c r="M188" s="135">
        <f t="shared" si="125"/>
        <v>45597</v>
      </c>
      <c r="N188" s="135">
        <f t="shared" si="125"/>
        <v>45627</v>
      </c>
      <c r="O188" s="135">
        <f t="shared" si="125"/>
        <v>45658</v>
      </c>
      <c r="P188" s="135">
        <f t="shared" si="125"/>
        <v>45689</v>
      </c>
      <c r="Q188" s="135">
        <f t="shared" si="125"/>
        <v>45717</v>
      </c>
      <c r="R188" s="135">
        <f t="shared" si="125"/>
        <v>45748</v>
      </c>
      <c r="S188" s="135">
        <f t="shared" si="125"/>
        <v>45778</v>
      </c>
      <c r="T188" s="135">
        <f t="shared" si="125"/>
        <v>45809</v>
      </c>
      <c r="U188" s="135">
        <f t="shared" si="125"/>
        <v>45839</v>
      </c>
      <c r="V188" s="135">
        <f t="shared" si="125"/>
        <v>45870</v>
      </c>
      <c r="W188" s="135">
        <f t="shared" si="125"/>
        <v>45901</v>
      </c>
      <c r="X188" s="135">
        <f t="shared" si="125"/>
        <v>45931</v>
      </c>
      <c r="Y188" s="135">
        <f t="shared" si="125"/>
        <v>45962</v>
      </c>
      <c r="Z188" s="135">
        <f t="shared" si="125"/>
        <v>45992</v>
      </c>
      <c r="AA188" s="135">
        <f t="shared" si="125"/>
        <v>46023</v>
      </c>
    </row>
    <row r="189" spans="1:27" hidden="1" x14ac:dyDescent="0.25">
      <c r="A189" s="95"/>
      <c r="B189" s="235" t="s">
        <v>134</v>
      </c>
      <c r="C189" s="107">
        <f>C157*'YTD PROGRAM SUMMARY'!C48</f>
        <v>0</v>
      </c>
      <c r="D189" s="107">
        <f>D157*'YTD PROGRAM SUMMARY'!D48</f>
        <v>0</v>
      </c>
      <c r="E189" s="107">
        <f>E157*'YTD PROGRAM SUMMARY'!E48</f>
        <v>0</v>
      </c>
      <c r="F189" s="107">
        <f>F157*'YTD PROGRAM SUMMARY'!F48</f>
        <v>0</v>
      </c>
      <c r="G189" s="107">
        <f>G157*'YTD PROGRAM SUMMARY'!G48</f>
        <v>0</v>
      </c>
      <c r="H189" s="107">
        <f>H157*'YTD PROGRAM SUMMARY'!H48</f>
        <v>0</v>
      </c>
      <c r="I189" s="107">
        <f>I157*'YTD PROGRAM SUMMARY'!I48</f>
        <v>0</v>
      </c>
      <c r="J189" s="107">
        <f>J157*'YTD PROGRAM SUMMARY'!J48</f>
        <v>0</v>
      </c>
      <c r="K189" s="107">
        <f>K157*'YTD PROGRAM SUMMARY'!K48</f>
        <v>0</v>
      </c>
      <c r="L189" s="107">
        <f>L157*'YTD PROGRAM SUMMARY'!L48</f>
        <v>0</v>
      </c>
      <c r="M189" s="107">
        <f>M157*'YTD PROGRAM SUMMARY'!M48</f>
        <v>0</v>
      </c>
      <c r="N189" s="107">
        <f>N157*'YTD PROGRAM SUMMARY'!N48</f>
        <v>0</v>
      </c>
      <c r="O189" s="207">
        <f>O157*'YTD PROGRAM SUMMARY'!O48</f>
        <v>0</v>
      </c>
      <c r="P189" s="207">
        <f>P157*'YTD PROGRAM SUMMARY'!P48</f>
        <v>0</v>
      </c>
      <c r="Q189" s="207">
        <f>Q157*'YTD PROGRAM SUMMARY'!Q48</f>
        <v>0</v>
      </c>
      <c r="R189" s="207">
        <f>R157*'YTD PROGRAM SUMMARY'!R48</f>
        <v>0</v>
      </c>
      <c r="S189" s="207">
        <f>S157*'YTD PROGRAM SUMMARY'!S48</f>
        <v>0</v>
      </c>
      <c r="T189" s="207">
        <f>T157*'YTD PROGRAM SUMMARY'!T48</f>
        <v>0</v>
      </c>
      <c r="U189" s="207">
        <f>U157*'YTD PROGRAM SUMMARY'!U48</f>
        <v>0</v>
      </c>
      <c r="V189" s="207">
        <f>V157*'YTD PROGRAM SUMMARY'!V48</f>
        <v>0</v>
      </c>
      <c r="W189" s="207">
        <f>W157*'YTD PROGRAM SUMMARY'!W48</f>
        <v>0</v>
      </c>
      <c r="X189" s="207">
        <f>X157*'YTD PROGRAM SUMMARY'!X48</f>
        <v>0</v>
      </c>
      <c r="Y189" s="207">
        <f>Y157*'YTD PROGRAM SUMMARY'!Y48</f>
        <v>0</v>
      </c>
      <c r="Z189" s="207">
        <f>Z157*'YTD PROGRAM SUMMARY'!Z48</f>
        <v>0</v>
      </c>
      <c r="AA189" s="207">
        <f>AA157*'YTD PROGRAM SUMMARY'!AA48</f>
        <v>0</v>
      </c>
    </row>
    <row r="190" spans="1:27" ht="15.75" hidden="1" thickBot="1" x14ac:dyDescent="0.3">
      <c r="A190" s="95"/>
      <c r="B190" s="78" t="s">
        <v>135</v>
      </c>
      <c r="C190" s="100">
        <f>C176*'YTD PROGRAM SUMMARY'!C48</f>
        <v>0</v>
      </c>
      <c r="D190" s="100">
        <f>D176*'YTD PROGRAM SUMMARY'!D48</f>
        <v>0</v>
      </c>
      <c r="E190" s="100">
        <f>E176*'YTD PROGRAM SUMMARY'!E48</f>
        <v>0</v>
      </c>
      <c r="F190" s="100">
        <f>F176*'YTD PROGRAM SUMMARY'!F48</f>
        <v>0</v>
      </c>
      <c r="G190" s="100">
        <f>G176*'YTD PROGRAM SUMMARY'!G48</f>
        <v>0</v>
      </c>
      <c r="H190" s="100">
        <f>H176*'YTD PROGRAM SUMMARY'!H48</f>
        <v>0</v>
      </c>
      <c r="I190" s="100">
        <f>I176*'YTD PROGRAM SUMMARY'!I48</f>
        <v>0</v>
      </c>
      <c r="J190" s="100">
        <f>J176*'YTD PROGRAM SUMMARY'!J48</f>
        <v>0</v>
      </c>
      <c r="K190" s="100">
        <f>K176*'YTD PROGRAM SUMMARY'!K48</f>
        <v>0</v>
      </c>
      <c r="L190" s="100">
        <f>L176*'YTD PROGRAM SUMMARY'!L48</f>
        <v>0</v>
      </c>
      <c r="M190" s="100">
        <f>M176*'YTD PROGRAM SUMMARY'!M48</f>
        <v>0</v>
      </c>
      <c r="N190" s="100">
        <f>N176*'YTD PROGRAM SUMMARY'!N48</f>
        <v>0</v>
      </c>
      <c r="O190" s="201">
        <f>O176*'YTD PROGRAM SUMMARY'!O48</f>
        <v>0</v>
      </c>
      <c r="P190" s="201">
        <f>P176*'YTD PROGRAM SUMMARY'!P48</f>
        <v>0</v>
      </c>
      <c r="Q190" s="201">
        <f>Q176*'YTD PROGRAM SUMMARY'!Q48</f>
        <v>0</v>
      </c>
      <c r="R190" s="201">
        <f>R176*'YTD PROGRAM SUMMARY'!R48</f>
        <v>0</v>
      </c>
      <c r="S190" s="201">
        <f>S176*'YTD PROGRAM SUMMARY'!S48</f>
        <v>0</v>
      </c>
      <c r="T190" s="201">
        <f>T176*'YTD PROGRAM SUMMARY'!T48</f>
        <v>0</v>
      </c>
      <c r="U190" s="201">
        <f>U176*'YTD PROGRAM SUMMARY'!U48</f>
        <v>0</v>
      </c>
      <c r="V190" s="201">
        <f>V176*'YTD PROGRAM SUMMARY'!V48</f>
        <v>0</v>
      </c>
      <c r="W190" s="201">
        <f>W176*'YTD PROGRAM SUMMARY'!W48</f>
        <v>0</v>
      </c>
      <c r="X190" s="201">
        <f>X176*'YTD PROGRAM SUMMARY'!X48</f>
        <v>0</v>
      </c>
      <c r="Y190" s="201">
        <f>Y176*'YTD PROGRAM SUMMARY'!Y48</f>
        <v>0</v>
      </c>
      <c r="Z190" s="201">
        <f>Z176*'YTD PROGRAM SUMMARY'!Z48</f>
        <v>0</v>
      </c>
      <c r="AA190" s="201">
        <f>AA176*'YTD PROGRAM SUMMARY'!AA48</f>
        <v>0</v>
      </c>
    </row>
    <row r="191" spans="1:27" hidden="1" x14ac:dyDescent="0.25">
      <c r="A191" s="95"/>
      <c r="B191" s="235" t="s">
        <v>136</v>
      </c>
      <c r="C191" s="101">
        <f>IFERROR(C189/C73,0)</f>
        <v>0</v>
      </c>
      <c r="D191" s="101">
        <f t="shared" ref="D191:N191" si="126">IFERROR(D189/D73,0)</f>
        <v>0</v>
      </c>
      <c r="E191" s="101">
        <f t="shared" si="126"/>
        <v>0</v>
      </c>
      <c r="F191" s="101">
        <f t="shared" si="126"/>
        <v>0</v>
      </c>
      <c r="G191" s="101">
        <f t="shared" si="126"/>
        <v>0</v>
      </c>
      <c r="H191" s="101">
        <f t="shared" si="126"/>
        <v>0</v>
      </c>
      <c r="I191" s="101">
        <f t="shared" si="126"/>
        <v>0</v>
      </c>
      <c r="J191" s="101">
        <f t="shared" si="126"/>
        <v>0</v>
      </c>
      <c r="K191" s="101">
        <f t="shared" si="126"/>
        <v>0</v>
      </c>
      <c r="L191" s="101">
        <f t="shared" si="126"/>
        <v>0</v>
      </c>
      <c r="M191" s="101">
        <f t="shared" si="126"/>
        <v>0</v>
      </c>
      <c r="N191" s="101">
        <f t="shared" si="126"/>
        <v>0</v>
      </c>
      <c r="O191" s="202">
        <f>IFERROR(O189/O73,0)</f>
        <v>0</v>
      </c>
      <c r="P191" s="202">
        <f t="shared" ref="P191:Y191" si="127">IFERROR(P189/P73,0)</f>
        <v>0</v>
      </c>
      <c r="Q191" s="202">
        <f t="shared" si="127"/>
        <v>0</v>
      </c>
      <c r="R191" s="202">
        <f t="shared" si="127"/>
        <v>0</v>
      </c>
      <c r="S191" s="202">
        <f t="shared" si="127"/>
        <v>0</v>
      </c>
      <c r="T191" s="202">
        <f t="shared" si="127"/>
        <v>0</v>
      </c>
      <c r="U191" s="202">
        <f t="shared" si="127"/>
        <v>0</v>
      </c>
      <c r="V191" s="202">
        <f t="shared" si="127"/>
        <v>0</v>
      </c>
      <c r="W191" s="202">
        <f t="shared" si="127"/>
        <v>0</v>
      </c>
      <c r="X191" s="202">
        <f t="shared" si="127"/>
        <v>0</v>
      </c>
      <c r="Y191" s="202">
        <f t="shared" si="127"/>
        <v>0</v>
      </c>
      <c r="Z191" s="202">
        <f>IFERROR(Z189/Z80,0)</f>
        <v>0</v>
      </c>
      <c r="AA191" s="202">
        <f>IFERROR(AA189/AA73,0)</f>
        <v>0</v>
      </c>
    </row>
    <row r="192" spans="1:27" ht="15.75" hidden="1" thickBot="1" x14ac:dyDescent="0.3">
      <c r="A192" s="95"/>
      <c r="B192" s="78" t="s">
        <v>137</v>
      </c>
      <c r="C192" s="102">
        <f t="shared" ref="C192" si="128">IFERROR(C190/C73,0)</f>
        <v>0</v>
      </c>
      <c r="D192" s="102">
        <f t="shared" ref="D192:N192" si="129">IFERROR(D190/D73,0)</f>
        <v>0</v>
      </c>
      <c r="E192" s="102">
        <f t="shared" si="129"/>
        <v>0</v>
      </c>
      <c r="F192" s="102">
        <f t="shared" si="129"/>
        <v>0</v>
      </c>
      <c r="G192" s="102">
        <f t="shared" si="129"/>
        <v>0</v>
      </c>
      <c r="H192" s="102">
        <f t="shared" si="129"/>
        <v>0</v>
      </c>
      <c r="I192" s="102">
        <f t="shared" si="129"/>
        <v>0</v>
      </c>
      <c r="J192" s="102">
        <f t="shared" si="129"/>
        <v>0</v>
      </c>
      <c r="K192" s="102">
        <f t="shared" si="129"/>
        <v>0</v>
      </c>
      <c r="L192" s="102">
        <f t="shared" si="129"/>
        <v>0</v>
      </c>
      <c r="M192" s="102">
        <f t="shared" si="129"/>
        <v>0</v>
      </c>
      <c r="N192" s="102">
        <f t="shared" si="129"/>
        <v>0</v>
      </c>
      <c r="O192" s="203">
        <f>IFERROR(O190/O73,0)</f>
        <v>0</v>
      </c>
      <c r="P192" s="203">
        <f t="shared" ref="P192:Y192" si="130">IFERROR(P190/P73,0)</f>
        <v>0</v>
      </c>
      <c r="Q192" s="203">
        <f t="shared" si="130"/>
        <v>0</v>
      </c>
      <c r="R192" s="203">
        <f t="shared" si="130"/>
        <v>0</v>
      </c>
      <c r="S192" s="203">
        <f t="shared" si="130"/>
        <v>0</v>
      </c>
      <c r="T192" s="203">
        <f t="shared" si="130"/>
        <v>0</v>
      </c>
      <c r="U192" s="203">
        <f t="shared" si="130"/>
        <v>0</v>
      </c>
      <c r="V192" s="203">
        <f t="shared" si="130"/>
        <v>0</v>
      </c>
      <c r="W192" s="203">
        <f t="shared" si="130"/>
        <v>0</v>
      </c>
      <c r="X192" s="203">
        <f t="shared" si="130"/>
        <v>0</v>
      </c>
      <c r="Y192" s="203">
        <f t="shared" si="130"/>
        <v>0</v>
      </c>
      <c r="Z192" s="203">
        <f>IFERROR(Z190/Z81,0)</f>
        <v>0</v>
      </c>
      <c r="AA192" s="203">
        <f>IFERROR(AA190/AA73,0)</f>
        <v>0</v>
      </c>
    </row>
    <row r="193" spans="1:27" s="1" customFormat="1" ht="15.75" hidden="1" thickBot="1" x14ac:dyDescent="0.3">
      <c r="A193" s="103"/>
      <c r="B193" s="242" t="s">
        <v>138</v>
      </c>
      <c r="C193" s="104">
        <f>C191+C192</f>
        <v>0</v>
      </c>
      <c r="D193" s="104">
        <f t="shared" ref="D193:N193" si="131">D191+D192</f>
        <v>0</v>
      </c>
      <c r="E193" s="105">
        <f t="shared" si="131"/>
        <v>0</v>
      </c>
      <c r="F193" s="105">
        <f t="shared" si="131"/>
        <v>0</v>
      </c>
      <c r="G193" s="105">
        <f t="shared" si="131"/>
        <v>0</v>
      </c>
      <c r="H193" s="105">
        <f t="shared" si="131"/>
        <v>0</v>
      </c>
      <c r="I193" s="105">
        <f t="shared" si="131"/>
        <v>0</v>
      </c>
      <c r="J193" s="105">
        <f t="shared" si="131"/>
        <v>0</v>
      </c>
      <c r="K193" s="105">
        <f t="shared" si="131"/>
        <v>0</v>
      </c>
      <c r="L193" s="105">
        <f t="shared" si="131"/>
        <v>0</v>
      </c>
      <c r="M193" s="106">
        <f t="shared" si="131"/>
        <v>0</v>
      </c>
      <c r="N193" s="106">
        <f t="shared" si="131"/>
        <v>0</v>
      </c>
      <c r="O193" s="204">
        <f>O191+O192</f>
        <v>0</v>
      </c>
      <c r="P193" s="204">
        <f t="shared" ref="P193:X193" si="132">P191+P192</f>
        <v>0</v>
      </c>
      <c r="Q193" s="205">
        <f t="shared" si="132"/>
        <v>0</v>
      </c>
      <c r="R193" s="205">
        <f t="shared" si="132"/>
        <v>0</v>
      </c>
      <c r="S193" s="205">
        <f t="shared" si="132"/>
        <v>0</v>
      </c>
      <c r="T193" s="205">
        <f t="shared" si="132"/>
        <v>0</v>
      </c>
      <c r="U193" s="205">
        <f t="shared" si="132"/>
        <v>0</v>
      </c>
      <c r="V193" s="205">
        <f t="shared" si="132"/>
        <v>0</v>
      </c>
      <c r="W193" s="205">
        <f t="shared" si="132"/>
        <v>0</v>
      </c>
      <c r="X193" s="205">
        <f t="shared" si="132"/>
        <v>0</v>
      </c>
      <c r="Y193" s="206">
        <f>Y191+Y192</f>
        <v>0</v>
      </c>
      <c r="Z193" s="206">
        <f>Z191+Z192</f>
        <v>0</v>
      </c>
      <c r="AA193" s="204">
        <f>AA191+AA192</f>
        <v>0</v>
      </c>
    </row>
    <row r="194" spans="1:27" hidden="1" x14ac:dyDescent="0.25">
      <c r="A194" s="95"/>
      <c r="B194" s="95" t="s">
        <v>139</v>
      </c>
      <c r="C194" s="108">
        <f>C186+C193</f>
        <v>0</v>
      </c>
      <c r="D194" s="108">
        <f t="shared" ref="D194:N194" si="133">D186+D193</f>
        <v>1</v>
      </c>
      <c r="E194" s="108">
        <f t="shared" si="133"/>
        <v>1</v>
      </c>
      <c r="F194" s="108">
        <f t="shared" si="133"/>
        <v>0</v>
      </c>
      <c r="G194" s="108">
        <f t="shared" si="133"/>
        <v>1</v>
      </c>
      <c r="H194" s="108">
        <f t="shared" si="133"/>
        <v>0</v>
      </c>
      <c r="I194" s="108">
        <f t="shared" si="133"/>
        <v>1</v>
      </c>
      <c r="J194" s="108">
        <f t="shared" si="133"/>
        <v>1</v>
      </c>
      <c r="K194" s="108">
        <f t="shared" si="133"/>
        <v>0</v>
      </c>
      <c r="L194" s="108">
        <f t="shared" si="133"/>
        <v>1</v>
      </c>
      <c r="M194" s="108">
        <f t="shared" si="133"/>
        <v>0</v>
      </c>
      <c r="N194" s="108">
        <f t="shared" si="133"/>
        <v>0</v>
      </c>
      <c r="O194" s="208">
        <f>O186+O193</f>
        <v>0</v>
      </c>
      <c r="P194" s="208">
        <f t="shared" ref="P194:Z194" si="134">P186+P193</f>
        <v>0</v>
      </c>
      <c r="Q194" s="208">
        <f t="shared" si="134"/>
        <v>0</v>
      </c>
      <c r="R194" s="208">
        <f t="shared" si="134"/>
        <v>0</v>
      </c>
      <c r="S194" s="208">
        <f t="shared" si="134"/>
        <v>0</v>
      </c>
      <c r="T194" s="208">
        <f t="shared" si="134"/>
        <v>0</v>
      </c>
      <c r="U194" s="208">
        <f t="shared" si="134"/>
        <v>0</v>
      </c>
      <c r="V194" s="208">
        <f t="shared" si="134"/>
        <v>0</v>
      </c>
      <c r="W194" s="208">
        <f t="shared" si="134"/>
        <v>0</v>
      </c>
      <c r="X194" s="208">
        <f t="shared" si="134"/>
        <v>0</v>
      </c>
      <c r="Y194" s="208">
        <f t="shared" si="134"/>
        <v>0</v>
      </c>
      <c r="Z194" s="208">
        <f t="shared" si="134"/>
        <v>0</v>
      </c>
      <c r="AA194" s="208">
        <f>AA186+AA193</f>
        <v>0</v>
      </c>
    </row>
    <row r="195" spans="1:27" hidden="1" x14ac:dyDescent="0.25">
      <c r="A195" s="95"/>
      <c r="B195" s="95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idden="1" x14ac:dyDescent="0.25">
      <c r="A196" s="95"/>
      <c r="B196" s="95" t="s">
        <v>140</v>
      </c>
      <c r="C196" s="109">
        <f t="shared" ref="C196" si="135">SUM(C182:C183)</f>
        <v>0</v>
      </c>
      <c r="D196" s="109">
        <f t="shared" ref="D196:AA196" si="136">SUM(D182:D183)</f>
        <v>29.738317641838655</v>
      </c>
      <c r="E196" s="110">
        <f t="shared" si="136"/>
        <v>79.957856249080876</v>
      </c>
      <c r="F196" s="110">
        <f t="shared" si="136"/>
        <v>0</v>
      </c>
      <c r="G196" s="110">
        <f t="shared" si="136"/>
        <v>154.3148765326896</v>
      </c>
      <c r="H196" s="110">
        <f t="shared" si="136"/>
        <v>0</v>
      </c>
      <c r="I196" s="110">
        <f t="shared" si="136"/>
        <v>378.40152308919994</v>
      </c>
      <c r="J196" s="110">
        <f t="shared" si="136"/>
        <v>584.83174308138121</v>
      </c>
      <c r="K196" s="110">
        <f t="shared" si="136"/>
        <v>0</v>
      </c>
      <c r="L196" s="110">
        <f t="shared" si="136"/>
        <v>650.21968921435257</v>
      </c>
      <c r="M196" s="111">
        <f t="shared" si="136"/>
        <v>0</v>
      </c>
      <c r="N196" s="111">
        <f t="shared" si="136"/>
        <v>0</v>
      </c>
      <c r="O196" s="214">
        <f t="shared" si="136"/>
        <v>0</v>
      </c>
      <c r="P196" s="214">
        <f t="shared" si="136"/>
        <v>0</v>
      </c>
      <c r="Q196" s="215">
        <f t="shared" si="136"/>
        <v>0</v>
      </c>
      <c r="R196" s="215">
        <f t="shared" si="136"/>
        <v>0</v>
      </c>
      <c r="S196" s="215">
        <f t="shared" si="136"/>
        <v>0</v>
      </c>
      <c r="T196" s="215">
        <f t="shared" si="136"/>
        <v>0</v>
      </c>
      <c r="U196" s="215">
        <f t="shared" si="136"/>
        <v>0</v>
      </c>
      <c r="V196" s="215">
        <f t="shared" si="136"/>
        <v>0</v>
      </c>
      <c r="W196" s="215">
        <f t="shared" si="136"/>
        <v>0</v>
      </c>
      <c r="X196" s="215">
        <f t="shared" si="136"/>
        <v>0</v>
      </c>
      <c r="Y196" s="216">
        <f t="shared" si="136"/>
        <v>0</v>
      </c>
      <c r="Z196" s="216">
        <f t="shared" si="136"/>
        <v>0</v>
      </c>
      <c r="AA196" s="214">
        <f t="shared" si="136"/>
        <v>0</v>
      </c>
    </row>
    <row r="197" spans="1:27" hidden="1" x14ac:dyDescent="0.25">
      <c r="A197" s="95"/>
      <c r="B197" s="95" t="s">
        <v>141</v>
      </c>
      <c r="C197" s="109">
        <f t="shared" ref="C197" si="137">SUM(C189:C190)</f>
        <v>0</v>
      </c>
      <c r="D197" s="109">
        <f t="shared" ref="D197:AA197" si="138">SUM(D189:D190)</f>
        <v>0</v>
      </c>
      <c r="E197" s="110">
        <f t="shared" si="138"/>
        <v>0</v>
      </c>
      <c r="F197" s="110">
        <f t="shared" si="138"/>
        <v>0</v>
      </c>
      <c r="G197" s="110">
        <f t="shared" si="138"/>
        <v>0</v>
      </c>
      <c r="H197" s="110">
        <f t="shared" si="138"/>
        <v>0</v>
      </c>
      <c r="I197" s="110">
        <f t="shared" si="138"/>
        <v>0</v>
      </c>
      <c r="J197" s="110">
        <f t="shared" si="138"/>
        <v>0</v>
      </c>
      <c r="K197" s="110">
        <f t="shared" si="138"/>
        <v>0</v>
      </c>
      <c r="L197" s="110">
        <f t="shared" si="138"/>
        <v>0</v>
      </c>
      <c r="M197" s="111">
        <f t="shared" si="138"/>
        <v>0</v>
      </c>
      <c r="N197" s="111">
        <f t="shared" si="138"/>
        <v>0</v>
      </c>
      <c r="O197" s="214">
        <f t="shared" si="138"/>
        <v>0</v>
      </c>
      <c r="P197" s="214">
        <f t="shared" si="138"/>
        <v>0</v>
      </c>
      <c r="Q197" s="215">
        <f t="shared" si="138"/>
        <v>0</v>
      </c>
      <c r="R197" s="215">
        <f t="shared" si="138"/>
        <v>0</v>
      </c>
      <c r="S197" s="215">
        <f t="shared" si="138"/>
        <v>0</v>
      </c>
      <c r="T197" s="215">
        <f t="shared" si="138"/>
        <v>0</v>
      </c>
      <c r="U197" s="215">
        <f t="shared" si="138"/>
        <v>0</v>
      </c>
      <c r="V197" s="215">
        <f t="shared" si="138"/>
        <v>0</v>
      </c>
      <c r="W197" s="215">
        <f t="shared" si="138"/>
        <v>0</v>
      </c>
      <c r="X197" s="215">
        <f t="shared" si="138"/>
        <v>0</v>
      </c>
      <c r="Y197" s="216">
        <f t="shared" si="138"/>
        <v>0</v>
      </c>
      <c r="Z197" s="216">
        <f t="shared" si="138"/>
        <v>0</v>
      </c>
      <c r="AA197" s="214">
        <f t="shared" si="138"/>
        <v>0</v>
      </c>
    </row>
    <row r="198" spans="1:27" hidden="1" x14ac:dyDescent="0.25">
      <c r="A198" s="95"/>
      <c r="B198" s="95" t="s">
        <v>128</v>
      </c>
      <c r="C198" s="112">
        <f t="shared" ref="C198" si="139">SUM(C196:C197)</f>
        <v>0</v>
      </c>
      <c r="D198" s="112">
        <f t="shared" ref="D198:AA198" si="140">SUM(D196:D197)</f>
        <v>29.738317641838655</v>
      </c>
      <c r="E198" s="112">
        <f t="shared" si="140"/>
        <v>79.957856249080876</v>
      </c>
      <c r="F198" s="112">
        <f t="shared" si="140"/>
        <v>0</v>
      </c>
      <c r="G198" s="112">
        <f t="shared" si="140"/>
        <v>154.3148765326896</v>
      </c>
      <c r="H198" s="112">
        <f t="shared" si="140"/>
        <v>0</v>
      </c>
      <c r="I198" s="112">
        <f t="shared" si="140"/>
        <v>378.40152308919994</v>
      </c>
      <c r="J198" s="112">
        <f t="shared" si="140"/>
        <v>584.83174308138121</v>
      </c>
      <c r="K198" s="112">
        <f t="shared" si="140"/>
        <v>0</v>
      </c>
      <c r="L198" s="112">
        <f t="shared" si="140"/>
        <v>650.21968921435257</v>
      </c>
      <c r="M198" s="113">
        <f t="shared" si="140"/>
        <v>0</v>
      </c>
      <c r="N198" s="113">
        <f t="shared" si="140"/>
        <v>0</v>
      </c>
      <c r="O198" s="217">
        <f t="shared" si="140"/>
        <v>0</v>
      </c>
      <c r="P198" s="217">
        <f t="shared" si="140"/>
        <v>0</v>
      </c>
      <c r="Q198" s="217">
        <f t="shared" si="140"/>
        <v>0</v>
      </c>
      <c r="R198" s="217">
        <f t="shared" si="140"/>
        <v>0</v>
      </c>
      <c r="S198" s="217">
        <f t="shared" si="140"/>
        <v>0</v>
      </c>
      <c r="T198" s="217">
        <f t="shared" si="140"/>
        <v>0</v>
      </c>
      <c r="U198" s="217">
        <f t="shared" si="140"/>
        <v>0</v>
      </c>
      <c r="V198" s="217">
        <f t="shared" si="140"/>
        <v>0</v>
      </c>
      <c r="W198" s="217">
        <f t="shared" si="140"/>
        <v>0</v>
      </c>
      <c r="X198" s="217">
        <f t="shared" si="140"/>
        <v>0</v>
      </c>
      <c r="Y198" s="218">
        <f t="shared" si="140"/>
        <v>0</v>
      </c>
      <c r="Z198" s="218">
        <f t="shared" si="140"/>
        <v>0</v>
      </c>
      <c r="AA198" s="217">
        <f t="shared" si="140"/>
        <v>0</v>
      </c>
    </row>
    <row r="199" spans="1:27" hidden="1" x14ac:dyDescent="0.25"/>
    <row r="200" spans="1:27" hidden="1" x14ac:dyDescent="0.25">
      <c r="B200" s="158" t="s">
        <v>236</v>
      </c>
      <c r="C200" s="336">
        <f>IF('YTD PROGRAM SUMMARY'!C4=0,0,C198-C73)</f>
        <v>0</v>
      </c>
      <c r="D200" s="336">
        <f>IF('YTD PROGRAM SUMMARY'!D4=0,0,D198-D73)</f>
        <v>0</v>
      </c>
      <c r="E200" s="336">
        <f>IF('YTD PROGRAM SUMMARY'!E4=0,0,E198-E73)</f>
        <v>0</v>
      </c>
      <c r="F200" s="336">
        <f>IF('YTD PROGRAM SUMMARY'!F4=0,0,F198-F73)</f>
        <v>-109.07959738664562</v>
      </c>
      <c r="G200" s="336">
        <f>IF('YTD PROGRAM SUMMARY'!G4=0,0,G198-G73)</f>
        <v>0</v>
      </c>
      <c r="H200" s="336">
        <f>IF('YTD PROGRAM SUMMARY'!H4=0,0,H198-H73)</f>
        <v>-211.46282173844878</v>
      </c>
      <c r="I200" s="336">
        <f>IF('YTD PROGRAM SUMMARY'!I4=0,0,I198-I73)</f>
        <v>0</v>
      </c>
      <c r="J200" s="336">
        <f>IF('YTD PROGRAM SUMMARY'!J4=0,0,J198-J73)</f>
        <v>0</v>
      </c>
      <c r="K200" s="336">
        <f>IF('YTD PROGRAM SUMMARY'!K4=0,0,K198-K73)</f>
        <v>-800.81088856787994</v>
      </c>
      <c r="L200" s="336">
        <f>IF('YTD PROGRAM SUMMARY'!L4=0,0,L198-L73)</f>
        <v>1.1368683772161603E-13</v>
      </c>
      <c r="M200" s="336">
        <f>IF('YTD PROGRAM SUMMARY'!M4=0,0,M198-M73)</f>
        <v>-493.86256480446815</v>
      </c>
      <c r="N200" s="336">
        <f>IF('YTD PROGRAM SUMMARY'!N4=0,0,N198-N73)</f>
        <v>-2434.8866870369097</v>
      </c>
    </row>
    <row r="201" spans="1:27" hidden="1" x14ac:dyDescent="0.25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</sheetData>
  <mergeCells count="16">
    <mergeCell ref="A92:A105"/>
    <mergeCell ref="A77:A90"/>
    <mergeCell ref="A4:A19"/>
    <mergeCell ref="A22:A37"/>
    <mergeCell ref="A40:A55"/>
    <mergeCell ref="A58:A74"/>
    <mergeCell ref="A108:A122"/>
    <mergeCell ref="B108:N108"/>
    <mergeCell ref="O108:Z108"/>
    <mergeCell ref="O107:Z107"/>
    <mergeCell ref="C107:N107"/>
    <mergeCell ref="A126:A139"/>
    <mergeCell ref="A142:A158"/>
    <mergeCell ref="A161:A177"/>
    <mergeCell ref="C125:N125"/>
    <mergeCell ref="O125:Z125"/>
  </mergeCells>
  <conditionalFormatting sqref="C178:AA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C97"/>
  <sheetViews>
    <sheetView zoomScale="80" zoomScaleNormal="80" workbookViewId="0">
      <pane xSplit="2" topLeftCell="C1" activePane="topRight" state="frozen"/>
      <selection activeCell="K32" sqref="K32"/>
      <selection pane="topRight" activeCell="Z27" sqref="Z27"/>
    </sheetView>
  </sheetViews>
  <sheetFormatPr defaultRowHeight="15" x14ac:dyDescent="0.25"/>
  <cols>
    <col min="1" max="1" width="10.5703125" customWidth="1"/>
    <col min="2" max="2" width="24.7109375" customWidth="1"/>
    <col min="3" max="3" width="15.7109375" bestFit="1" customWidth="1"/>
    <col min="4" max="8" width="13.7109375" customWidth="1"/>
    <col min="9" max="14" width="14.28515625" bestFit="1" customWidth="1"/>
    <col min="15" max="27" width="13.7109375" customWidth="1"/>
    <col min="28" max="28" width="10.5703125" bestFit="1" customWidth="1"/>
    <col min="29" max="29" width="15.710937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51">
        <v>1</v>
      </c>
      <c r="D2" s="323">
        <f>C2</f>
        <v>1</v>
      </c>
      <c r="E2" s="317">
        <f t="shared" ref="E2:AA2" si="0">D2</f>
        <v>1</v>
      </c>
      <c r="F2" s="325">
        <f t="shared" si="0"/>
        <v>1</v>
      </c>
      <c r="G2" s="325">
        <f t="shared" si="0"/>
        <v>1</v>
      </c>
      <c r="H2" s="325">
        <f t="shared" si="0"/>
        <v>1</v>
      </c>
      <c r="I2" s="325">
        <f t="shared" si="0"/>
        <v>1</v>
      </c>
      <c r="J2" s="325">
        <f t="shared" si="0"/>
        <v>1</v>
      </c>
      <c r="K2" s="325">
        <f t="shared" si="0"/>
        <v>1</v>
      </c>
      <c r="L2" s="325">
        <f t="shared" si="0"/>
        <v>1</v>
      </c>
      <c r="M2" s="325">
        <f t="shared" si="0"/>
        <v>1</v>
      </c>
      <c r="N2" s="325">
        <f t="shared" si="0"/>
        <v>1</v>
      </c>
      <c r="O2" s="325">
        <f t="shared" si="0"/>
        <v>1</v>
      </c>
      <c r="P2" s="325">
        <f t="shared" si="0"/>
        <v>1</v>
      </c>
      <c r="Q2" s="325">
        <f t="shared" si="0"/>
        <v>1</v>
      </c>
      <c r="R2" s="325">
        <f t="shared" si="0"/>
        <v>1</v>
      </c>
      <c r="S2" s="325">
        <f t="shared" si="0"/>
        <v>1</v>
      </c>
      <c r="T2" s="325">
        <f t="shared" si="0"/>
        <v>1</v>
      </c>
      <c r="U2" s="325">
        <f t="shared" si="0"/>
        <v>1</v>
      </c>
      <c r="V2" s="325">
        <f t="shared" si="0"/>
        <v>1</v>
      </c>
      <c r="W2" s="325">
        <f t="shared" si="0"/>
        <v>1</v>
      </c>
      <c r="X2" s="325">
        <f t="shared" si="0"/>
        <v>1</v>
      </c>
      <c r="Y2" s="325">
        <f t="shared" si="0"/>
        <v>1</v>
      </c>
      <c r="Z2" s="325">
        <f t="shared" si="0"/>
        <v>1</v>
      </c>
      <c r="AA2" s="325">
        <f t="shared" si="0"/>
        <v>1</v>
      </c>
    </row>
    <row r="3" spans="1:29" s="7" customFormat="1" ht="16.5" customHeight="1" thickBot="1" x14ac:dyDescent="0.4">
      <c r="B3" s="66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0</v>
      </c>
      <c r="C5" s="3">
        <f>'RES kWh ENTRY'!C158</f>
        <v>0</v>
      </c>
      <c r="D5" s="3">
        <f>'RES kWh ENTRY'!D158</f>
        <v>0</v>
      </c>
      <c r="E5" s="3">
        <f>'RES kWh ENTRY'!E158</f>
        <v>0</v>
      </c>
      <c r="F5" s="3">
        <f>'RES kWh ENTRY'!F158</f>
        <v>0</v>
      </c>
      <c r="G5" s="3">
        <f>'RES kWh ENTRY'!G158</f>
        <v>5696</v>
      </c>
      <c r="H5" s="3">
        <f>'RES kWh ENTRY'!H158</f>
        <v>880.4</v>
      </c>
      <c r="I5" s="3">
        <f>'RES kWh ENTRY'!I158</f>
        <v>11684.26</v>
      </c>
      <c r="J5" s="3">
        <f>'RES kWh ENTRY'!J158</f>
        <v>0</v>
      </c>
      <c r="K5" s="3">
        <f>'RES kWh ENTRY'!K158</f>
        <v>5123.8100000000004</v>
      </c>
      <c r="L5" s="3">
        <f>'RES kWh ENTRY'!L158</f>
        <v>7440.17</v>
      </c>
      <c r="M5" s="3">
        <f>'RES kWh ENTRY'!M158</f>
        <v>2875.6442980190841</v>
      </c>
      <c r="N5" s="3">
        <f>'RES kWh ENTRY'!N158</f>
        <v>4839.8893375954394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1</v>
      </c>
      <c r="C6" s="3">
        <f>'RES kWh ENTRY'!C159</f>
        <v>0</v>
      </c>
      <c r="D6" s="3">
        <f>'RES kWh ENTRY'!D159</f>
        <v>0</v>
      </c>
      <c r="E6" s="3">
        <f>'RES kWh ENTRY'!E159</f>
        <v>7977.1</v>
      </c>
      <c r="F6" s="3">
        <f>'RES kWh ENTRY'!F159</f>
        <v>13121.04</v>
      </c>
      <c r="G6" s="3">
        <f>'RES kWh ENTRY'!G159</f>
        <v>0</v>
      </c>
      <c r="H6" s="3">
        <f>'RES kWh ENTRY'!H159</f>
        <v>60032.000000000007</v>
      </c>
      <c r="I6" s="3">
        <f>'RES kWh ENTRY'!I159</f>
        <v>31951.86</v>
      </c>
      <c r="J6" s="3">
        <f>'RES kWh ENTRY'!J159</f>
        <v>20587.5</v>
      </c>
      <c r="K6" s="3">
        <f>'RES kWh ENTRY'!K159</f>
        <v>137611.02000000002</v>
      </c>
      <c r="L6" s="3">
        <f>'RES kWh ENTRY'!L159</f>
        <v>132168.66</v>
      </c>
      <c r="M6" s="3">
        <f>'RES kWh ENTRY'!M159</f>
        <v>63572.03180094096</v>
      </c>
      <c r="N6" s="3">
        <f>'RES kWh ENTRY'!N159</f>
        <v>80570.905786367512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</v>
      </c>
      <c r="C7" s="3">
        <f>'RES kWh ENTRY'!C160</f>
        <v>0</v>
      </c>
      <c r="D7" s="3">
        <f>'RES kWh ENTRY'!D160</f>
        <v>0</v>
      </c>
      <c r="E7" s="3">
        <f>'RES kWh ENTRY'!E160</f>
        <v>0</v>
      </c>
      <c r="F7" s="3">
        <f>'RES kWh ENTRY'!F160</f>
        <v>0</v>
      </c>
      <c r="G7" s="3">
        <f>'RES kWh ENTRY'!G160</f>
        <v>0</v>
      </c>
      <c r="H7" s="3">
        <f>'RES kWh ENTRY'!H160</f>
        <v>0</v>
      </c>
      <c r="I7" s="3">
        <f>'RES kWh ENTRY'!I160</f>
        <v>0</v>
      </c>
      <c r="J7" s="3">
        <f>'RES kWh ENTRY'!J160</f>
        <v>0</v>
      </c>
      <c r="K7" s="3">
        <f>'RES kWh ENTRY'!K160</f>
        <v>0</v>
      </c>
      <c r="L7" s="3">
        <f>'RES kWh ENTRY'!L160</f>
        <v>0</v>
      </c>
      <c r="M7" s="3">
        <f>'RES kWh ENTRY'!M160</f>
        <v>0</v>
      </c>
      <c r="N7" s="3">
        <f>'RES kWh ENTRY'!N160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9</v>
      </c>
      <c r="C8" s="3">
        <f>'RES kWh ENTRY'!C161</f>
        <v>0</v>
      </c>
      <c r="D8" s="3">
        <f>'RES kWh ENTRY'!D161</f>
        <v>0</v>
      </c>
      <c r="E8" s="3">
        <f>'RES kWh ENTRY'!E161</f>
        <v>292.95</v>
      </c>
      <c r="F8" s="3">
        <f>'RES kWh ENTRY'!F161</f>
        <v>16909.400000000001</v>
      </c>
      <c r="G8" s="3">
        <f>'RES kWh ENTRY'!G161</f>
        <v>0</v>
      </c>
      <c r="H8" s="3">
        <f>'RES kWh ENTRY'!H161</f>
        <v>0</v>
      </c>
      <c r="I8" s="3">
        <f>'RES kWh ENTRY'!I161</f>
        <v>0</v>
      </c>
      <c r="J8" s="3">
        <f>'RES kWh ENTRY'!J161</f>
        <v>376.65</v>
      </c>
      <c r="K8" s="3">
        <f>'RES kWh ENTRY'!K161</f>
        <v>17583.37</v>
      </c>
      <c r="L8" s="3">
        <f>'RES kWh ENTRY'!L161</f>
        <v>139839.33000000002</v>
      </c>
      <c r="M8" s="3">
        <f>'RES kWh ENTRY'!M161</f>
        <v>42861.671136978926</v>
      </c>
      <c r="N8" s="3">
        <f>'RES kWh ENTRY'!N161</f>
        <v>60029.856465844408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3</v>
      </c>
      <c r="C9" s="3">
        <f>'RES kWh ENTRY'!C162</f>
        <v>0</v>
      </c>
      <c r="D9" s="3">
        <f>'RES kWh ENTRY'!D162</f>
        <v>0</v>
      </c>
      <c r="E9" s="3">
        <f>'RES kWh ENTRY'!E162</f>
        <v>556714.6</v>
      </c>
      <c r="F9" s="3">
        <f>'RES kWh ENTRY'!F162</f>
        <v>812723.69</v>
      </c>
      <c r="G9" s="3">
        <f>'RES kWh ENTRY'!G162</f>
        <v>1047430.02</v>
      </c>
      <c r="H9" s="3">
        <f>'RES kWh ENTRY'!H162</f>
        <v>676578.38</v>
      </c>
      <c r="I9" s="3">
        <f>'RES kWh ENTRY'!I162</f>
        <v>433242.62</v>
      </c>
      <c r="J9" s="3">
        <f>'RES kWh ENTRY'!J162</f>
        <v>147493.48000000001</v>
      </c>
      <c r="K9" s="3">
        <f>'RES kWh ENTRY'!K162</f>
        <v>527749.64</v>
      </c>
      <c r="L9" s="3">
        <f>'RES kWh ENTRY'!L162</f>
        <v>651773.01</v>
      </c>
      <c r="M9" s="3">
        <f>'RES kWh ENTRY'!M162</f>
        <v>595334.09420769475</v>
      </c>
      <c r="N9" s="3">
        <f>'RES kWh ENTRY'!N162</f>
        <v>1084820.2198351806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4</v>
      </c>
      <c r="C10" s="3">
        <f>'RES kWh ENTRY'!C163</f>
        <v>0</v>
      </c>
      <c r="D10" s="3">
        <f>'RES kWh ENTRY'!D163</f>
        <v>0</v>
      </c>
      <c r="E10" s="3">
        <f>'RES kWh ENTRY'!E163</f>
        <v>0</v>
      </c>
      <c r="F10" s="3">
        <f>'RES kWh ENTRY'!F163</f>
        <v>123898.59</v>
      </c>
      <c r="G10" s="3">
        <f>'RES kWh ENTRY'!G163</f>
        <v>3016.37</v>
      </c>
      <c r="H10" s="3">
        <f>'RES kWh ENTRY'!H163</f>
        <v>566.62</v>
      </c>
      <c r="I10" s="3">
        <f>'RES kWh ENTRY'!I163</f>
        <v>1563.13</v>
      </c>
      <c r="J10" s="3">
        <f>'RES kWh ENTRY'!J163</f>
        <v>1518.56</v>
      </c>
      <c r="K10" s="3">
        <f>'RES kWh ENTRY'!K163</f>
        <v>3928.12</v>
      </c>
      <c r="L10" s="3">
        <f>'RES kWh ENTRY'!L163</f>
        <v>120473.37</v>
      </c>
      <c r="M10" s="3">
        <f>'RES kWh ENTRY'!M163</f>
        <v>5255.5512856089936</v>
      </c>
      <c r="N10" s="3">
        <f>'RES kWh ENTRY'!N163</f>
        <v>8461.0628643826985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5</v>
      </c>
      <c r="C11" s="3">
        <f>'RES kWh ENTRY'!C164</f>
        <v>0</v>
      </c>
      <c r="D11" s="3">
        <f>'RES kWh ENTRY'!D164</f>
        <v>0</v>
      </c>
      <c r="E11" s="3">
        <f>'RES kWh ENTRY'!E164</f>
        <v>0</v>
      </c>
      <c r="F11" s="3">
        <f>'RES kWh ENTRY'!F164</f>
        <v>0</v>
      </c>
      <c r="G11" s="3">
        <f>'RES kWh ENTRY'!G164</f>
        <v>0</v>
      </c>
      <c r="H11" s="3">
        <f>'RES kWh ENTRY'!H164</f>
        <v>0</v>
      </c>
      <c r="I11" s="3">
        <f>'RES kWh ENTRY'!I164</f>
        <v>0</v>
      </c>
      <c r="J11" s="3">
        <f>'RES kWh ENTRY'!J164</f>
        <v>153.9</v>
      </c>
      <c r="K11" s="3">
        <f>'RES kWh ENTRY'!K164</f>
        <v>0</v>
      </c>
      <c r="L11" s="3">
        <f>'RES kWh ENTRY'!L164</f>
        <v>0</v>
      </c>
      <c r="M11" s="3">
        <f>'RES kWh ENTRY'!M164</f>
        <v>3747.2686554825996</v>
      </c>
      <c r="N11" s="3">
        <f>'RES kWh ENTRY'!N164</f>
        <v>6919.4002426995494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6</v>
      </c>
      <c r="C12" s="3">
        <f>'RES kWh ENTRY'!C165</f>
        <v>0</v>
      </c>
      <c r="D12" s="3">
        <f>'RES kWh ENTRY'!D165</f>
        <v>0</v>
      </c>
      <c r="E12" s="3">
        <f>'RES kWh ENTRY'!E165</f>
        <v>0</v>
      </c>
      <c r="F12" s="3">
        <f>'RES kWh ENTRY'!F165</f>
        <v>0</v>
      </c>
      <c r="G12" s="3">
        <f>'RES kWh ENTRY'!G165</f>
        <v>0</v>
      </c>
      <c r="H12" s="3">
        <f>'RES kWh ENTRY'!H165</f>
        <v>0</v>
      </c>
      <c r="I12" s="3">
        <f>'RES kWh ENTRY'!I165</f>
        <v>0</v>
      </c>
      <c r="J12" s="3">
        <f>'RES kWh ENTRY'!J165</f>
        <v>0</v>
      </c>
      <c r="K12" s="3">
        <f>'RES kWh ENTRY'!K165</f>
        <v>0</v>
      </c>
      <c r="L12" s="3">
        <f>'RES kWh ENTRY'!L165</f>
        <v>0</v>
      </c>
      <c r="M12" s="3">
        <f>'RES kWh ENTRY'!M165</f>
        <v>0</v>
      </c>
      <c r="N12" s="3">
        <f>'RES kWh ENTRY'!N165</f>
        <v>0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7</v>
      </c>
      <c r="C13" s="3">
        <f>'RES kWh ENTRY'!C166</f>
        <v>0</v>
      </c>
      <c r="D13" s="3">
        <f>'RES kWh ENTRY'!D166</f>
        <v>0</v>
      </c>
      <c r="E13" s="3">
        <f>'RES kWh ENTRY'!E166</f>
        <v>0</v>
      </c>
      <c r="F13" s="3">
        <f>'RES kWh ENTRY'!F166</f>
        <v>302107.83</v>
      </c>
      <c r="G13" s="3">
        <f>'RES kWh ENTRY'!G166</f>
        <v>2823.3</v>
      </c>
      <c r="H13" s="3">
        <f>'RES kWh ENTRY'!H166</f>
        <v>564.66</v>
      </c>
      <c r="I13" s="3">
        <f>'RES kWh ENTRY'!I166</f>
        <v>0</v>
      </c>
      <c r="J13" s="3">
        <f>'RES kWh ENTRY'!J166</f>
        <v>0</v>
      </c>
      <c r="K13" s="3">
        <f>'RES kWh ENTRY'!K166</f>
        <v>0</v>
      </c>
      <c r="L13" s="3">
        <f>'RES kWh ENTRY'!L166</f>
        <v>5081.9399999999996</v>
      </c>
      <c r="M13" s="3">
        <f>'RES kWh ENTRY'!M166</f>
        <v>26726.100613244904</v>
      </c>
      <c r="N13" s="3">
        <f>'RES kWh ENTRY'!N166</f>
        <v>23993.213429463296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8</v>
      </c>
      <c r="C14" s="3">
        <f>'RES kWh ENTRY'!C167</f>
        <v>0</v>
      </c>
      <c r="D14" s="3">
        <f>'RES kWh ENTRY'!D167</f>
        <v>0</v>
      </c>
      <c r="E14" s="3">
        <f>'RES kWh ENTRY'!E167</f>
        <v>0</v>
      </c>
      <c r="F14" s="3">
        <f>'RES kWh ENTRY'!F167</f>
        <v>0</v>
      </c>
      <c r="G14" s="3">
        <f>'RES kWh ENTRY'!G167</f>
        <v>15857.69</v>
      </c>
      <c r="H14" s="3">
        <f>'RES kWh ENTRY'!H167</f>
        <v>0</v>
      </c>
      <c r="I14" s="3">
        <f>'RES kWh ENTRY'!I167</f>
        <v>30123.63</v>
      </c>
      <c r="J14" s="3">
        <f>'RES kWh ENTRY'!J167</f>
        <v>0</v>
      </c>
      <c r="K14" s="3">
        <f>'RES kWh ENTRY'!K167</f>
        <v>-586.71</v>
      </c>
      <c r="L14" s="3">
        <f>'RES kWh ENTRY'!L167</f>
        <v>23839.01</v>
      </c>
      <c r="M14" s="3">
        <f>'RES kWh ENTRY'!M167</f>
        <v>9939.9975396521004</v>
      </c>
      <c r="N14" s="3">
        <f>'RES kWh ENTRY'!N167</f>
        <v>16866.674804972277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11</v>
      </c>
      <c r="C15" s="3"/>
      <c r="D15" s="3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ht="15.75" thickBot="1" x14ac:dyDescent="0.3">
      <c r="A16" s="658"/>
      <c r="B16" s="177" t="s">
        <v>25</v>
      </c>
      <c r="C16" s="221">
        <f>SUM(C5:C15)</f>
        <v>0</v>
      </c>
      <c r="D16" s="221">
        <f t="shared" ref="D16:AA16" si="1">SUM(D5:D15)</f>
        <v>0</v>
      </c>
      <c r="E16" s="221">
        <f t="shared" si="1"/>
        <v>564984.65</v>
      </c>
      <c r="F16" s="221">
        <f t="shared" si="1"/>
        <v>1268760.5499999998</v>
      </c>
      <c r="G16" s="221">
        <f t="shared" si="1"/>
        <v>1074823.3800000001</v>
      </c>
      <c r="H16" s="221">
        <f t="shared" si="1"/>
        <v>738622.06</v>
      </c>
      <c r="I16" s="221">
        <f t="shared" si="1"/>
        <v>508565.5</v>
      </c>
      <c r="J16" s="221">
        <f t="shared" si="1"/>
        <v>170130.09</v>
      </c>
      <c r="K16" s="221">
        <f t="shared" si="1"/>
        <v>691409.25000000012</v>
      </c>
      <c r="L16" s="221">
        <f t="shared" si="1"/>
        <v>1080615.49</v>
      </c>
      <c r="M16" s="221">
        <f t="shared" si="1"/>
        <v>750312.35953762231</v>
      </c>
      <c r="N16" s="221">
        <f t="shared" si="1"/>
        <v>1286501.2227665058</v>
      </c>
      <c r="O16" s="222">
        <f t="shared" si="1"/>
        <v>0</v>
      </c>
      <c r="P16" s="222">
        <f t="shared" si="1"/>
        <v>0</v>
      </c>
      <c r="Q16" s="222">
        <f t="shared" si="1"/>
        <v>0</v>
      </c>
      <c r="R16" s="222">
        <f t="shared" si="1"/>
        <v>0</v>
      </c>
      <c r="S16" s="222">
        <f t="shared" si="1"/>
        <v>0</v>
      </c>
      <c r="T16" s="222">
        <f t="shared" si="1"/>
        <v>0</v>
      </c>
      <c r="U16" s="222">
        <f t="shared" si="1"/>
        <v>0</v>
      </c>
      <c r="V16" s="222">
        <f t="shared" si="1"/>
        <v>0</v>
      </c>
      <c r="W16" s="222">
        <f t="shared" si="1"/>
        <v>0</v>
      </c>
      <c r="X16" s="222">
        <f t="shared" si="1"/>
        <v>0</v>
      </c>
      <c r="Y16" s="222">
        <f t="shared" si="1"/>
        <v>0</v>
      </c>
      <c r="Z16" s="222">
        <f t="shared" si="1"/>
        <v>0</v>
      </c>
      <c r="AA16" s="222">
        <f t="shared" si="1"/>
        <v>0</v>
      </c>
    </row>
    <row r="17" spans="1:27" x14ac:dyDescent="0.25">
      <c r="A17" s="238"/>
      <c r="B17" s="239"/>
      <c r="C17" s="9"/>
      <c r="D17" s="239"/>
      <c r="E17" s="9"/>
      <c r="F17" s="239"/>
      <c r="G17" s="239"/>
      <c r="H17" s="9"/>
      <c r="I17" s="239"/>
      <c r="J17" s="239"/>
      <c r="K17" s="9"/>
      <c r="L17" s="239"/>
      <c r="M17" s="239"/>
      <c r="N17" s="9"/>
      <c r="O17" s="239"/>
      <c r="P17" s="239"/>
      <c r="Q17" s="9"/>
      <c r="R17" s="239"/>
      <c r="S17" s="239"/>
      <c r="T17" s="9"/>
      <c r="U17" s="239"/>
      <c r="V17" s="239"/>
      <c r="W17" s="9"/>
      <c r="X17" s="239"/>
      <c r="Y17" s="239"/>
      <c r="Z17" s="9"/>
      <c r="AA17" s="239"/>
    </row>
    <row r="18" spans="1:27" ht="15.75" thickBot="1" x14ac:dyDescent="0.3"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</row>
    <row r="19" spans="1:27" ht="16.5" thickBot="1" x14ac:dyDescent="0.3">
      <c r="A19" s="659" t="s">
        <v>15</v>
      </c>
      <c r="B19" s="17" t="s">
        <v>10</v>
      </c>
      <c r="C19" s="135">
        <f>C$4</f>
        <v>45292</v>
      </c>
      <c r="D19" s="135">
        <f t="shared" ref="D19:AA19" si="2">D$4</f>
        <v>45323</v>
      </c>
      <c r="E19" s="135">
        <f t="shared" si="2"/>
        <v>45352</v>
      </c>
      <c r="F19" s="135">
        <f t="shared" si="2"/>
        <v>45383</v>
      </c>
      <c r="G19" s="135">
        <f t="shared" si="2"/>
        <v>45413</v>
      </c>
      <c r="H19" s="135">
        <f t="shared" si="2"/>
        <v>45444</v>
      </c>
      <c r="I19" s="135">
        <f t="shared" si="2"/>
        <v>45474</v>
      </c>
      <c r="J19" s="135">
        <f t="shared" si="2"/>
        <v>45505</v>
      </c>
      <c r="K19" s="135">
        <f t="shared" si="2"/>
        <v>45536</v>
      </c>
      <c r="L19" s="135">
        <f t="shared" si="2"/>
        <v>45566</v>
      </c>
      <c r="M19" s="135">
        <f t="shared" si="2"/>
        <v>45597</v>
      </c>
      <c r="N19" s="521">
        <f t="shared" si="2"/>
        <v>45627</v>
      </c>
      <c r="O19" s="135">
        <f t="shared" si="2"/>
        <v>45658</v>
      </c>
      <c r="P19" s="135">
        <f t="shared" si="2"/>
        <v>45689</v>
      </c>
      <c r="Q19" s="135">
        <f t="shared" si="2"/>
        <v>45717</v>
      </c>
      <c r="R19" s="135">
        <f t="shared" si="2"/>
        <v>45748</v>
      </c>
      <c r="S19" s="135">
        <f t="shared" si="2"/>
        <v>45778</v>
      </c>
      <c r="T19" s="135">
        <f t="shared" si="2"/>
        <v>45809</v>
      </c>
      <c r="U19" s="135">
        <f t="shared" si="2"/>
        <v>45839</v>
      </c>
      <c r="V19" s="135">
        <f t="shared" si="2"/>
        <v>45870</v>
      </c>
      <c r="W19" s="135">
        <f t="shared" si="2"/>
        <v>45901</v>
      </c>
      <c r="X19" s="135">
        <f t="shared" si="2"/>
        <v>45931</v>
      </c>
      <c r="Y19" s="135">
        <f t="shared" si="2"/>
        <v>45962</v>
      </c>
      <c r="Z19" s="135">
        <f t="shared" si="2"/>
        <v>45992</v>
      </c>
      <c r="AA19" s="135">
        <f t="shared" si="2"/>
        <v>46023</v>
      </c>
    </row>
    <row r="20" spans="1:27" ht="15" customHeight="1" x14ac:dyDescent="0.25">
      <c r="A20" s="660"/>
      <c r="B20" s="11" t="str">
        <f t="shared" ref="B20:C31" si="3">B5</f>
        <v>Building Shell</v>
      </c>
      <c r="C20" s="3">
        <f>C5</f>
        <v>0</v>
      </c>
      <c r="D20" s="3">
        <f>IF(SUM($C$16:$N$16)=0,0,C20+D5)</f>
        <v>0</v>
      </c>
      <c r="E20" s="3">
        <f t="shared" ref="E20:AA20" si="4">IF(SUM($C$16:$N$16)=0,0,D20+E5)</f>
        <v>0</v>
      </c>
      <c r="F20" s="3">
        <f t="shared" si="4"/>
        <v>0</v>
      </c>
      <c r="G20" s="3">
        <f t="shared" si="4"/>
        <v>5696</v>
      </c>
      <c r="H20" s="3">
        <f t="shared" si="4"/>
        <v>6576.4</v>
      </c>
      <c r="I20" s="3">
        <f t="shared" si="4"/>
        <v>18260.66</v>
      </c>
      <c r="J20" s="3">
        <f t="shared" si="4"/>
        <v>18260.66</v>
      </c>
      <c r="K20" s="3">
        <f t="shared" si="4"/>
        <v>23384.47</v>
      </c>
      <c r="L20" s="3">
        <f t="shared" si="4"/>
        <v>30824.639999999999</v>
      </c>
      <c r="M20" s="3">
        <f t="shared" si="4"/>
        <v>33700.284298019084</v>
      </c>
      <c r="N20" s="523">
        <f t="shared" si="4"/>
        <v>38540.173635614527</v>
      </c>
      <c r="O20" s="3">
        <f t="shared" si="4"/>
        <v>38540.173635614527</v>
      </c>
      <c r="P20" s="3">
        <f t="shared" si="4"/>
        <v>38540.173635614527</v>
      </c>
      <c r="Q20" s="3">
        <f t="shared" si="4"/>
        <v>38540.173635614527</v>
      </c>
      <c r="R20" s="3">
        <f t="shared" si="4"/>
        <v>38540.173635614527</v>
      </c>
      <c r="S20" s="3">
        <f t="shared" si="4"/>
        <v>38540.173635614527</v>
      </c>
      <c r="T20" s="3">
        <f t="shared" si="4"/>
        <v>38540.173635614527</v>
      </c>
      <c r="U20" s="3">
        <f t="shared" si="4"/>
        <v>38540.173635614527</v>
      </c>
      <c r="V20" s="3">
        <f t="shared" si="4"/>
        <v>38540.173635614527</v>
      </c>
      <c r="W20" s="3">
        <f t="shared" si="4"/>
        <v>38540.173635614527</v>
      </c>
      <c r="X20" s="3">
        <f t="shared" si="4"/>
        <v>38540.173635614527</v>
      </c>
      <c r="Y20" s="3">
        <f t="shared" si="4"/>
        <v>38540.173635614527</v>
      </c>
      <c r="Z20" s="3">
        <f t="shared" si="4"/>
        <v>38540.173635614527</v>
      </c>
      <c r="AA20" s="3">
        <f t="shared" si="4"/>
        <v>38540.173635614527</v>
      </c>
    </row>
    <row r="21" spans="1:27" x14ac:dyDescent="0.25">
      <c r="A21" s="660"/>
      <c r="B21" s="12" t="str">
        <f t="shared" si="3"/>
        <v>Cooling</v>
      </c>
      <c r="C21" s="3">
        <f t="shared" si="3"/>
        <v>0</v>
      </c>
      <c r="D21" s="3">
        <f t="shared" ref="D21:AA21" si="5">IF(SUM($C$16:$N$16)=0,0,C21+D6)</f>
        <v>0</v>
      </c>
      <c r="E21" s="3">
        <f t="shared" si="5"/>
        <v>7977.1</v>
      </c>
      <c r="F21" s="3">
        <f t="shared" si="5"/>
        <v>21098.14</v>
      </c>
      <c r="G21" s="3">
        <f t="shared" si="5"/>
        <v>21098.14</v>
      </c>
      <c r="H21" s="3">
        <f t="shared" si="5"/>
        <v>81130.140000000014</v>
      </c>
      <c r="I21" s="3">
        <f t="shared" si="5"/>
        <v>113082.00000000001</v>
      </c>
      <c r="J21" s="3">
        <f t="shared" si="5"/>
        <v>133669.5</v>
      </c>
      <c r="K21" s="3">
        <f t="shared" si="5"/>
        <v>271280.52</v>
      </c>
      <c r="L21" s="3">
        <f t="shared" si="5"/>
        <v>403449.18000000005</v>
      </c>
      <c r="M21" s="3">
        <f t="shared" si="5"/>
        <v>467021.21180094103</v>
      </c>
      <c r="N21" s="523">
        <f t="shared" si="5"/>
        <v>547592.11758730852</v>
      </c>
      <c r="O21" s="3">
        <f t="shared" si="5"/>
        <v>547592.11758730852</v>
      </c>
      <c r="P21" s="3">
        <f t="shared" si="5"/>
        <v>547592.11758730852</v>
      </c>
      <c r="Q21" s="3">
        <f t="shared" si="5"/>
        <v>547592.11758730852</v>
      </c>
      <c r="R21" s="3">
        <f t="shared" si="5"/>
        <v>547592.11758730852</v>
      </c>
      <c r="S21" s="3">
        <f t="shared" si="5"/>
        <v>547592.11758730852</v>
      </c>
      <c r="T21" s="3">
        <f t="shared" si="5"/>
        <v>547592.11758730852</v>
      </c>
      <c r="U21" s="3">
        <f t="shared" si="5"/>
        <v>547592.11758730852</v>
      </c>
      <c r="V21" s="3">
        <f t="shared" si="5"/>
        <v>547592.11758730852</v>
      </c>
      <c r="W21" s="3">
        <f t="shared" si="5"/>
        <v>547592.11758730852</v>
      </c>
      <c r="X21" s="3">
        <f t="shared" si="5"/>
        <v>547592.11758730852</v>
      </c>
      <c r="Y21" s="3">
        <f t="shared" si="5"/>
        <v>547592.11758730852</v>
      </c>
      <c r="Z21" s="3">
        <f t="shared" si="5"/>
        <v>547592.11758730852</v>
      </c>
      <c r="AA21" s="3">
        <f t="shared" si="5"/>
        <v>547592.11758730852</v>
      </c>
    </row>
    <row r="22" spans="1:27" x14ac:dyDescent="0.25">
      <c r="A22" s="660"/>
      <c r="B22" s="11" t="str">
        <f t="shared" si="3"/>
        <v>Freezer</v>
      </c>
      <c r="C22" s="3">
        <f t="shared" si="3"/>
        <v>0</v>
      </c>
      <c r="D22" s="3">
        <f t="shared" ref="D22:AA22" si="6">IF(SUM($C$16:$N$16)=0,0,C22+D7)</f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523">
        <f t="shared" si="6"/>
        <v>0</v>
      </c>
      <c r="O22" s="3">
        <f t="shared" si="6"/>
        <v>0</v>
      </c>
      <c r="P22" s="3">
        <f t="shared" si="6"/>
        <v>0</v>
      </c>
      <c r="Q22" s="3">
        <f t="shared" si="6"/>
        <v>0</v>
      </c>
      <c r="R22" s="3">
        <f t="shared" si="6"/>
        <v>0</v>
      </c>
      <c r="S22" s="3">
        <f t="shared" si="6"/>
        <v>0</v>
      </c>
      <c r="T22" s="3">
        <f t="shared" si="6"/>
        <v>0</v>
      </c>
      <c r="U22" s="3">
        <f t="shared" si="6"/>
        <v>0</v>
      </c>
      <c r="V22" s="3">
        <f t="shared" si="6"/>
        <v>0</v>
      </c>
      <c r="W22" s="3">
        <f t="shared" si="6"/>
        <v>0</v>
      </c>
      <c r="X22" s="3">
        <f t="shared" si="6"/>
        <v>0</v>
      </c>
      <c r="Y22" s="3">
        <f t="shared" si="6"/>
        <v>0</v>
      </c>
      <c r="Z22" s="3">
        <f t="shared" si="6"/>
        <v>0</v>
      </c>
      <c r="AA22" s="3">
        <f t="shared" si="6"/>
        <v>0</v>
      </c>
    </row>
    <row r="23" spans="1:27" x14ac:dyDescent="0.25">
      <c r="A23" s="660"/>
      <c r="B23" s="11" t="str">
        <f t="shared" si="3"/>
        <v>Heating</v>
      </c>
      <c r="C23" s="3">
        <f t="shared" si="3"/>
        <v>0</v>
      </c>
      <c r="D23" s="3">
        <f t="shared" ref="D23:AA23" si="7">IF(SUM($C$16:$N$16)=0,0,C23+D8)</f>
        <v>0</v>
      </c>
      <c r="E23" s="3">
        <f t="shared" si="7"/>
        <v>292.95</v>
      </c>
      <c r="F23" s="3">
        <f t="shared" si="7"/>
        <v>17202.350000000002</v>
      </c>
      <c r="G23" s="3">
        <f t="shared" si="7"/>
        <v>17202.350000000002</v>
      </c>
      <c r="H23" s="3">
        <f t="shared" si="7"/>
        <v>17202.350000000002</v>
      </c>
      <c r="I23" s="3">
        <f t="shared" si="7"/>
        <v>17202.350000000002</v>
      </c>
      <c r="J23" s="3">
        <f t="shared" si="7"/>
        <v>17579.000000000004</v>
      </c>
      <c r="K23" s="3">
        <f t="shared" si="7"/>
        <v>35162.370000000003</v>
      </c>
      <c r="L23" s="3">
        <f t="shared" si="7"/>
        <v>175001.7</v>
      </c>
      <c r="M23" s="3">
        <f t="shared" si="7"/>
        <v>217863.37113697894</v>
      </c>
      <c r="N23" s="523">
        <f t="shared" si="7"/>
        <v>277893.22760282335</v>
      </c>
      <c r="O23" s="3">
        <f t="shared" si="7"/>
        <v>277893.22760282335</v>
      </c>
      <c r="P23" s="3">
        <f t="shared" si="7"/>
        <v>277893.22760282335</v>
      </c>
      <c r="Q23" s="3">
        <f t="shared" si="7"/>
        <v>277893.22760282335</v>
      </c>
      <c r="R23" s="3">
        <f t="shared" si="7"/>
        <v>277893.22760282335</v>
      </c>
      <c r="S23" s="3">
        <f t="shared" si="7"/>
        <v>277893.22760282335</v>
      </c>
      <c r="T23" s="3">
        <f t="shared" si="7"/>
        <v>277893.22760282335</v>
      </c>
      <c r="U23" s="3">
        <f t="shared" si="7"/>
        <v>277893.22760282335</v>
      </c>
      <c r="V23" s="3">
        <f t="shared" si="7"/>
        <v>277893.22760282335</v>
      </c>
      <c r="W23" s="3">
        <f t="shared" si="7"/>
        <v>277893.22760282335</v>
      </c>
      <c r="X23" s="3">
        <f t="shared" si="7"/>
        <v>277893.22760282335</v>
      </c>
      <c r="Y23" s="3">
        <f t="shared" si="7"/>
        <v>277893.22760282335</v>
      </c>
      <c r="Z23" s="3">
        <f t="shared" si="7"/>
        <v>277893.22760282335</v>
      </c>
      <c r="AA23" s="3">
        <f t="shared" si="7"/>
        <v>277893.22760282335</v>
      </c>
    </row>
    <row r="24" spans="1:27" x14ac:dyDescent="0.25">
      <c r="A24" s="660"/>
      <c r="B24" s="12" t="str">
        <f t="shared" si="3"/>
        <v>HVAC</v>
      </c>
      <c r="C24" s="3">
        <f t="shared" si="3"/>
        <v>0</v>
      </c>
      <c r="D24" s="3">
        <f t="shared" ref="D24:AA24" si="8">IF(SUM($C$16:$N$16)=0,0,C24+D9)</f>
        <v>0</v>
      </c>
      <c r="E24" s="3">
        <f t="shared" si="8"/>
        <v>556714.6</v>
      </c>
      <c r="F24" s="3">
        <f t="shared" si="8"/>
        <v>1369438.29</v>
      </c>
      <c r="G24" s="3">
        <f t="shared" si="8"/>
        <v>2416868.31</v>
      </c>
      <c r="H24" s="3">
        <f t="shared" si="8"/>
        <v>3093446.69</v>
      </c>
      <c r="I24" s="3">
        <f t="shared" si="8"/>
        <v>3526689.31</v>
      </c>
      <c r="J24" s="3">
        <f t="shared" si="8"/>
        <v>3674182.79</v>
      </c>
      <c r="K24" s="3">
        <f t="shared" si="8"/>
        <v>4201932.43</v>
      </c>
      <c r="L24" s="3">
        <f t="shared" si="8"/>
        <v>4853705.4399999995</v>
      </c>
      <c r="M24" s="3">
        <f t="shared" si="8"/>
        <v>5449039.5342076942</v>
      </c>
      <c r="N24" s="523">
        <f t="shared" si="8"/>
        <v>6533859.754042875</v>
      </c>
      <c r="O24" s="3">
        <f t="shared" si="8"/>
        <v>6533859.754042875</v>
      </c>
      <c r="P24" s="3">
        <f t="shared" si="8"/>
        <v>6533859.754042875</v>
      </c>
      <c r="Q24" s="3">
        <f t="shared" si="8"/>
        <v>6533859.754042875</v>
      </c>
      <c r="R24" s="3">
        <f t="shared" si="8"/>
        <v>6533859.754042875</v>
      </c>
      <c r="S24" s="3">
        <f t="shared" si="8"/>
        <v>6533859.754042875</v>
      </c>
      <c r="T24" s="3">
        <f t="shared" si="8"/>
        <v>6533859.754042875</v>
      </c>
      <c r="U24" s="3">
        <f t="shared" si="8"/>
        <v>6533859.754042875</v>
      </c>
      <c r="V24" s="3">
        <f t="shared" si="8"/>
        <v>6533859.754042875</v>
      </c>
      <c r="W24" s="3">
        <f t="shared" si="8"/>
        <v>6533859.754042875</v>
      </c>
      <c r="X24" s="3">
        <f t="shared" si="8"/>
        <v>6533859.754042875</v>
      </c>
      <c r="Y24" s="3">
        <f t="shared" si="8"/>
        <v>6533859.754042875</v>
      </c>
      <c r="Z24" s="3">
        <f t="shared" si="8"/>
        <v>6533859.754042875</v>
      </c>
      <c r="AA24" s="3">
        <f t="shared" si="8"/>
        <v>6533859.754042875</v>
      </c>
    </row>
    <row r="25" spans="1:27" x14ac:dyDescent="0.25">
      <c r="A25" s="660"/>
      <c r="B25" s="11" t="str">
        <f t="shared" si="3"/>
        <v>Lighting</v>
      </c>
      <c r="C25" s="3">
        <f t="shared" si="3"/>
        <v>0</v>
      </c>
      <c r="D25" s="3">
        <f t="shared" ref="D25:AA25" si="9">IF(SUM($C$16:$N$16)=0,0,C25+D10)</f>
        <v>0</v>
      </c>
      <c r="E25" s="3">
        <f t="shared" si="9"/>
        <v>0</v>
      </c>
      <c r="F25" s="3">
        <f t="shared" si="9"/>
        <v>123898.59</v>
      </c>
      <c r="G25" s="3">
        <f t="shared" si="9"/>
        <v>126914.95999999999</v>
      </c>
      <c r="H25" s="3">
        <f t="shared" si="9"/>
        <v>127481.57999999999</v>
      </c>
      <c r="I25" s="3">
        <f t="shared" si="9"/>
        <v>129044.70999999999</v>
      </c>
      <c r="J25" s="3">
        <f t="shared" si="9"/>
        <v>130563.26999999999</v>
      </c>
      <c r="K25" s="3">
        <f t="shared" si="9"/>
        <v>134491.38999999998</v>
      </c>
      <c r="L25" s="3">
        <f t="shared" si="9"/>
        <v>254964.75999999998</v>
      </c>
      <c r="M25" s="3">
        <f t="shared" si="9"/>
        <v>260220.31128560897</v>
      </c>
      <c r="N25" s="523">
        <f t="shared" si="9"/>
        <v>268681.37414999167</v>
      </c>
      <c r="O25" s="3">
        <f t="shared" si="9"/>
        <v>268681.37414999167</v>
      </c>
      <c r="P25" s="3">
        <f t="shared" si="9"/>
        <v>268681.37414999167</v>
      </c>
      <c r="Q25" s="3">
        <f t="shared" si="9"/>
        <v>268681.37414999167</v>
      </c>
      <c r="R25" s="3">
        <f t="shared" si="9"/>
        <v>268681.37414999167</v>
      </c>
      <c r="S25" s="3">
        <f t="shared" si="9"/>
        <v>268681.37414999167</v>
      </c>
      <c r="T25" s="3">
        <f t="shared" si="9"/>
        <v>268681.37414999167</v>
      </c>
      <c r="U25" s="3">
        <f t="shared" si="9"/>
        <v>268681.37414999167</v>
      </c>
      <c r="V25" s="3">
        <f t="shared" si="9"/>
        <v>268681.37414999167</v>
      </c>
      <c r="W25" s="3">
        <f t="shared" si="9"/>
        <v>268681.37414999167</v>
      </c>
      <c r="X25" s="3">
        <f t="shared" si="9"/>
        <v>268681.37414999167</v>
      </c>
      <c r="Y25" s="3">
        <f t="shared" si="9"/>
        <v>268681.37414999167</v>
      </c>
      <c r="Z25" s="3">
        <f t="shared" si="9"/>
        <v>268681.37414999167</v>
      </c>
      <c r="AA25" s="3">
        <f t="shared" si="9"/>
        <v>268681.37414999167</v>
      </c>
    </row>
    <row r="26" spans="1:27" x14ac:dyDescent="0.25">
      <c r="A26" s="660"/>
      <c r="B26" s="11" t="str">
        <f t="shared" si="3"/>
        <v>Miscellaneous</v>
      </c>
      <c r="C26" s="3">
        <f t="shared" si="3"/>
        <v>0</v>
      </c>
      <c r="D26" s="3">
        <f t="shared" ref="D26:AA26" si="10">IF(SUM($C$16:$N$16)=0,0,C26+D11)</f>
        <v>0</v>
      </c>
      <c r="E26" s="3">
        <f t="shared" si="10"/>
        <v>0</v>
      </c>
      <c r="F26" s="3">
        <f t="shared" si="10"/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153.9</v>
      </c>
      <c r="K26" s="3">
        <f t="shared" si="10"/>
        <v>153.9</v>
      </c>
      <c r="L26" s="3">
        <f t="shared" si="10"/>
        <v>153.9</v>
      </c>
      <c r="M26" s="3">
        <f t="shared" si="10"/>
        <v>3901.1686554825997</v>
      </c>
      <c r="N26" s="523">
        <f t="shared" si="10"/>
        <v>10820.568898182149</v>
      </c>
      <c r="O26" s="3">
        <f t="shared" si="10"/>
        <v>10820.568898182149</v>
      </c>
      <c r="P26" s="3">
        <f t="shared" si="10"/>
        <v>10820.568898182149</v>
      </c>
      <c r="Q26" s="3">
        <f t="shared" si="10"/>
        <v>10820.568898182149</v>
      </c>
      <c r="R26" s="3">
        <f t="shared" si="10"/>
        <v>10820.568898182149</v>
      </c>
      <c r="S26" s="3">
        <f t="shared" si="10"/>
        <v>10820.568898182149</v>
      </c>
      <c r="T26" s="3">
        <f t="shared" si="10"/>
        <v>10820.568898182149</v>
      </c>
      <c r="U26" s="3">
        <f t="shared" si="10"/>
        <v>10820.568898182149</v>
      </c>
      <c r="V26" s="3">
        <f t="shared" si="10"/>
        <v>10820.568898182149</v>
      </c>
      <c r="W26" s="3">
        <f t="shared" si="10"/>
        <v>10820.568898182149</v>
      </c>
      <c r="X26" s="3">
        <f t="shared" si="10"/>
        <v>10820.568898182149</v>
      </c>
      <c r="Y26" s="3">
        <f t="shared" si="10"/>
        <v>10820.568898182149</v>
      </c>
      <c r="Z26" s="3">
        <f t="shared" si="10"/>
        <v>10820.568898182149</v>
      </c>
      <c r="AA26" s="3">
        <f t="shared" si="10"/>
        <v>10820.568898182149</v>
      </c>
    </row>
    <row r="27" spans="1:27" x14ac:dyDescent="0.25">
      <c r="A27" s="660"/>
      <c r="B27" s="11" t="str">
        <f t="shared" si="3"/>
        <v>Pool Spa</v>
      </c>
      <c r="C27" s="3">
        <f t="shared" si="3"/>
        <v>0</v>
      </c>
      <c r="D27" s="3">
        <f t="shared" ref="D27:AA27" si="11">IF(SUM($C$16:$N$16)=0,0,C27+D12)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3">
        <f t="shared" si="11"/>
        <v>0</v>
      </c>
      <c r="I27" s="3">
        <f t="shared" si="11"/>
        <v>0</v>
      </c>
      <c r="J27" s="3">
        <f t="shared" si="11"/>
        <v>0</v>
      </c>
      <c r="K27" s="3">
        <f t="shared" si="11"/>
        <v>0</v>
      </c>
      <c r="L27" s="3">
        <f t="shared" si="11"/>
        <v>0</v>
      </c>
      <c r="M27" s="3">
        <f t="shared" si="11"/>
        <v>0</v>
      </c>
      <c r="N27" s="523">
        <f t="shared" si="11"/>
        <v>0</v>
      </c>
      <c r="O27" s="3">
        <f t="shared" si="11"/>
        <v>0</v>
      </c>
      <c r="P27" s="3">
        <f t="shared" si="11"/>
        <v>0</v>
      </c>
      <c r="Q27" s="3">
        <f t="shared" si="11"/>
        <v>0</v>
      </c>
      <c r="R27" s="3">
        <f t="shared" si="11"/>
        <v>0</v>
      </c>
      <c r="S27" s="3">
        <f t="shared" si="11"/>
        <v>0</v>
      </c>
      <c r="T27" s="3">
        <f t="shared" si="11"/>
        <v>0</v>
      </c>
      <c r="U27" s="3">
        <f t="shared" si="11"/>
        <v>0</v>
      </c>
      <c r="V27" s="3">
        <f t="shared" si="11"/>
        <v>0</v>
      </c>
      <c r="W27" s="3">
        <f t="shared" si="11"/>
        <v>0</v>
      </c>
      <c r="X27" s="3">
        <f t="shared" si="11"/>
        <v>0</v>
      </c>
      <c r="Y27" s="3">
        <f t="shared" si="11"/>
        <v>0</v>
      </c>
      <c r="Z27" s="3">
        <f t="shared" si="11"/>
        <v>0</v>
      </c>
      <c r="AA27" s="3">
        <f t="shared" si="11"/>
        <v>0</v>
      </c>
    </row>
    <row r="28" spans="1:27" x14ac:dyDescent="0.25">
      <c r="A28" s="660"/>
      <c r="B28" s="11" t="str">
        <f t="shared" si="3"/>
        <v>Refrigeration</v>
      </c>
      <c r="C28" s="3">
        <f t="shared" si="3"/>
        <v>0</v>
      </c>
      <c r="D28" s="3">
        <f t="shared" ref="D28:AA28" si="12">IF(SUM($C$16:$N$16)=0,0,C28+D13)</f>
        <v>0</v>
      </c>
      <c r="E28" s="3">
        <f t="shared" si="12"/>
        <v>0</v>
      </c>
      <c r="F28" s="3">
        <f t="shared" si="12"/>
        <v>302107.83</v>
      </c>
      <c r="G28" s="3">
        <f t="shared" si="12"/>
        <v>304931.13</v>
      </c>
      <c r="H28" s="3">
        <f t="shared" si="12"/>
        <v>305495.78999999998</v>
      </c>
      <c r="I28" s="3">
        <f t="shared" si="12"/>
        <v>305495.78999999998</v>
      </c>
      <c r="J28" s="3">
        <f t="shared" si="12"/>
        <v>305495.78999999998</v>
      </c>
      <c r="K28" s="3">
        <f t="shared" si="12"/>
        <v>305495.78999999998</v>
      </c>
      <c r="L28" s="3">
        <f t="shared" si="12"/>
        <v>310577.73</v>
      </c>
      <c r="M28" s="3">
        <f t="shared" si="12"/>
        <v>337303.83061324491</v>
      </c>
      <c r="N28" s="523">
        <f t="shared" si="12"/>
        <v>361297.04404270818</v>
      </c>
      <c r="O28" s="3">
        <f t="shared" si="12"/>
        <v>361297.04404270818</v>
      </c>
      <c r="P28" s="3">
        <f t="shared" si="12"/>
        <v>361297.04404270818</v>
      </c>
      <c r="Q28" s="3">
        <f t="shared" si="12"/>
        <v>361297.04404270818</v>
      </c>
      <c r="R28" s="3">
        <f t="shared" si="12"/>
        <v>361297.04404270818</v>
      </c>
      <c r="S28" s="3">
        <f t="shared" si="12"/>
        <v>361297.04404270818</v>
      </c>
      <c r="T28" s="3">
        <f t="shared" si="12"/>
        <v>361297.04404270818</v>
      </c>
      <c r="U28" s="3">
        <f t="shared" si="12"/>
        <v>361297.04404270818</v>
      </c>
      <c r="V28" s="3">
        <f t="shared" si="12"/>
        <v>361297.04404270818</v>
      </c>
      <c r="W28" s="3">
        <f t="shared" si="12"/>
        <v>361297.04404270818</v>
      </c>
      <c r="X28" s="3">
        <f t="shared" si="12"/>
        <v>361297.04404270818</v>
      </c>
      <c r="Y28" s="3">
        <f t="shared" si="12"/>
        <v>361297.04404270818</v>
      </c>
      <c r="Z28" s="3">
        <f t="shared" si="12"/>
        <v>361297.04404270818</v>
      </c>
      <c r="AA28" s="3">
        <f t="shared" si="12"/>
        <v>361297.04404270818</v>
      </c>
    </row>
    <row r="29" spans="1:27" ht="15" customHeight="1" x14ac:dyDescent="0.25">
      <c r="A29" s="660"/>
      <c r="B29" s="11" t="str">
        <f t="shared" si="3"/>
        <v>Water Heating</v>
      </c>
      <c r="C29" s="3">
        <f t="shared" si="3"/>
        <v>0</v>
      </c>
      <c r="D29" s="3">
        <f t="shared" ref="D29:AA29" si="13">IF(SUM($C$16:$N$16)=0,0,C29+D14)</f>
        <v>0</v>
      </c>
      <c r="E29" s="3">
        <f t="shared" si="13"/>
        <v>0</v>
      </c>
      <c r="F29" s="3">
        <f t="shared" si="13"/>
        <v>0</v>
      </c>
      <c r="G29" s="3">
        <f t="shared" si="13"/>
        <v>15857.69</v>
      </c>
      <c r="H29" s="3">
        <f t="shared" si="13"/>
        <v>15857.69</v>
      </c>
      <c r="I29" s="3">
        <f t="shared" si="13"/>
        <v>45981.32</v>
      </c>
      <c r="J29" s="3">
        <f t="shared" si="13"/>
        <v>45981.32</v>
      </c>
      <c r="K29" s="3">
        <f t="shared" si="13"/>
        <v>45394.61</v>
      </c>
      <c r="L29" s="3">
        <f t="shared" si="13"/>
        <v>69233.62</v>
      </c>
      <c r="M29" s="3">
        <f t="shared" si="13"/>
        <v>79173.617539652099</v>
      </c>
      <c r="N29" s="523">
        <f t="shared" si="13"/>
        <v>96040.29234462438</v>
      </c>
      <c r="O29" s="3">
        <f t="shared" si="13"/>
        <v>96040.29234462438</v>
      </c>
      <c r="P29" s="3">
        <f t="shared" si="13"/>
        <v>96040.29234462438</v>
      </c>
      <c r="Q29" s="3">
        <f t="shared" si="13"/>
        <v>96040.29234462438</v>
      </c>
      <c r="R29" s="3">
        <f t="shared" si="13"/>
        <v>96040.29234462438</v>
      </c>
      <c r="S29" s="3">
        <f t="shared" si="13"/>
        <v>96040.29234462438</v>
      </c>
      <c r="T29" s="3">
        <f t="shared" si="13"/>
        <v>96040.29234462438</v>
      </c>
      <c r="U29" s="3">
        <f t="shared" si="13"/>
        <v>96040.29234462438</v>
      </c>
      <c r="V29" s="3">
        <f t="shared" si="13"/>
        <v>96040.29234462438</v>
      </c>
      <c r="W29" s="3">
        <f t="shared" si="13"/>
        <v>96040.29234462438</v>
      </c>
      <c r="X29" s="3">
        <f t="shared" si="13"/>
        <v>96040.29234462438</v>
      </c>
      <c r="Y29" s="3">
        <f t="shared" si="13"/>
        <v>96040.29234462438</v>
      </c>
      <c r="Z29" s="3">
        <f t="shared" si="13"/>
        <v>96040.29234462438</v>
      </c>
      <c r="AA29" s="3">
        <f t="shared" si="13"/>
        <v>96040.29234462438</v>
      </c>
    </row>
    <row r="30" spans="1:27" ht="15" customHeight="1" x14ac:dyDescent="0.25">
      <c r="A30" s="660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customHeight="1" thickBot="1" x14ac:dyDescent="0.3">
      <c r="A31" s="661"/>
      <c r="B31" s="177" t="str">
        <f t="shared" si="3"/>
        <v>Monthly kWh</v>
      </c>
      <c r="C31" s="221">
        <f>SUM(C20:C30)</f>
        <v>0</v>
      </c>
      <c r="D31" s="221">
        <f t="shared" ref="D31:AA31" si="14">SUM(D20:D30)</f>
        <v>0</v>
      </c>
      <c r="E31" s="221">
        <f t="shared" si="14"/>
        <v>564984.65</v>
      </c>
      <c r="F31" s="221">
        <f t="shared" si="14"/>
        <v>1833745.2000000002</v>
      </c>
      <c r="G31" s="221">
        <f t="shared" si="14"/>
        <v>2908568.58</v>
      </c>
      <c r="H31" s="221">
        <f t="shared" si="14"/>
        <v>3647190.64</v>
      </c>
      <c r="I31" s="221">
        <f t="shared" si="14"/>
        <v>4155756.14</v>
      </c>
      <c r="J31" s="221">
        <f t="shared" si="14"/>
        <v>4325886.2300000004</v>
      </c>
      <c r="K31" s="221">
        <f t="shared" si="14"/>
        <v>5017295.4800000004</v>
      </c>
      <c r="L31" s="221">
        <f t="shared" si="14"/>
        <v>6097910.9699999997</v>
      </c>
      <c r="M31" s="221">
        <f t="shared" si="14"/>
        <v>6848223.3295376226</v>
      </c>
      <c r="N31" s="221">
        <f t="shared" si="14"/>
        <v>8134724.5523041282</v>
      </c>
      <c r="O31" s="221">
        <f t="shared" si="14"/>
        <v>8134724.5523041282</v>
      </c>
      <c r="P31" s="221">
        <f t="shared" si="14"/>
        <v>8134724.5523041282</v>
      </c>
      <c r="Q31" s="221">
        <f t="shared" si="14"/>
        <v>8134724.5523041282</v>
      </c>
      <c r="R31" s="221">
        <f t="shared" si="14"/>
        <v>8134724.5523041282</v>
      </c>
      <c r="S31" s="221">
        <f t="shared" si="14"/>
        <v>8134724.5523041282</v>
      </c>
      <c r="T31" s="221">
        <f t="shared" si="14"/>
        <v>8134724.5523041282</v>
      </c>
      <c r="U31" s="221">
        <f t="shared" si="14"/>
        <v>8134724.5523041282</v>
      </c>
      <c r="V31" s="221">
        <f t="shared" si="14"/>
        <v>8134724.5523041282</v>
      </c>
      <c r="W31" s="221">
        <f t="shared" si="14"/>
        <v>8134724.5523041282</v>
      </c>
      <c r="X31" s="221">
        <f t="shared" si="14"/>
        <v>8134724.5523041282</v>
      </c>
      <c r="Y31" s="221">
        <f t="shared" si="14"/>
        <v>8134724.5523041282</v>
      </c>
      <c r="Z31" s="221">
        <f t="shared" si="14"/>
        <v>8134724.5523041282</v>
      </c>
      <c r="AA31" s="221">
        <f t="shared" si="14"/>
        <v>8134724.5523041282</v>
      </c>
    </row>
    <row r="32" spans="1:27" x14ac:dyDescent="0.25">
      <c r="A32" s="8"/>
      <c r="B32" s="239"/>
      <c r="C32" s="9"/>
      <c r="D32" s="239"/>
      <c r="E32" s="9"/>
      <c r="F32" s="239"/>
      <c r="G32" s="239"/>
      <c r="H32" s="9"/>
      <c r="I32" s="239"/>
      <c r="J32" s="239"/>
      <c r="K32" s="9"/>
      <c r="L32" s="239"/>
      <c r="M32" s="239"/>
      <c r="N32" s="276" t="s">
        <v>200</v>
      </c>
      <c r="O32" s="275">
        <f>SUM(C5:N15)</f>
        <v>8134724.5523041282</v>
      </c>
      <c r="P32" s="239"/>
      <c r="Q32" s="9"/>
      <c r="R32" s="239"/>
      <c r="S32" s="239"/>
      <c r="T32" s="239"/>
      <c r="U32" s="239"/>
      <c r="V32" s="320"/>
      <c r="W32" s="321"/>
      <c r="X32" s="320"/>
      <c r="Y32" s="320"/>
      <c r="Z32" s="321"/>
      <c r="AA32" s="320"/>
    </row>
    <row r="33" spans="1:27" ht="15.75" thickBot="1" x14ac:dyDescent="0.3"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520" t="s">
        <v>314</v>
      </c>
      <c r="U33" s="120"/>
      <c r="V33" s="120"/>
      <c r="W33" s="120"/>
      <c r="X33" s="120"/>
      <c r="Y33" s="120"/>
      <c r="Z33" s="120"/>
      <c r="AA33" s="120"/>
    </row>
    <row r="34" spans="1:27" ht="16.5" thickBot="1" x14ac:dyDescent="0.3">
      <c r="A34" s="662" t="s">
        <v>16</v>
      </c>
      <c r="B34" s="17" t="s">
        <v>10</v>
      </c>
      <c r="C34" s="135">
        <f>C$4</f>
        <v>45292</v>
      </c>
      <c r="D34" s="135">
        <f t="shared" ref="D34:AA34" si="15">D$4</f>
        <v>45323</v>
      </c>
      <c r="E34" s="135">
        <f t="shared" si="15"/>
        <v>45352</v>
      </c>
      <c r="F34" s="135">
        <f t="shared" si="15"/>
        <v>45383</v>
      </c>
      <c r="G34" s="135">
        <f t="shared" si="15"/>
        <v>45413</v>
      </c>
      <c r="H34" s="135">
        <f t="shared" si="15"/>
        <v>45444</v>
      </c>
      <c r="I34" s="135">
        <f t="shared" si="15"/>
        <v>45474</v>
      </c>
      <c r="J34" s="135">
        <f t="shared" si="15"/>
        <v>45505</v>
      </c>
      <c r="K34" s="135">
        <f t="shared" si="15"/>
        <v>45536</v>
      </c>
      <c r="L34" s="135">
        <f t="shared" si="15"/>
        <v>45566</v>
      </c>
      <c r="M34" s="135">
        <f t="shared" si="15"/>
        <v>45597</v>
      </c>
      <c r="N34" s="135">
        <f t="shared" si="15"/>
        <v>45627</v>
      </c>
      <c r="O34" s="135">
        <f t="shared" si="15"/>
        <v>45658</v>
      </c>
      <c r="P34" s="135">
        <f t="shared" si="15"/>
        <v>45689</v>
      </c>
      <c r="Q34" s="135">
        <f t="shared" si="15"/>
        <v>45717</v>
      </c>
      <c r="R34" s="135">
        <f t="shared" si="15"/>
        <v>45748</v>
      </c>
      <c r="S34" s="135">
        <f t="shared" si="15"/>
        <v>45778</v>
      </c>
      <c r="T34" s="521">
        <f t="shared" si="15"/>
        <v>45809</v>
      </c>
      <c r="U34" s="135">
        <f t="shared" si="15"/>
        <v>45839</v>
      </c>
      <c r="V34" s="135">
        <f t="shared" si="15"/>
        <v>45870</v>
      </c>
      <c r="W34" s="135">
        <f t="shared" si="15"/>
        <v>45901</v>
      </c>
      <c r="X34" s="135">
        <f t="shared" si="15"/>
        <v>45931</v>
      </c>
      <c r="Y34" s="135">
        <f t="shared" si="15"/>
        <v>45962</v>
      </c>
      <c r="Z34" s="135">
        <f t="shared" si="15"/>
        <v>45992</v>
      </c>
      <c r="AA34" s="135">
        <f t="shared" si="15"/>
        <v>46023</v>
      </c>
    </row>
    <row r="35" spans="1:27" ht="15" customHeight="1" x14ac:dyDescent="0.25">
      <c r="A35" s="663"/>
      <c r="B35" s="11" t="str">
        <f t="shared" ref="B35:B46" si="16">B20</f>
        <v>Building Shell</v>
      </c>
      <c r="C35" s="3">
        <v>0</v>
      </c>
      <c r="D35" s="3">
        <v>0</v>
      </c>
      <c r="E35" s="3">
        <v>0</v>
      </c>
      <c r="F35" s="3">
        <v>0</v>
      </c>
      <c r="G35" s="3">
        <f>F35</f>
        <v>0</v>
      </c>
      <c r="H35" s="3">
        <f t="shared" ref="H35:AA35" si="17">G35</f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523">
        <f>N20</f>
        <v>38540.173635614527</v>
      </c>
      <c r="U35" s="3">
        <f t="shared" si="17"/>
        <v>38540.173635614527</v>
      </c>
      <c r="V35" s="3">
        <f t="shared" si="17"/>
        <v>38540.173635614527</v>
      </c>
      <c r="W35" s="3">
        <f t="shared" si="17"/>
        <v>38540.173635614527</v>
      </c>
      <c r="X35" s="3">
        <f t="shared" si="17"/>
        <v>38540.173635614527</v>
      </c>
      <c r="Y35" s="3">
        <f t="shared" si="17"/>
        <v>38540.173635614527</v>
      </c>
      <c r="Z35" s="3">
        <f t="shared" si="17"/>
        <v>38540.173635614527</v>
      </c>
      <c r="AA35" s="3">
        <f t="shared" si="17"/>
        <v>38540.173635614527</v>
      </c>
    </row>
    <row r="36" spans="1:27" x14ac:dyDescent="0.25">
      <c r="A36" s="663"/>
      <c r="B36" s="12" t="str">
        <f t="shared" si="16"/>
        <v>Cooling</v>
      </c>
      <c r="C36" s="3">
        <v>0</v>
      </c>
      <c r="D36" s="3">
        <v>0</v>
      </c>
      <c r="E36" s="3">
        <v>0</v>
      </c>
      <c r="F36" s="3">
        <v>0</v>
      </c>
      <c r="G36" s="3">
        <f t="shared" ref="G36:AA36" si="18">F36</f>
        <v>0</v>
      </c>
      <c r="H36" s="3">
        <f t="shared" si="18"/>
        <v>0</v>
      </c>
      <c r="I36" s="3">
        <f t="shared" si="18"/>
        <v>0</v>
      </c>
      <c r="J36" s="3">
        <f t="shared" si="18"/>
        <v>0</v>
      </c>
      <c r="K36" s="3">
        <f t="shared" si="18"/>
        <v>0</v>
      </c>
      <c r="L36" s="3">
        <f t="shared" si="18"/>
        <v>0</v>
      </c>
      <c r="M36" s="3">
        <f t="shared" si="18"/>
        <v>0</v>
      </c>
      <c r="N36" s="3">
        <f t="shared" si="18"/>
        <v>0</v>
      </c>
      <c r="O36" s="3">
        <f t="shared" si="18"/>
        <v>0</v>
      </c>
      <c r="P36" s="3">
        <f t="shared" si="18"/>
        <v>0</v>
      </c>
      <c r="Q36" s="3">
        <f t="shared" si="18"/>
        <v>0</v>
      </c>
      <c r="R36" s="3">
        <f t="shared" si="18"/>
        <v>0</v>
      </c>
      <c r="S36" s="3">
        <f t="shared" si="18"/>
        <v>0</v>
      </c>
      <c r="T36" s="523">
        <f t="shared" ref="T36:T44" si="19">N21</f>
        <v>547592.11758730852</v>
      </c>
      <c r="U36" s="3">
        <f t="shared" si="18"/>
        <v>547592.11758730852</v>
      </c>
      <c r="V36" s="3">
        <f t="shared" si="18"/>
        <v>547592.11758730852</v>
      </c>
      <c r="W36" s="3">
        <f t="shared" si="18"/>
        <v>547592.11758730852</v>
      </c>
      <c r="X36" s="3">
        <f t="shared" si="18"/>
        <v>547592.11758730852</v>
      </c>
      <c r="Y36" s="3">
        <f t="shared" si="18"/>
        <v>547592.11758730852</v>
      </c>
      <c r="Z36" s="3">
        <f t="shared" si="18"/>
        <v>547592.11758730852</v>
      </c>
      <c r="AA36" s="3">
        <f t="shared" si="18"/>
        <v>547592.11758730852</v>
      </c>
    </row>
    <row r="37" spans="1:27" x14ac:dyDescent="0.25">
      <c r="A37" s="663"/>
      <c r="B37" s="11" t="str">
        <f t="shared" si="16"/>
        <v>Freezer</v>
      </c>
      <c r="C37" s="3">
        <v>0</v>
      </c>
      <c r="D37" s="3">
        <v>0</v>
      </c>
      <c r="E37" s="3">
        <v>0</v>
      </c>
      <c r="F37" s="3">
        <v>0</v>
      </c>
      <c r="G37" s="3">
        <f t="shared" ref="G37:AA37" si="20">F37</f>
        <v>0</v>
      </c>
      <c r="H37" s="3">
        <f t="shared" si="20"/>
        <v>0</v>
      </c>
      <c r="I37" s="3">
        <f t="shared" si="20"/>
        <v>0</v>
      </c>
      <c r="J37" s="3">
        <f t="shared" si="20"/>
        <v>0</v>
      </c>
      <c r="K37" s="3">
        <f t="shared" si="20"/>
        <v>0</v>
      </c>
      <c r="L37" s="3">
        <f t="shared" si="20"/>
        <v>0</v>
      </c>
      <c r="M37" s="3">
        <f t="shared" si="20"/>
        <v>0</v>
      </c>
      <c r="N37" s="3">
        <f t="shared" si="20"/>
        <v>0</v>
      </c>
      <c r="O37" s="3">
        <f t="shared" si="20"/>
        <v>0</v>
      </c>
      <c r="P37" s="3">
        <f t="shared" si="20"/>
        <v>0</v>
      </c>
      <c r="Q37" s="3">
        <f t="shared" si="20"/>
        <v>0</v>
      </c>
      <c r="R37" s="3">
        <f t="shared" si="20"/>
        <v>0</v>
      </c>
      <c r="S37" s="3">
        <f t="shared" si="20"/>
        <v>0</v>
      </c>
      <c r="T37" s="523">
        <f t="shared" si="19"/>
        <v>0</v>
      </c>
      <c r="U37" s="3">
        <f t="shared" si="20"/>
        <v>0</v>
      </c>
      <c r="V37" s="3">
        <f t="shared" si="20"/>
        <v>0</v>
      </c>
      <c r="W37" s="3">
        <f t="shared" si="20"/>
        <v>0</v>
      </c>
      <c r="X37" s="3">
        <f t="shared" si="20"/>
        <v>0</v>
      </c>
      <c r="Y37" s="3">
        <f t="shared" si="20"/>
        <v>0</v>
      </c>
      <c r="Z37" s="3">
        <f t="shared" si="20"/>
        <v>0</v>
      </c>
      <c r="AA37" s="3">
        <f t="shared" si="20"/>
        <v>0</v>
      </c>
    </row>
    <row r="38" spans="1:27" x14ac:dyDescent="0.25">
      <c r="A38" s="663"/>
      <c r="B38" s="11" t="str">
        <f t="shared" si="16"/>
        <v>Heating</v>
      </c>
      <c r="C38" s="3">
        <v>0</v>
      </c>
      <c r="D38" s="3">
        <v>0</v>
      </c>
      <c r="E38" s="3">
        <v>0</v>
      </c>
      <c r="F38" s="3">
        <v>0</v>
      </c>
      <c r="G38" s="3">
        <f t="shared" ref="G38:AA38" si="21">F38</f>
        <v>0</v>
      </c>
      <c r="H38" s="3">
        <f t="shared" si="21"/>
        <v>0</v>
      </c>
      <c r="I38" s="3">
        <f t="shared" si="21"/>
        <v>0</v>
      </c>
      <c r="J38" s="3">
        <f t="shared" si="21"/>
        <v>0</v>
      </c>
      <c r="K38" s="3">
        <f t="shared" si="21"/>
        <v>0</v>
      </c>
      <c r="L38" s="3">
        <f t="shared" si="21"/>
        <v>0</v>
      </c>
      <c r="M38" s="3">
        <f t="shared" si="21"/>
        <v>0</v>
      </c>
      <c r="N38" s="3">
        <f t="shared" si="21"/>
        <v>0</v>
      </c>
      <c r="O38" s="3">
        <f t="shared" si="21"/>
        <v>0</v>
      </c>
      <c r="P38" s="3">
        <f t="shared" si="21"/>
        <v>0</v>
      </c>
      <c r="Q38" s="3">
        <f t="shared" si="21"/>
        <v>0</v>
      </c>
      <c r="R38" s="3">
        <f t="shared" si="21"/>
        <v>0</v>
      </c>
      <c r="S38" s="3">
        <f t="shared" si="21"/>
        <v>0</v>
      </c>
      <c r="T38" s="523">
        <f t="shared" si="19"/>
        <v>277893.22760282335</v>
      </c>
      <c r="U38" s="3">
        <f t="shared" si="21"/>
        <v>277893.22760282335</v>
      </c>
      <c r="V38" s="3">
        <f t="shared" si="21"/>
        <v>277893.22760282335</v>
      </c>
      <c r="W38" s="3">
        <f t="shared" si="21"/>
        <v>277893.22760282335</v>
      </c>
      <c r="X38" s="3">
        <f t="shared" si="21"/>
        <v>277893.22760282335</v>
      </c>
      <c r="Y38" s="3">
        <f t="shared" si="21"/>
        <v>277893.22760282335</v>
      </c>
      <c r="Z38" s="3">
        <f t="shared" si="21"/>
        <v>277893.22760282335</v>
      </c>
      <c r="AA38" s="3">
        <f t="shared" si="21"/>
        <v>277893.22760282335</v>
      </c>
    </row>
    <row r="39" spans="1:27" x14ac:dyDescent="0.25">
      <c r="A39" s="663"/>
      <c r="B39" s="12" t="str">
        <f t="shared" si="16"/>
        <v>HVAC</v>
      </c>
      <c r="C39" s="3">
        <v>0</v>
      </c>
      <c r="D39" s="3">
        <v>0</v>
      </c>
      <c r="E39" s="3">
        <v>0</v>
      </c>
      <c r="F39" s="3">
        <v>0</v>
      </c>
      <c r="G39" s="3">
        <f t="shared" ref="G39:AA39" si="22">F39</f>
        <v>0</v>
      </c>
      <c r="H39" s="3">
        <f t="shared" si="22"/>
        <v>0</v>
      </c>
      <c r="I39" s="3">
        <f t="shared" si="22"/>
        <v>0</v>
      </c>
      <c r="J39" s="3">
        <f t="shared" si="22"/>
        <v>0</v>
      </c>
      <c r="K39" s="3">
        <f t="shared" si="22"/>
        <v>0</v>
      </c>
      <c r="L39" s="3">
        <f t="shared" si="22"/>
        <v>0</v>
      </c>
      <c r="M39" s="3">
        <f t="shared" si="22"/>
        <v>0</v>
      </c>
      <c r="N39" s="3">
        <f t="shared" si="22"/>
        <v>0</v>
      </c>
      <c r="O39" s="3">
        <f t="shared" si="22"/>
        <v>0</v>
      </c>
      <c r="P39" s="3">
        <f t="shared" si="22"/>
        <v>0</v>
      </c>
      <c r="Q39" s="3">
        <f t="shared" si="22"/>
        <v>0</v>
      </c>
      <c r="R39" s="3">
        <f t="shared" si="22"/>
        <v>0</v>
      </c>
      <c r="S39" s="3">
        <f t="shared" si="22"/>
        <v>0</v>
      </c>
      <c r="T39" s="523">
        <f t="shared" si="19"/>
        <v>6533859.754042875</v>
      </c>
      <c r="U39" s="3">
        <f t="shared" si="22"/>
        <v>6533859.754042875</v>
      </c>
      <c r="V39" s="3">
        <f t="shared" si="22"/>
        <v>6533859.754042875</v>
      </c>
      <c r="W39" s="3">
        <f t="shared" si="22"/>
        <v>6533859.754042875</v>
      </c>
      <c r="X39" s="3">
        <f t="shared" si="22"/>
        <v>6533859.754042875</v>
      </c>
      <c r="Y39" s="3">
        <f t="shared" si="22"/>
        <v>6533859.754042875</v>
      </c>
      <c r="Z39" s="3">
        <f t="shared" si="22"/>
        <v>6533859.754042875</v>
      </c>
      <c r="AA39" s="3">
        <f t="shared" si="22"/>
        <v>6533859.754042875</v>
      </c>
    </row>
    <row r="40" spans="1:27" x14ac:dyDescent="0.25">
      <c r="A40" s="663"/>
      <c r="B40" s="11" t="str">
        <f t="shared" si="16"/>
        <v>Lighting</v>
      </c>
      <c r="C40" s="3">
        <v>0</v>
      </c>
      <c r="D40" s="3">
        <v>0</v>
      </c>
      <c r="E40" s="3">
        <v>0</v>
      </c>
      <c r="F40" s="3">
        <v>0</v>
      </c>
      <c r="G40" s="3">
        <f t="shared" ref="G40:AA40" si="23">F40</f>
        <v>0</v>
      </c>
      <c r="H40" s="3">
        <f t="shared" si="23"/>
        <v>0</v>
      </c>
      <c r="I40" s="3">
        <f t="shared" si="23"/>
        <v>0</v>
      </c>
      <c r="J40" s="3">
        <f t="shared" si="23"/>
        <v>0</v>
      </c>
      <c r="K40" s="3">
        <f t="shared" si="23"/>
        <v>0</v>
      </c>
      <c r="L40" s="3">
        <f t="shared" si="23"/>
        <v>0</v>
      </c>
      <c r="M40" s="3">
        <f t="shared" si="23"/>
        <v>0</v>
      </c>
      <c r="N40" s="3">
        <f t="shared" si="23"/>
        <v>0</v>
      </c>
      <c r="O40" s="3">
        <f t="shared" si="23"/>
        <v>0</v>
      </c>
      <c r="P40" s="3">
        <f t="shared" si="23"/>
        <v>0</v>
      </c>
      <c r="Q40" s="3">
        <f t="shared" si="23"/>
        <v>0</v>
      </c>
      <c r="R40" s="3">
        <f t="shared" si="23"/>
        <v>0</v>
      </c>
      <c r="S40" s="3">
        <f t="shared" si="23"/>
        <v>0</v>
      </c>
      <c r="T40" s="523">
        <f t="shared" si="19"/>
        <v>268681.37414999167</v>
      </c>
      <c r="U40" s="3">
        <f t="shared" si="23"/>
        <v>268681.37414999167</v>
      </c>
      <c r="V40" s="3">
        <f t="shared" si="23"/>
        <v>268681.37414999167</v>
      </c>
      <c r="W40" s="3">
        <f t="shared" si="23"/>
        <v>268681.37414999167</v>
      </c>
      <c r="X40" s="3">
        <f t="shared" si="23"/>
        <v>268681.37414999167</v>
      </c>
      <c r="Y40" s="3">
        <f t="shared" si="23"/>
        <v>268681.37414999167</v>
      </c>
      <c r="Z40" s="3">
        <f t="shared" si="23"/>
        <v>268681.37414999167</v>
      </c>
      <c r="AA40" s="3">
        <f t="shared" si="23"/>
        <v>268681.37414999167</v>
      </c>
    </row>
    <row r="41" spans="1:27" x14ac:dyDescent="0.25">
      <c r="A41" s="663"/>
      <c r="B41" s="11" t="str">
        <f t="shared" si="16"/>
        <v>Miscellaneous</v>
      </c>
      <c r="C41" s="3">
        <v>0</v>
      </c>
      <c r="D41" s="3">
        <v>0</v>
      </c>
      <c r="E41" s="3">
        <v>0</v>
      </c>
      <c r="F41" s="3">
        <v>0</v>
      </c>
      <c r="G41" s="3">
        <f t="shared" ref="G41:AA41" si="24">F41</f>
        <v>0</v>
      </c>
      <c r="H41" s="3">
        <f t="shared" si="24"/>
        <v>0</v>
      </c>
      <c r="I41" s="3">
        <f t="shared" si="24"/>
        <v>0</v>
      </c>
      <c r="J41" s="3">
        <f t="shared" si="24"/>
        <v>0</v>
      </c>
      <c r="K41" s="3">
        <f t="shared" si="24"/>
        <v>0</v>
      </c>
      <c r="L41" s="3">
        <f t="shared" si="24"/>
        <v>0</v>
      </c>
      <c r="M41" s="3">
        <f t="shared" si="24"/>
        <v>0</v>
      </c>
      <c r="N41" s="3">
        <f t="shared" si="24"/>
        <v>0</v>
      </c>
      <c r="O41" s="3">
        <f t="shared" si="24"/>
        <v>0</v>
      </c>
      <c r="P41" s="3">
        <f t="shared" si="24"/>
        <v>0</v>
      </c>
      <c r="Q41" s="3">
        <f t="shared" si="24"/>
        <v>0</v>
      </c>
      <c r="R41" s="3">
        <f t="shared" si="24"/>
        <v>0</v>
      </c>
      <c r="S41" s="3">
        <f t="shared" si="24"/>
        <v>0</v>
      </c>
      <c r="T41" s="523">
        <f t="shared" si="19"/>
        <v>10820.568898182149</v>
      </c>
      <c r="U41" s="3">
        <f t="shared" si="24"/>
        <v>10820.568898182149</v>
      </c>
      <c r="V41" s="3">
        <f t="shared" si="24"/>
        <v>10820.568898182149</v>
      </c>
      <c r="W41" s="3">
        <f t="shared" si="24"/>
        <v>10820.568898182149</v>
      </c>
      <c r="X41" s="3">
        <f t="shared" si="24"/>
        <v>10820.568898182149</v>
      </c>
      <c r="Y41" s="3">
        <f t="shared" si="24"/>
        <v>10820.568898182149</v>
      </c>
      <c r="Z41" s="3">
        <f t="shared" si="24"/>
        <v>10820.568898182149</v>
      </c>
      <c r="AA41" s="3">
        <f t="shared" si="24"/>
        <v>10820.568898182149</v>
      </c>
    </row>
    <row r="42" spans="1:27" x14ac:dyDescent="0.25">
      <c r="A42" s="663"/>
      <c r="B42" s="11" t="str">
        <f t="shared" si="16"/>
        <v>Pool Spa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5">F42</f>
        <v>0</v>
      </c>
      <c r="H42" s="3">
        <f t="shared" si="25"/>
        <v>0</v>
      </c>
      <c r="I42" s="3">
        <f t="shared" si="25"/>
        <v>0</v>
      </c>
      <c r="J42" s="3">
        <f t="shared" si="25"/>
        <v>0</v>
      </c>
      <c r="K42" s="3">
        <f t="shared" si="25"/>
        <v>0</v>
      </c>
      <c r="L42" s="3">
        <f t="shared" si="25"/>
        <v>0</v>
      </c>
      <c r="M42" s="3">
        <f t="shared" si="25"/>
        <v>0</v>
      </c>
      <c r="N42" s="3">
        <f t="shared" si="25"/>
        <v>0</v>
      </c>
      <c r="O42" s="3">
        <f t="shared" si="25"/>
        <v>0</v>
      </c>
      <c r="P42" s="3">
        <f t="shared" si="25"/>
        <v>0</v>
      </c>
      <c r="Q42" s="3">
        <f t="shared" si="25"/>
        <v>0</v>
      </c>
      <c r="R42" s="3">
        <f t="shared" si="25"/>
        <v>0</v>
      </c>
      <c r="S42" s="3">
        <f t="shared" si="25"/>
        <v>0</v>
      </c>
      <c r="T42" s="523">
        <f t="shared" si="19"/>
        <v>0</v>
      </c>
      <c r="U42" s="3">
        <f t="shared" si="25"/>
        <v>0</v>
      </c>
      <c r="V42" s="3">
        <f t="shared" si="25"/>
        <v>0</v>
      </c>
      <c r="W42" s="3">
        <f t="shared" si="25"/>
        <v>0</v>
      </c>
      <c r="X42" s="3">
        <f t="shared" si="25"/>
        <v>0</v>
      </c>
      <c r="Y42" s="3">
        <f t="shared" si="25"/>
        <v>0</v>
      </c>
      <c r="Z42" s="3">
        <f t="shared" si="25"/>
        <v>0</v>
      </c>
      <c r="AA42" s="3">
        <f t="shared" si="25"/>
        <v>0</v>
      </c>
    </row>
    <row r="43" spans="1:27" x14ac:dyDescent="0.25">
      <c r="A43" s="663"/>
      <c r="B43" s="11" t="str">
        <f t="shared" si="16"/>
        <v>Refrigeration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6">F43</f>
        <v>0</v>
      </c>
      <c r="H43" s="3">
        <f t="shared" si="26"/>
        <v>0</v>
      </c>
      <c r="I43" s="3">
        <f t="shared" si="26"/>
        <v>0</v>
      </c>
      <c r="J43" s="3">
        <f t="shared" si="26"/>
        <v>0</v>
      </c>
      <c r="K43" s="3">
        <f t="shared" si="26"/>
        <v>0</v>
      </c>
      <c r="L43" s="3">
        <f t="shared" si="26"/>
        <v>0</v>
      </c>
      <c r="M43" s="3">
        <f t="shared" si="26"/>
        <v>0</v>
      </c>
      <c r="N43" s="3">
        <f t="shared" si="26"/>
        <v>0</v>
      </c>
      <c r="O43" s="3">
        <f t="shared" si="26"/>
        <v>0</v>
      </c>
      <c r="P43" s="3">
        <f t="shared" si="26"/>
        <v>0</v>
      </c>
      <c r="Q43" s="3">
        <f t="shared" si="26"/>
        <v>0</v>
      </c>
      <c r="R43" s="3">
        <f t="shared" si="26"/>
        <v>0</v>
      </c>
      <c r="S43" s="3">
        <f t="shared" si="26"/>
        <v>0</v>
      </c>
      <c r="T43" s="523">
        <f t="shared" si="19"/>
        <v>361297.04404270818</v>
      </c>
      <c r="U43" s="3">
        <f t="shared" si="26"/>
        <v>361297.04404270818</v>
      </c>
      <c r="V43" s="3">
        <f t="shared" si="26"/>
        <v>361297.04404270818</v>
      </c>
      <c r="W43" s="3">
        <f t="shared" si="26"/>
        <v>361297.04404270818</v>
      </c>
      <c r="X43" s="3">
        <f t="shared" si="26"/>
        <v>361297.04404270818</v>
      </c>
      <c r="Y43" s="3">
        <f t="shared" si="26"/>
        <v>361297.04404270818</v>
      </c>
      <c r="Z43" s="3">
        <f t="shared" si="26"/>
        <v>361297.04404270818</v>
      </c>
      <c r="AA43" s="3">
        <f t="shared" si="26"/>
        <v>361297.04404270818</v>
      </c>
    </row>
    <row r="44" spans="1:27" ht="15" customHeight="1" x14ac:dyDescent="0.25">
      <c r="A44" s="663"/>
      <c r="B44" s="11" t="str">
        <f t="shared" si="16"/>
        <v>Water Heating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7">F44</f>
        <v>0</v>
      </c>
      <c r="H44" s="3">
        <f t="shared" si="27"/>
        <v>0</v>
      </c>
      <c r="I44" s="3">
        <f t="shared" si="27"/>
        <v>0</v>
      </c>
      <c r="J44" s="3">
        <f t="shared" si="27"/>
        <v>0</v>
      </c>
      <c r="K44" s="3">
        <f t="shared" si="27"/>
        <v>0</v>
      </c>
      <c r="L44" s="3">
        <f t="shared" si="27"/>
        <v>0</v>
      </c>
      <c r="M44" s="3">
        <f t="shared" si="27"/>
        <v>0</v>
      </c>
      <c r="N44" s="3">
        <f t="shared" si="27"/>
        <v>0</v>
      </c>
      <c r="O44" s="3">
        <f t="shared" si="27"/>
        <v>0</v>
      </c>
      <c r="P44" s="3">
        <f t="shared" si="27"/>
        <v>0</v>
      </c>
      <c r="Q44" s="3">
        <f t="shared" si="27"/>
        <v>0</v>
      </c>
      <c r="R44" s="3">
        <f t="shared" si="27"/>
        <v>0</v>
      </c>
      <c r="S44" s="3">
        <f t="shared" si="27"/>
        <v>0</v>
      </c>
      <c r="T44" s="523">
        <f t="shared" si="19"/>
        <v>96040.29234462438</v>
      </c>
      <c r="U44" s="3">
        <f t="shared" si="27"/>
        <v>96040.29234462438</v>
      </c>
      <c r="V44" s="3">
        <f t="shared" si="27"/>
        <v>96040.29234462438</v>
      </c>
      <c r="W44" s="3">
        <f t="shared" si="27"/>
        <v>96040.29234462438</v>
      </c>
      <c r="X44" s="3">
        <f t="shared" si="27"/>
        <v>96040.29234462438</v>
      </c>
      <c r="Y44" s="3">
        <f t="shared" si="27"/>
        <v>96040.29234462438</v>
      </c>
      <c r="Z44" s="3">
        <f t="shared" si="27"/>
        <v>96040.29234462438</v>
      </c>
      <c r="AA44" s="3">
        <f t="shared" si="27"/>
        <v>96040.29234462438</v>
      </c>
    </row>
    <row r="45" spans="1:27" ht="15" customHeight="1" x14ac:dyDescent="0.25">
      <c r="A45" s="663"/>
      <c r="B45" s="11" t="str">
        <f t="shared" si="16"/>
        <v xml:space="preserve"> </v>
      </c>
      <c r="C45" s="3"/>
      <c r="D45" s="3"/>
      <c r="E45" s="3"/>
      <c r="F45" s="3">
        <v>0</v>
      </c>
      <c r="G45" s="3">
        <f t="shared" ref="G45:AA45" si="28">F45</f>
        <v>0</v>
      </c>
      <c r="H45" s="3">
        <f t="shared" si="28"/>
        <v>0</v>
      </c>
      <c r="I45" s="3">
        <f t="shared" si="28"/>
        <v>0</v>
      </c>
      <c r="J45" s="3">
        <f t="shared" si="28"/>
        <v>0</v>
      </c>
      <c r="K45" s="3">
        <f t="shared" si="28"/>
        <v>0</v>
      </c>
      <c r="L45" s="3">
        <f t="shared" si="28"/>
        <v>0</v>
      </c>
      <c r="M45" s="3">
        <f t="shared" si="28"/>
        <v>0</v>
      </c>
      <c r="N45" s="3">
        <f t="shared" si="28"/>
        <v>0</v>
      </c>
      <c r="O45" s="3">
        <f t="shared" si="28"/>
        <v>0</v>
      </c>
      <c r="P45" s="3">
        <f t="shared" si="28"/>
        <v>0</v>
      </c>
      <c r="Q45" s="3">
        <f t="shared" si="28"/>
        <v>0</v>
      </c>
      <c r="R45" s="3">
        <f t="shared" si="28"/>
        <v>0</v>
      </c>
      <c r="S45" s="3">
        <f t="shared" si="28"/>
        <v>0</v>
      </c>
      <c r="T45" s="3">
        <f t="shared" si="28"/>
        <v>0</v>
      </c>
      <c r="U45" s="3">
        <f t="shared" si="28"/>
        <v>0</v>
      </c>
      <c r="V45" s="3">
        <f t="shared" si="28"/>
        <v>0</v>
      </c>
      <c r="W45" s="3">
        <f t="shared" si="28"/>
        <v>0</v>
      </c>
      <c r="X45" s="3">
        <f t="shared" si="28"/>
        <v>0</v>
      </c>
      <c r="Y45" s="3">
        <f t="shared" si="28"/>
        <v>0</v>
      </c>
      <c r="Z45" s="3">
        <f t="shared" si="28"/>
        <v>0</v>
      </c>
      <c r="AA45" s="3">
        <f t="shared" si="28"/>
        <v>0</v>
      </c>
    </row>
    <row r="46" spans="1:27" ht="15" customHeight="1" thickBot="1" x14ac:dyDescent="0.3">
      <c r="A46" s="664"/>
      <c r="B46" s="177" t="str">
        <f t="shared" si="16"/>
        <v>Monthly kWh</v>
      </c>
      <c r="C46" s="221">
        <f>SUM(C35:C45)</f>
        <v>0</v>
      </c>
      <c r="D46" s="221">
        <f t="shared" ref="D46:AA46" si="29">SUM(D35:D45)</f>
        <v>0</v>
      </c>
      <c r="E46" s="221">
        <f t="shared" si="29"/>
        <v>0</v>
      </c>
      <c r="F46" s="221">
        <f t="shared" si="29"/>
        <v>0</v>
      </c>
      <c r="G46" s="221">
        <f t="shared" si="29"/>
        <v>0</v>
      </c>
      <c r="H46" s="221">
        <f t="shared" si="29"/>
        <v>0</v>
      </c>
      <c r="I46" s="221">
        <f t="shared" si="29"/>
        <v>0</v>
      </c>
      <c r="J46" s="221">
        <f t="shared" si="29"/>
        <v>0</v>
      </c>
      <c r="K46" s="221">
        <f t="shared" si="29"/>
        <v>0</v>
      </c>
      <c r="L46" s="221">
        <f t="shared" si="29"/>
        <v>0</v>
      </c>
      <c r="M46" s="221">
        <f t="shared" si="29"/>
        <v>0</v>
      </c>
      <c r="N46" s="221">
        <f t="shared" si="29"/>
        <v>0</v>
      </c>
      <c r="O46" s="221">
        <f t="shared" si="29"/>
        <v>0</v>
      </c>
      <c r="P46" s="221">
        <f t="shared" si="29"/>
        <v>0</v>
      </c>
      <c r="Q46" s="221">
        <f t="shared" si="29"/>
        <v>0</v>
      </c>
      <c r="R46" s="221">
        <f t="shared" si="29"/>
        <v>0</v>
      </c>
      <c r="S46" s="221">
        <f t="shared" si="29"/>
        <v>0</v>
      </c>
      <c r="T46" s="221">
        <f t="shared" si="29"/>
        <v>8134724.5523041282</v>
      </c>
      <c r="U46" s="221">
        <f t="shared" si="29"/>
        <v>8134724.5523041282</v>
      </c>
      <c r="V46" s="221">
        <f t="shared" si="29"/>
        <v>8134724.5523041282</v>
      </c>
      <c r="W46" s="221">
        <f t="shared" si="29"/>
        <v>8134724.5523041282</v>
      </c>
      <c r="X46" s="221">
        <f t="shared" si="29"/>
        <v>8134724.5523041282</v>
      </c>
      <c r="Y46" s="221">
        <f t="shared" si="29"/>
        <v>8134724.5523041282</v>
      </c>
      <c r="Z46" s="221">
        <f t="shared" si="29"/>
        <v>8134724.5523041282</v>
      </c>
      <c r="AA46" s="221">
        <f t="shared" si="29"/>
        <v>8134724.5523041282</v>
      </c>
    </row>
    <row r="47" spans="1:27" x14ac:dyDescent="0.25">
      <c r="A47" s="8"/>
      <c r="B47" s="239"/>
      <c r="C47" s="9"/>
      <c r="D47" s="239"/>
      <c r="E47" s="9"/>
      <c r="F47" s="239"/>
      <c r="G47" s="239"/>
      <c r="H47" s="9"/>
      <c r="I47" s="239"/>
      <c r="J47" s="239"/>
      <c r="K47" s="9"/>
      <c r="L47" s="239"/>
      <c r="M47" s="239"/>
      <c r="N47" s="9"/>
      <c r="O47" s="239"/>
      <c r="P47" s="239"/>
      <c r="Q47" s="9"/>
      <c r="R47" s="239"/>
      <c r="S47" s="239"/>
      <c r="T47" s="9"/>
      <c r="U47" s="239"/>
      <c r="V47" s="239"/>
      <c r="W47" s="9"/>
      <c r="X47" s="239"/>
      <c r="Y47" s="239"/>
      <c r="Z47" s="9"/>
      <c r="AA47" s="239"/>
    </row>
    <row r="48" spans="1:27" ht="15.75" thickBot="1" x14ac:dyDescent="0.3">
      <c r="A48" s="192" t="s">
        <v>181</v>
      </c>
      <c r="B48" s="192"/>
      <c r="C48" s="192"/>
      <c r="D48" s="192"/>
      <c r="E48" s="192"/>
      <c r="F48" s="192"/>
      <c r="G48" s="192"/>
      <c r="H48" s="192"/>
      <c r="I48" s="192"/>
      <c r="J48" s="192"/>
    </row>
    <row r="49" spans="1:28" ht="16.5" thickBot="1" x14ac:dyDescent="0.3">
      <c r="A49" s="665" t="s">
        <v>17</v>
      </c>
      <c r="B49" s="17" t="s">
        <v>10</v>
      </c>
      <c r="C49" s="135">
        <f>C$4</f>
        <v>45292</v>
      </c>
      <c r="D49" s="135">
        <f t="shared" ref="D49:AA49" si="30">D$4</f>
        <v>45323</v>
      </c>
      <c r="E49" s="135">
        <f t="shared" si="30"/>
        <v>45352</v>
      </c>
      <c r="F49" s="135">
        <f t="shared" si="30"/>
        <v>45383</v>
      </c>
      <c r="G49" s="135">
        <f t="shared" si="30"/>
        <v>45413</v>
      </c>
      <c r="H49" s="135">
        <f t="shared" si="30"/>
        <v>45444</v>
      </c>
      <c r="I49" s="135">
        <f t="shared" si="30"/>
        <v>45474</v>
      </c>
      <c r="J49" s="135">
        <f t="shared" si="30"/>
        <v>45505</v>
      </c>
      <c r="K49" s="135">
        <f t="shared" si="30"/>
        <v>45536</v>
      </c>
      <c r="L49" s="135">
        <f t="shared" si="30"/>
        <v>45566</v>
      </c>
      <c r="M49" s="135">
        <f t="shared" si="30"/>
        <v>45597</v>
      </c>
      <c r="N49" s="135">
        <f t="shared" si="30"/>
        <v>45627</v>
      </c>
      <c r="O49" s="135">
        <f t="shared" si="30"/>
        <v>45658</v>
      </c>
      <c r="P49" s="135">
        <f t="shared" si="30"/>
        <v>45689</v>
      </c>
      <c r="Q49" s="135">
        <f t="shared" si="30"/>
        <v>45717</v>
      </c>
      <c r="R49" s="135">
        <f t="shared" si="30"/>
        <v>45748</v>
      </c>
      <c r="S49" s="135">
        <f t="shared" si="30"/>
        <v>45778</v>
      </c>
      <c r="T49" s="135">
        <f t="shared" si="30"/>
        <v>45809</v>
      </c>
      <c r="U49" s="135">
        <f t="shared" si="30"/>
        <v>45839</v>
      </c>
      <c r="V49" s="135">
        <f t="shared" si="30"/>
        <v>45870</v>
      </c>
      <c r="W49" s="135">
        <f t="shared" si="30"/>
        <v>45901</v>
      </c>
      <c r="X49" s="135">
        <f t="shared" si="30"/>
        <v>45931</v>
      </c>
      <c r="Y49" s="135">
        <f t="shared" si="30"/>
        <v>45962</v>
      </c>
      <c r="Z49" s="135">
        <f t="shared" si="30"/>
        <v>45992</v>
      </c>
      <c r="AA49" s="135">
        <f t="shared" si="30"/>
        <v>46023</v>
      </c>
    </row>
    <row r="50" spans="1:28" ht="15" customHeight="1" x14ac:dyDescent="0.25">
      <c r="A50" s="666"/>
      <c r="B50" s="13" t="str">
        <f t="shared" ref="B50:B60" si="31">B35</f>
        <v>Building Shell</v>
      </c>
      <c r="C50" s="23">
        <f>((C5*0.5)-C35)*C66*C$78*C$2</f>
        <v>0</v>
      </c>
      <c r="D50" s="23">
        <f>((D5*0.5)+C20-D35)*D66*D$78*D$2</f>
        <v>0</v>
      </c>
      <c r="E50" s="23">
        <f t="shared" ref="E50:AA50" si="32">((E5*0.5)+D20-E35)*E66*E$78*E$2</f>
        <v>0</v>
      </c>
      <c r="F50" s="23">
        <f t="shared" si="32"/>
        <v>0</v>
      </c>
      <c r="G50" s="23">
        <f t="shared" si="32"/>
        <v>7.0332881515520009</v>
      </c>
      <c r="H50" s="23">
        <f t="shared" si="32"/>
        <v>77.857584927368393</v>
      </c>
      <c r="I50" s="23">
        <f t="shared" si="32"/>
        <v>212.31045371153698</v>
      </c>
      <c r="J50" s="23">
        <f t="shared" si="32"/>
        <v>296.82186750879208</v>
      </c>
      <c r="K50" s="23">
        <f t="shared" si="32"/>
        <v>169.62617359429086</v>
      </c>
      <c r="L50" s="23">
        <f t="shared" si="32"/>
        <v>56.10610953123755</v>
      </c>
      <c r="M50" s="23">
        <f t="shared" si="32"/>
        <v>114.43992614619002</v>
      </c>
      <c r="N50" s="23">
        <f t="shared" si="32"/>
        <v>216.18910213362062</v>
      </c>
      <c r="O50" s="23">
        <f t="shared" si="32"/>
        <v>229.32020780728527</v>
      </c>
      <c r="P50" s="23">
        <f t="shared" si="32"/>
        <v>191.16208738358071</v>
      </c>
      <c r="Q50" s="23">
        <f t="shared" si="32"/>
        <v>148.0313885018449</v>
      </c>
      <c r="R50" s="23">
        <f t="shared" si="32"/>
        <v>84.531430960866658</v>
      </c>
      <c r="S50" s="23">
        <f t="shared" si="32"/>
        <v>95.177017763386388</v>
      </c>
      <c r="T50" s="23">
        <f t="shared" si="32"/>
        <v>0</v>
      </c>
      <c r="U50" s="23">
        <f t="shared" si="32"/>
        <v>0</v>
      </c>
      <c r="V50" s="23">
        <f t="shared" si="32"/>
        <v>0</v>
      </c>
      <c r="W50" s="23">
        <f t="shared" si="32"/>
        <v>0</v>
      </c>
      <c r="X50" s="23">
        <f t="shared" si="32"/>
        <v>0</v>
      </c>
      <c r="Y50" s="23">
        <f t="shared" si="32"/>
        <v>0</v>
      </c>
      <c r="Z50" s="23">
        <f t="shared" si="32"/>
        <v>0</v>
      </c>
      <c r="AA50" s="23">
        <f t="shared" si="32"/>
        <v>0</v>
      </c>
    </row>
    <row r="51" spans="1:28" ht="15.75" x14ac:dyDescent="0.25">
      <c r="A51" s="666"/>
      <c r="B51" s="13" t="str">
        <f t="shared" si="31"/>
        <v>Cooling</v>
      </c>
      <c r="C51" s="23">
        <f t="shared" ref="C51:C59" si="33">((C6*0.5)-C36)*C67*C$78*C$2</f>
        <v>0</v>
      </c>
      <c r="D51" s="23">
        <f t="shared" ref="D51:AA51" si="34">((D6*0.5)+C21-D36)*D67*D$78*D$2</f>
        <v>0</v>
      </c>
      <c r="E51" s="23">
        <f t="shared" si="34"/>
        <v>0.68460644833700002</v>
      </c>
      <c r="F51" s="23">
        <f t="shared" si="34"/>
        <v>12.926668791665159</v>
      </c>
      <c r="G51" s="23">
        <f t="shared" si="34"/>
        <v>83.351011920285188</v>
      </c>
      <c r="H51" s="23">
        <f t="shared" si="34"/>
        <v>1315.0428183763056</v>
      </c>
      <c r="I51" s="23">
        <f t="shared" si="34"/>
        <v>3374.5736891130232</v>
      </c>
      <c r="J51" s="23">
        <f t="shared" si="34"/>
        <v>4076.3954705054371</v>
      </c>
      <c r="K51" s="23">
        <f t="shared" si="34"/>
        <v>3128.0313929241261</v>
      </c>
      <c r="L51" s="23">
        <f t="shared" si="34"/>
        <v>348.53853846604682</v>
      </c>
      <c r="M51" s="23">
        <f t="shared" si="34"/>
        <v>37.408992592702873</v>
      </c>
      <c r="N51" s="23">
        <f t="shared" si="34"/>
        <v>34.725805770043586</v>
      </c>
      <c r="O51" s="23">
        <f t="shared" si="34"/>
        <v>35.130443748543222</v>
      </c>
      <c r="P51" s="23">
        <f t="shared" si="34"/>
        <v>32.099302340850436</v>
      </c>
      <c r="Q51" s="23">
        <f t="shared" si="34"/>
        <v>93.990320983511339</v>
      </c>
      <c r="R51" s="23">
        <f t="shared" si="34"/>
        <v>486.91202115461118</v>
      </c>
      <c r="S51" s="23">
        <f t="shared" si="34"/>
        <v>2163.3355888468823</v>
      </c>
      <c r="T51" s="23">
        <f t="shared" si="34"/>
        <v>0</v>
      </c>
      <c r="U51" s="23">
        <f t="shared" si="34"/>
        <v>0</v>
      </c>
      <c r="V51" s="23">
        <f t="shared" si="34"/>
        <v>0</v>
      </c>
      <c r="W51" s="23">
        <f t="shared" si="34"/>
        <v>0</v>
      </c>
      <c r="X51" s="23">
        <f t="shared" si="34"/>
        <v>0</v>
      </c>
      <c r="Y51" s="23">
        <f t="shared" si="34"/>
        <v>0</v>
      </c>
      <c r="Z51" s="23">
        <f t="shared" si="34"/>
        <v>0</v>
      </c>
      <c r="AA51" s="23">
        <f t="shared" si="34"/>
        <v>0</v>
      </c>
    </row>
    <row r="52" spans="1:28" ht="15.75" x14ac:dyDescent="0.25">
      <c r="A52" s="666"/>
      <c r="B52" s="13" t="str">
        <f t="shared" si="31"/>
        <v>Freezer</v>
      </c>
      <c r="C52" s="23">
        <f t="shared" si="33"/>
        <v>0</v>
      </c>
      <c r="D52" s="23">
        <f t="shared" ref="D52:AA52" si="35">((D7*0.5)+C22-D37)*D68*D$78*D$2</f>
        <v>0</v>
      </c>
      <c r="E52" s="23">
        <f t="shared" si="35"/>
        <v>0</v>
      </c>
      <c r="F52" s="23">
        <f t="shared" si="35"/>
        <v>0</v>
      </c>
      <c r="G52" s="23">
        <f t="shared" si="35"/>
        <v>0</v>
      </c>
      <c r="H52" s="23">
        <f t="shared" si="35"/>
        <v>0</v>
      </c>
      <c r="I52" s="23">
        <f t="shared" si="35"/>
        <v>0</v>
      </c>
      <c r="J52" s="23">
        <f t="shared" si="35"/>
        <v>0</v>
      </c>
      <c r="K52" s="23">
        <f t="shared" si="35"/>
        <v>0</v>
      </c>
      <c r="L52" s="23">
        <f t="shared" si="35"/>
        <v>0</v>
      </c>
      <c r="M52" s="23">
        <f t="shared" si="35"/>
        <v>0</v>
      </c>
      <c r="N52" s="23">
        <f t="shared" si="35"/>
        <v>0</v>
      </c>
      <c r="O52" s="23">
        <f t="shared" si="35"/>
        <v>0</v>
      </c>
      <c r="P52" s="23">
        <f t="shared" si="35"/>
        <v>0</v>
      </c>
      <c r="Q52" s="23">
        <f t="shared" si="35"/>
        <v>0</v>
      </c>
      <c r="R52" s="23">
        <f t="shared" si="35"/>
        <v>0</v>
      </c>
      <c r="S52" s="23">
        <f t="shared" si="35"/>
        <v>0</v>
      </c>
      <c r="T52" s="23">
        <f t="shared" si="35"/>
        <v>0</v>
      </c>
      <c r="U52" s="23">
        <f t="shared" si="35"/>
        <v>0</v>
      </c>
      <c r="V52" s="23">
        <f t="shared" si="35"/>
        <v>0</v>
      </c>
      <c r="W52" s="23">
        <f t="shared" si="35"/>
        <v>0</v>
      </c>
      <c r="X52" s="23">
        <f t="shared" si="35"/>
        <v>0</v>
      </c>
      <c r="Y52" s="23">
        <f t="shared" si="35"/>
        <v>0</v>
      </c>
      <c r="Z52" s="23">
        <f t="shared" si="35"/>
        <v>0</v>
      </c>
      <c r="AA52" s="23">
        <f t="shared" si="35"/>
        <v>0</v>
      </c>
    </row>
    <row r="53" spans="1:28" ht="15.75" x14ac:dyDescent="0.25">
      <c r="A53" s="666"/>
      <c r="B53" s="13" t="str">
        <f t="shared" si="31"/>
        <v>Heating</v>
      </c>
      <c r="C53" s="23">
        <f t="shared" si="33"/>
        <v>0</v>
      </c>
      <c r="D53" s="23">
        <f t="shared" ref="D53:AA53" si="36">((D8*0.5)+C23-D38)*D69*D$78*D$2</f>
        <v>0</v>
      </c>
      <c r="E53" s="23">
        <f t="shared" si="36"/>
        <v>1.0830320566096501</v>
      </c>
      <c r="F53" s="23">
        <f t="shared" si="36"/>
        <v>30.233380231542608</v>
      </c>
      <c r="G53" s="23">
        <f t="shared" si="36"/>
        <v>17.812402305183202</v>
      </c>
      <c r="H53" s="23">
        <f t="shared" si="36"/>
        <v>1.0706285057490001</v>
      </c>
      <c r="I53" s="23">
        <f t="shared" si="36"/>
        <v>1.2595113408900002E-2</v>
      </c>
      <c r="J53" s="23">
        <f t="shared" si="36"/>
        <v>1.9099030567950002E-2</v>
      </c>
      <c r="K53" s="23">
        <f t="shared" si="36"/>
        <v>28.346329912234133</v>
      </c>
      <c r="L53" s="23">
        <f t="shared" si="36"/>
        <v>323.01899139417543</v>
      </c>
      <c r="M53" s="23">
        <f t="shared" si="36"/>
        <v>1355.1205248633319</v>
      </c>
      <c r="N53" s="23">
        <f t="shared" si="36"/>
        <v>2903.8032909098265</v>
      </c>
      <c r="O53" s="23">
        <f t="shared" si="36"/>
        <v>3237.3552568995269</v>
      </c>
      <c r="P53" s="23">
        <f t="shared" si="36"/>
        <v>2697.2244835730694</v>
      </c>
      <c r="Q53" s="23">
        <f t="shared" si="36"/>
        <v>2054.7347588911375</v>
      </c>
      <c r="R53" s="23">
        <f t="shared" si="36"/>
        <v>960.44670441624521</v>
      </c>
      <c r="S53" s="23">
        <f t="shared" si="36"/>
        <v>287.74824183598929</v>
      </c>
      <c r="T53" s="23">
        <f t="shared" si="36"/>
        <v>0</v>
      </c>
      <c r="U53" s="23">
        <f t="shared" si="36"/>
        <v>0</v>
      </c>
      <c r="V53" s="23">
        <f t="shared" si="36"/>
        <v>0</v>
      </c>
      <c r="W53" s="23">
        <f t="shared" si="36"/>
        <v>0</v>
      </c>
      <c r="X53" s="23">
        <f t="shared" si="36"/>
        <v>0</v>
      </c>
      <c r="Y53" s="23">
        <f t="shared" si="36"/>
        <v>0</v>
      </c>
      <c r="Z53" s="23">
        <f t="shared" si="36"/>
        <v>0</v>
      </c>
      <c r="AA53" s="23">
        <f t="shared" si="36"/>
        <v>0</v>
      </c>
    </row>
    <row r="54" spans="1:28" ht="15.75" x14ac:dyDescent="0.25">
      <c r="A54" s="666"/>
      <c r="B54" s="13" t="str">
        <f t="shared" si="31"/>
        <v>HVAC</v>
      </c>
      <c r="C54" s="23">
        <f t="shared" si="33"/>
        <v>0</v>
      </c>
      <c r="D54" s="23">
        <f t="shared" ref="D54:AA54" si="37">((D9*0.5)+C24-D39)*D70*D$78*D$2</f>
        <v>0</v>
      </c>
      <c r="E54" s="23">
        <f t="shared" si="37"/>
        <v>1069.1601446379307</v>
      </c>
      <c r="F54" s="23">
        <f t="shared" si="37"/>
        <v>2112.3472558858462</v>
      </c>
      <c r="G54" s="23">
        <f t="shared" si="37"/>
        <v>4675.2432141718991</v>
      </c>
      <c r="H54" s="23">
        <f t="shared" si="37"/>
        <v>34958.102578880411</v>
      </c>
      <c r="I54" s="23">
        <f t="shared" si="37"/>
        <v>56589.792744877195</v>
      </c>
      <c r="J54" s="23">
        <f t="shared" si="37"/>
        <v>58524.070444714416</v>
      </c>
      <c r="K54" s="23">
        <f t="shared" si="37"/>
        <v>32080.468653990429</v>
      </c>
      <c r="L54" s="23">
        <f t="shared" si="37"/>
        <v>9372.5318532151268</v>
      </c>
      <c r="M54" s="23">
        <f t="shared" si="37"/>
        <v>18272.712239161134</v>
      </c>
      <c r="N54" s="23">
        <f t="shared" si="37"/>
        <v>35860.407203736417</v>
      </c>
      <c r="O54" s="23">
        <f t="shared" si="37"/>
        <v>38877.512352361744</v>
      </c>
      <c r="P54" s="23">
        <f t="shared" si="37"/>
        <v>32408.423507988417</v>
      </c>
      <c r="Q54" s="23">
        <f t="shared" si="37"/>
        <v>25096.31484310429</v>
      </c>
      <c r="R54" s="23">
        <f t="shared" si="37"/>
        <v>14330.929588663586</v>
      </c>
      <c r="S54" s="23">
        <f t="shared" si="37"/>
        <v>16135.715727532381</v>
      </c>
      <c r="T54" s="23">
        <f t="shared" si="37"/>
        <v>0</v>
      </c>
      <c r="U54" s="23">
        <f t="shared" si="37"/>
        <v>0</v>
      </c>
      <c r="V54" s="23">
        <f t="shared" si="37"/>
        <v>0</v>
      </c>
      <c r="W54" s="23">
        <f t="shared" si="37"/>
        <v>0</v>
      </c>
      <c r="X54" s="23">
        <f t="shared" si="37"/>
        <v>0</v>
      </c>
      <c r="Y54" s="23">
        <f t="shared" si="37"/>
        <v>0</v>
      </c>
      <c r="Z54" s="23">
        <f t="shared" si="37"/>
        <v>0</v>
      </c>
      <c r="AA54" s="23">
        <f t="shared" si="37"/>
        <v>0</v>
      </c>
    </row>
    <row r="55" spans="1:28" ht="15.75" x14ac:dyDescent="0.25">
      <c r="A55" s="666"/>
      <c r="B55" s="13" t="str">
        <f t="shared" si="31"/>
        <v>Lighting</v>
      </c>
      <c r="C55" s="23">
        <f t="shared" si="33"/>
        <v>0</v>
      </c>
      <c r="D55" s="23">
        <f t="shared" ref="D55:AA55" si="38">((D10*0.5)+C25-D40)*D71*D$78*D$2</f>
        <v>0</v>
      </c>
      <c r="E55" s="23">
        <f t="shared" si="38"/>
        <v>0</v>
      </c>
      <c r="F55" s="23">
        <f t="shared" si="38"/>
        <v>309.87109406030083</v>
      </c>
      <c r="G55" s="23">
        <f t="shared" si="38"/>
        <v>601.34786044935481</v>
      </c>
      <c r="H55" s="23">
        <f t="shared" si="38"/>
        <v>1063.4163672702794</v>
      </c>
      <c r="I55" s="23">
        <f t="shared" si="38"/>
        <v>1062.195337870256</v>
      </c>
      <c r="J55" s="23">
        <f t="shared" si="38"/>
        <v>1117.7116137131129</v>
      </c>
      <c r="K55" s="23">
        <f t="shared" si="38"/>
        <v>1193.3382081323036</v>
      </c>
      <c r="L55" s="23">
        <f t="shared" si="38"/>
        <v>920.70972672779772</v>
      </c>
      <c r="M55" s="23">
        <f t="shared" si="38"/>
        <v>1378.1013232561108</v>
      </c>
      <c r="N55" s="23">
        <f t="shared" si="38"/>
        <v>1455.1467492217755</v>
      </c>
      <c r="O55" s="23">
        <f t="shared" si="38"/>
        <v>1453.4028984452073</v>
      </c>
      <c r="P55" s="23">
        <f t="shared" si="38"/>
        <v>1266.3009291228166</v>
      </c>
      <c r="Q55" s="23">
        <f t="shared" si="38"/>
        <v>1368.4744673415914</v>
      </c>
      <c r="R55" s="23">
        <f t="shared" si="38"/>
        <v>1343.9473582626397</v>
      </c>
      <c r="S55" s="23">
        <f t="shared" si="38"/>
        <v>1288.3751255678976</v>
      </c>
      <c r="T55" s="23">
        <f t="shared" si="38"/>
        <v>0</v>
      </c>
      <c r="U55" s="23">
        <f t="shared" si="38"/>
        <v>0</v>
      </c>
      <c r="V55" s="23">
        <f t="shared" si="38"/>
        <v>0</v>
      </c>
      <c r="W55" s="23">
        <f t="shared" si="38"/>
        <v>0</v>
      </c>
      <c r="X55" s="23">
        <f t="shared" si="38"/>
        <v>0</v>
      </c>
      <c r="Y55" s="23">
        <f t="shared" si="38"/>
        <v>0</v>
      </c>
      <c r="Z55" s="23">
        <f t="shared" si="38"/>
        <v>0</v>
      </c>
      <c r="AA55" s="23">
        <f t="shared" si="38"/>
        <v>0</v>
      </c>
    </row>
    <row r="56" spans="1:28" ht="15.75" x14ac:dyDescent="0.25">
      <c r="A56" s="666"/>
      <c r="B56" s="13" t="str">
        <f t="shared" si="31"/>
        <v>Miscellaneous</v>
      </c>
      <c r="C56" s="23">
        <f t="shared" si="33"/>
        <v>0</v>
      </c>
      <c r="D56" s="23">
        <f t="shared" ref="D56:AA56" si="39">((D11*0.5)+C26-D41)*D72*D$78*D$2</f>
        <v>0</v>
      </c>
      <c r="E56" s="23">
        <f t="shared" si="39"/>
        <v>0</v>
      </c>
      <c r="F56" s="23">
        <f t="shared" si="39"/>
        <v>0</v>
      </c>
      <c r="G56" s="23">
        <f t="shared" si="39"/>
        <v>0</v>
      </c>
      <c r="H56" s="23">
        <f t="shared" si="39"/>
        <v>0</v>
      </c>
      <c r="I56" s="23">
        <f t="shared" si="39"/>
        <v>0</v>
      </c>
      <c r="J56" s="23">
        <f t="shared" si="39"/>
        <v>0.796639175388</v>
      </c>
      <c r="K56" s="23">
        <f t="shared" si="39"/>
        <v>1.54248512706</v>
      </c>
      <c r="L56" s="23">
        <f t="shared" si="39"/>
        <v>0.7305076345239</v>
      </c>
      <c r="M56" s="23">
        <f t="shared" si="39"/>
        <v>9.9108874757383205</v>
      </c>
      <c r="N56" s="23">
        <f t="shared" si="39"/>
        <v>34.983946197178838</v>
      </c>
      <c r="O56" s="23">
        <f t="shared" si="39"/>
        <v>49.109688276717698</v>
      </c>
      <c r="P56" s="23">
        <f t="shared" si="39"/>
        <v>44.61141086764755</v>
      </c>
      <c r="Q56" s="23">
        <f t="shared" si="39"/>
        <v>50.355867530331899</v>
      </c>
      <c r="R56" s="23">
        <f t="shared" si="39"/>
        <v>52.525395295051986</v>
      </c>
      <c r="S56" s="23">
        <f t="shared" si="39"/>
        <v>55.450969496346673</v>
      </c>
      <c r="T56" s="23">
        <f t="shared" si="39"/>
        <v>0</v>
      </c>
      <c r="U56" s="23">
        <f t="shared" si="39"/>
        <v>0</v>
      </c>
      <c r="V56" s="23">
        <f t="shared" si="39"/>
        <v>0</v>
      </c>
      <c r="W56" s="23">
        <f t="shared" si="39"/>
        <v>0</v>
      </c>
      <c r="X56" s="23">
        <f t="shared" si="39"/>
        <v>0</v>
      </c>
      <c r="Y56" s="23">
        <f t="shared" si="39"/>
        <v>0</v>
      </c>
      <c r="Z56" s="23">
        <f t="shared" si="39"/>
        <v>0</v>
      </c>
      <c r="AA56" s="23">
        <f t="shared" si="39"/>
        <v>0</v>
      </c>
    </row>
    <row r="57" spans="1:28" ht="15.75" x14ac:dyDescent="0.25">
      <c r="A57" s="666"/>
      <c r="B57" s="13" t="str">
        <f t="shared" si="31"/>
        <v>Pool Spa</v>
      </c>
      <c r="C57" s="23">
        <f t="shared" si="33"/>
        <v>0</v>
      </c>
      <c r="D57" s="23">
        <f t="shared" ref="D57:AA57" si="40">((D12*0.5)+C27-D42)*D73*D$78*D$2</f>
        <v>0</v>
      </c>
      <c r="E57" s="23">
        <f t="shared" si="40"/>
        <v>0</v>
      </c>
      <c r="F57" s="23">
        <f t="shared" si="40"/>
        <v>0</v>
      </c>
      <c r="G57" s="23">
        <f t="shared" si="40"/>
        <v>0</v>
      </c>
      <c r="H57" s="23">
        <f t="shared" si="40"/>
        <v>0</v>
      </c>
      <c r="I57" s="23">
        <f t="shared" si="40"/>
        <v>0</v>
      </c>
      <c r="J57" s="23">
        <f t="shared" si="40"/>
        <v>0</v>
      </c>
      <c r="K57" s="23">
        <f t="shared" si="40"/>
        <v>0</v>
      </c>
      <c r="L57" s="23">
        <f t="shared" si="40"/>
        <v>0</v>
      </c>
      <c r="M57" s="23">
        <f t="shared" si="40"/>
        <v>0</v>
      </c>
      <c r="N57" s="23">
        <f t="shared" si="40"/>
        <v>0</v>
      </c>
      <c r="O57" s="23">
        <f t="shared" si="40"/>
        <v>0</v>
      </c>
      <c r="P57" s="23">
        <f t="shared" si="40"/>
        <v>0</v>
      </c>
      <c r="Q57" s="23">
        <f t="shared" si="40"/>
        <v>0</v>
      </c>
      <c r="R57" s="23">
        <f t="shared" si="40"/>
        <v>0</v>
      </c>
      <c r="S57" s="23">
        <f t="shared" si="40"/>
        <v>0</v>
      </c>
      <c r="T57" s="23">
        <f t="shared" si="40"/>
        <v>0</v>
      </c>
      <c r="U57" s="23">
        <f t="shared" si="40"/>
        <v>0</v>
      </c>
      <c r="V57" s="23">
        <f t="shared" si="40"/>
        <v>0</v>
      </c>
      <c r="W57" s="23">
        <f t="shared" si="40"/>
        <v>0</v>
      </c>
      <c r="X57" s="23">
        <f t="shared" si="40"/>
        <v>0</v>
      </c>
      <c r="Y57" s="23">
        <f t="shared" si="40"/>
        <v>0</v>
      </c>
      <c r="Z57" s="23">
        <f t="shared" si="40"/>
        <v>0</v>
      </c>
      <c r="AA57" s="23">
        <f t="shared" si="40"/>
        <v>0</v>
      </c>
    </row>
    <row r="58" spans="1:28" ht="15.75" x14ac:dyDescent="0.25">
      <c r="A58" s="666"/>
      <c r="B58" s="13" t="str">
        <f t="shared" si="31"/>
        <v>Refrigeration</v>
      </c>
      <c r="C58" s="23">
        <f t="shared" si="33"/>
        <v>0</v>
      </c>
      <c r="D58" s="23">
        <f t="shared" ref="D58:AA58" si="41">((D13*0.5)+C28-D43)*D74*D$78*D$2</f>
        <v>0</v>
      </c>
      <c r="E58" s="23">
        <f t="shared" si="41"/>
        <v>0</v>
      </c>
      <c r="F58" s="23">
        <f t="shared" si="41"/>
        <v>702.97028193464359</v>
      </c>
      <c r="G58" s="23">
        <f t="shared" si="41"/>
        <v>1570.059864339664</v>
      </c>
      <c r="H58" s="23">
        <f t="shared" si="41"/>
        <v>3319.1029235802562</v>
      </c>
      <c r="I58" s="23">
        <f t="shared" si="41"/>
        <v>3513.16826487968</v>
      </c>
      <c r="J58" s="23">
        <f t="shared" si="41"/>
        <v>3512.0753784361141</v>
      </c>
      <c r="K58" s="23">
        <f t="shared" si="41"/>
        <v>3167.559455264282</v>
      </c>
      <c r="L58" s="23">
        <f t="shared" si="41"/>
        <v>1475.6459824847761</v>
      </c>
      <c r="M58" s="23">
        <f t="shared" si="41"/>
        <v>1517.8154528693638</v>
      </c>
      <c r="N58" s="23">
        <f t="shared" si="41"/>
        <v>1548.4655631798591</v>
      </c>
      <c r="O58" s="23">
        <f t="shared" si="41"/>
        <v>1488.3297478992038</v>
      </c>
      <c r="P58" s="23">
        <f t="shared" si="41"/>
        <v>1389.5072471382052</v>
      </c>
      <c r="Q58" s="23">
        <f t="shared" si="41"/>
        <v>1590.4136676830526</v>
      </c>
      <c r="R58" s="23">
        <f t="shared" si="41"/>
        <v>1681.3935932270006</v>
      </c>
      <c r="S58" s="23">
        <f t="shared" si="41"/>
        <v>1868.9343694052718</v>
      </c>
      <c r="T58" s="23">
        <f t="shared" si="41"/>
        <v>0</v>
      </c>
      <c r="U58" s="23">
        <f t="shared" si="41"/>
        <v>0</v>
      </c>
      <c r="V58" s="23">
        <f t="shared" si="41"/>
        <v>0</v>
      </c>
      <c r="W58" s="23">
        <f t="shared" si="41"/>
        <v>0</v>
      </c>
      <c r="X58" s="23">
        <f t="shared" si="41"/>
        <v>0</v>
      </c>
      <c r="Y58" s="23">
        <f t="shared" si="41"/>
        <v>0</v>
      </c>
      <c r="Z58" s="23">
        <f t="shared" si="41"/>
        <v>0</v>
      </c>
      <c r="AA58" s="23">
        <f t="shared" si="41"/>
        <v>0</v>
      </c>
    </row>
    <row r="59" spans="1:28" ht="15.75" customHeight="1" x14ac:dyDescent="0.25">
      <c r="A59" s="666"/>
      <c r="B59" s="13" t="str">
        <f t="shared" si="31"/>
        <v>Water Heating</v>
      </c>
      <c r="C59" s="23">
        <f t="shared" si="33"/>
        <v>0</v>
      </c>
      <c r="D59" s="23">
        <f t="shared" ref="D59:AA59" si="42">((D14*0.5)+C29-D44)*D75*D$78*D$2</f>
        <v>0</v>
      </c>
      <c r="E59" s="23">
        <f t="shared" si="42"/>
        <v>0</v>
      </c>
      <c r="F59" s="23">
        <f t="shared" si="42"/>
        <v>0</v>
      </c>
      <c r="G59" s="23">
        <f t="shared" si="42"/>
        <v>40.034901393916002</v>
      </c>
      <c r="H59" s="23">
        <f t="shared" si="42"/>
        <v>149.13444181961489</v>
      </c>
      <c r="I59" s="23">
        <f t="shared" si="42"/>
        <v>255.48254077647422</v>
      </c>
      <c r="J59" s="23">
        <f t="shared" si="42"/>
        <v>357.34805351153216</v>
      </c>
      <c r="K59" s="23">
        <f t="shared" si="42"/>
        <v>386.75960368518861</v>
      </c>
      <c r="L59" s="23">
        <f t="shared" si="42"/>
        <v>255.30052550173076</v>
      </c>
      <c r="M59" s="23">
        <f t="shared" si="42"/>
        <v>374.33449814708121</v>
      </c>
      <c r="N59" s="23">
        <f t="shared" si="42"/>
        <v>488.26200499473657</v>
      </c>
      <c r="O59" s="23">
        <f t="shared" si="42"/>
        <v>531.56001398043179</v>
      </c>
      <c r="P59" s="23">
        <f t="shared" si="42"/>
        <v>464.30379688296534</v>
      </c>
      <c r="Q59" s="23">
        <f t="shared" si="42"/>
        <v>503.19226245199445</v>
      </c>
      <c r="R59" s="23">
        <f t="shared" si="42"/>
        <v>481.26867163192634</v>
      </c>
      <c r="S59" s="23">
        <f t="shared" si="42"/>
        <v>484.93363583976009</v>
      </c>
      <c r="T59" s="23">
        <f t="shared" si="42"/>
        <v>0</v>
      </c>
      <c r="U59" s="23">
        <f t="shared" si="42"/>
        <v>0</v>
      </c>
      <c r="V59" s="23">
        <f t="shared" si="42"/>
        <v>0</v>
      </c>
      <c r="W59" s="23">
        <f t="shared" si="42"/>
        <v>0</v>
      </c>
      <c r="X59" s="23">
        <f t="shared" si="42"/>
        <v>0</v>
      </c>
      <c r="Y59" s="23">
        <f t="shared" si="42"/>
        <v>0</v>
      </c>
      <c r="Z59" s="23">
        <f t="shared" si="42"/>
        <v>0</v>
      </c>
      <c r="AA59" s="23">
        <f t="shared" si="42"/>
        <v>0</v>
      </c>
    </row>
    <row r="60" spans="1:28" ht="15.75" customHeight="1" x14ac:dyDescent="0.25">
      <c r="A60" s="666"/>
      <c r="B60" s="243" t="str">
        <f t="shared" si="31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8" ht="15.75" customHeight="1" x14ac:dyDescent="0.25">
      <c r="A61" s="666"/>
      <c r="B61" s="224" t="s">
        <v>18</v>
      </c>
      <c r="C61" s="23">
        <f>SUM(C50:C60)</f>
        <v>0</v>
      </c>
      <c r="D61" s="23">
        <f>SUM(D50:D60)</f>
        <v>0</v>
      </c>
      <c r="E61" s="23">
        <f t="shared" ref="E61:AA61" si="43">SUM(E50:E60)</f>
        <v>1070.9277831428774</v>
      </c>
      <c r="F61" s="23">
        <f t="shared" si="43"/>
        <v>3168.3486809039982</v>
      </c>
      <c r="G61" s="23">
        <f t="shared" si="43"/>
        <v>6994.8825427318543</v>
      </c>
      <c r="H61" s="23">
        <f t="shared" si="43"/>
        <v>40883.727343359984</v>
      </c>
      <c r="I61" s="23">
        <f t="shared" si="43"/>
        <v>65007.535626341567</v>
      </c>
      <c r="J61" s="23">
        <f t="shared" si="43"/>
        <v>67885.238566595362</v>
      </c>
      <c r="K61" s="23">
        <f t="shared" si="43"/>
        <v>40155.672302629915</v>
      </c>
      <c r="L61" s="23">
        <f t="shared" si="43"/>
        <v>12752.582234955415</v>
      </c>
      <c r="M61" s="23">
        <f t="shared" si="43"/>
        <v>23059.843844511648</v>
      </c>
      <c r="N61" s="23">
        <f t="shared" si="43"/>
        <v>42541.98366614346</v>
      </c>
      <c r="O61" s="23">
        <f t="shared" si="43"/>
        <v>45901.720609418655</v>
      </c>
      <c r="P61" s="23">
        <f t="shared" si="43"/>
        <v>38493.632765297552</v>
      </c>
      <c r="Q61" s="23">
        <f t="shared" si="43"/>
        <v>30905.507576487755</v>
      </c>
      <c r="R61" s="23">
        <f t="shared" si="43"/>
        <v>19421.954763611924</v>
      </c>
      <c r="S61" s="23">
        <f t="shared" si="43"/>
        <v>22379.670676287915</v>
      </c>
      <c r="T61" s="23">
        <f t="shared" si="43"/>
        <v>0</v>
      </c>
      <c r="U61" s="23">
        <f t="shared" si="43"/>
        <v>0</v>
      </c>
      <c r="V61" s="23">
        <f t="shared" si="43"/>
        <v>0</v>
      </c>
      <c r="W61" s="23">
        <f t="shared" si="43"/>
        <v>0</v>
      </c>
      <c r="X61" s="23">
        <f t="shared" si="43"/>
        <v>0</v>
      </c>
      <c r="Y61" s="23">
        <f t="shared" si="43"/>
        <v>0</v>
      </c>
      <c r="Z61" s="23">
        <f t="shared" si="43"/>
        <v>0</v>
      </c>
      <c r="AA61" s="23">
        <f t="shared" si="43"/>
        <v>0</v>
      </c>
    </row>
    <row r="62" spans="1:28" ht="16.5" customHeight="1" thickBot="1" x14ac:dyDescent="0.3">
      <c r="A62" s="667"/>
      <c r="B62" s="127" t="s">
        <v>19</v>
      </c>
      <c r="C62" s="24">
        <f>C61</f>
        <v>0</v>
      </c>
      <c r="D62" s="24">
        <f>C62+D61</f>
        <v>0</v>
      </c>
      <c r="E62" s="24">
        <f t="shared" ref="E62:AA62" si="44">D62+E61</f>
        <v>1070.9277831428774</v>
      </c>
      <c r="F62" s="24">
        <f t="shared" si="44"/>
        <v>4239.2764640468758</v>
      </c>
      <c r="G62" s="24">
        <f t="shared" si="44"/>
        <v>11234.159006778729</v>
      </c>
      <c r="H62" s="24">
        <f t="shared" si="44"/>
        <v>52117.88635013871</v>
      </c>
      <c r="I62" s="24">
        <f t="shared" si="44"/>
        <v>117125.42197648028</v>
      </c>
      <c r="J62" s="24">
        <f t="shared" si="44"/>
        <v>185010.66054307565</v>
      </c>
      <c r="K62" s="24">
        <f t="shared" si="44"/>
        <v>225166.33284570556</v>
      </c>
      <c r="L62" s="24">
        <f t="shared" si="44"/>
        <v>237918.91508066098</v>
      </c>
      <c r="M62" s="24">
        <f t="shared" si="44"/>
        <v>260978.75892517262</v>
      </c>
      <c r="N62" s="24">
        <f t="shared" si="44"/>
        <v>303520.74259131606</v>
      </c>
      <c r="O62" s="24">
        <f t="shared" si="44"/>
        <v>349422.4632007347</v>
      </c>
      <c r="P62" s="24">
        <f t="shared" si="44"/>
        <v>387916.09596603224</v>
      </c>
      <c r="Q62" s="24">
        <f t="shared" si="44"/>
        <v>418821.60354251997</v>
      </c>
      <c r="R62" s="24">
        <f t="shared" si="44"/>
        <v>438243.55830613186</v>
      </c>
      <c r="S62" s="24">
        <f t="shared" si="44"/>
        <v>460623.22898241977</v>
      </c>
      <c r="T62" s="24">
        <f t="shared" si="44"/>
        <v>460623.22898241977</v>
      </c>
      <c r="U62" s="24">
        <f t="shared" si="44"/>
        <v>460623.22898241977</v>
      </c>
      <c r="V62" s="24">
        <f t="shared" si="44"/>
        <v>460623.22898241977</v>
      </c>
      <c r="W62" s="24">
        <f t="shared" si="44"/>
        <v>460623.22898241977</v>
      </c>
      <c r="X62" s="24">
        <f t="shared" si="44"/>
        <v>460623.22898241977</v>
      </c>
      <c r="Y62" s="24">
        <f t="shared" si="44"/>
        <v>460623.22898241977</v>
      </c>
      <c r="Z62" s="24">
        <f t="shared" si="44"/>
        <v>460623.22898241977</v>
      </c>
      <c r="AA62" s="24">
        <f t="shared" si="44"/>
        <v>460623.22898241977</v>
      </c>
    </row>
    <row r="63" spans="1:28" x14ac:dyDescent="0.25">
      <c r="A63" s="8"/>
      <c r="B63" s="30"/>
      <c r="C63" s="31"/>
      <c r="D63" s="27"/>
      <c r="E63" s="32"/>
      <c r="F63" s="27"/>
      <c r="G63" s="32"/>
      <c r="H63" s="27"/>
      <c r="I63" s="32"/>
      <c r="J63" s="27"/>
      <c r="K63" s="32"/>
      <c r="L63" s="27"/>
      <c r="M63" s="32"/>
      <c r="N63" s="27"/>
      <c r="O63" s="32"/>
      <c r="P63" s="27"/>
      <c r="Q63" s="32"/>
      <c r="R63" s="27"/>
      <c r="S63" s="32"/>
      <c r="T63" s="27"/>
      <c r="U63" s="32"/>
      <c r="V63" s="27"/>
      <c r="W63" s="32"/>
      <c r="X63" s="27"/>
      <c r="Y63" s="32"/>
      <c r="Z63" s="27"/>
      <c r="AA63" s="32"/>
    </row>
    <row r="64" spans="1:28" ht="15.75" thickBot="1" x14ac:dyDescent="0.3"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182"/>
    </row>
    <row r="65" spans="1:29" s="95" customFormat="1" ht="16.5" thickBot="1" x14ac:dyDescent="0.3">
      <c r="A65" s="651" t="s">
        <v>12</v>
      </c>
      <c r="B65" s="17" t="s">
        <v>12</v>
      </c>
      <c r="C65" s="135">
        <f>C$4</f>
        <v>45292</v>
      </c>
      <c r="D65" s="135">
        <f t="shared" ref="D65:AA65" si="45">D$4</f>
        <v>45323</v>
      </c>
      <c r="E65" s="135">
        <f t="shared" si="45"/>
        <v>45352</v>
      </c>
      <c r="F65" s="135">
        <f t="shared" si="45"/>
        <v>45383</v>
      </c>
      <c r="G65" s="135">
        <f t="shared" si="45"/>
        <v>45413</v>
      </c>
      <c r="H65" s="135">
        <f t="shared" si="45"/>
        <v>45444</v>
      </c>
      <c r="I65" s="135">
        <f t="shared" si="45"/>
        <v>45474</v>
      </c>
      <c r="J65" s="135">
        <f t="shared" si="45"/>
        <v>45505</v>
      </c>
      <c r="K65" s="135">
        <f t="shared" si="45"/>
        <v>45536</v>
      </c>
      <c r="L65" s="135">
        <f t="shared" si="45"/>
        <v>45566</v>
      </c>
      <c r="M65" s="135">
        <f t="shared" si="45"/>
        <v>45597</v>
      </c>
      <c r="N65" s="135">
        <f t="shared" si="45"/>
        <v>45627</v>
      </c>
      <c r="O65" s="135">
        <f t="shared" si="45"/>
        <v>45658</v>
      </c>
      <c r="P65" s="135">
        <f t="shared" si="45"/>
        <v>45689</v>
      </c>
      <c r="Q65" s="135">
        <f t="shared" si="45"/>
        <v>45717</v>
      </c>
      <c r="R65" s="135">
        <f t="shared" si="45"/>
        <v>45748</v>
      </c>
      <c r="S65" s="135">
        <f t="shared" si="45"/>
        <v>45778</v>
      </c>
      <c r="T65" s="135">
        <f t="shared" si="45"/>
        <v>45809</v>
      </c>
      <c r="U65" s="135">
        <f t="shared" si="45"/>
        <v>45839</v>
      </c>
      <c r="V65" s="135">
        <f t="shared" si="45"/>
        <v>45870</v>
      </c>
      <c r="W65" s="135">
        <f t="shared" si="45"/>
        <v>45901</v>
      </c>
      <c r="X65" s="135">
        <f t="shared" si="45"/>
        <v>45931</v>
      </c>
      <c r="Y65" s="135">
        <f t="shared" si="45"/>
        <v>45962</v>
      </c>
      <c r="Z65" s="135">
        <f t="shared" si="45"/>
        <v>45992</v>
      </c>
      <c r="AA65" s="135">
        <f t="shared" si="45"/>
        <v>46023</v>
      </c>
      <c r="AC65" s="95" t="s">
        <v>180</v>
      </c>
    </row>
    <row r="66" spans="1:29" s="95" customFormat="1" ht="15" customHeight="1" x14ac:dyDescent="0.25">
      <c r="A66" s="652"/>
      <c r="B66" s="76" t="s">
        <v>0</v>
      </c>
      <c r="C66" s="383">
        <f>' 1M - RES'!C66</f>
        <v>0.11129699999999999</v>
      </c>
      <c r="D66" s="383">
        <f>' 1M - RES'!D66</f>
        <v>9.3076999999999993E-2</v>
      </c>
      <c r="E66" s="383">
        <f>' 1M - RES'!E66</f>
        <v>7.0041999999999993E-2</v>
      </c>
      <c r="F66" s="383">
        <f>' 1M - RES'!F66</f>
        <v>3.7116000000000003E-2</v>
      </c>
      <c r="G66" s="383">
        <f>' 1M - RES'!G66</f>
        <v>4.0888000000000001E-2</v>
      </c>
      <c r="H66" s="383">
        <f>' 1M - RES'!H66</f>
        <v>0.103973</v>
      </c>
      <c r="I66" s="383">
        <f>' 1M - RES'!I66</f>
        <v>0.1401</v>
      </c>
      <c r="J66" s="383">
        <f>' 1M - RES'!J66</f>
        <v>0.13320699999999999</v>
      </c>
      <c r="K66" s="383">
        <f>' 1M - RES'!K66</f>
        <v>6.6758999999999999E-2</v>
      </c>
      <c r="L66" s="383">
        <f>' 1M - RES'!L66</f>
        <v>3.7011000000000002E-2</v>
      </c>
      <c r="M66" s="383">
        <f>' 1M - RES'!M66</f>
        <v>5.9593E-2</v>
      </c>
      <c r="N66" s="383">
        <f>' 1M - RES'!N66</f>
        <v>0.106937</v>
      </c>
      <c r="O66" s="383">
        <f>' 1M - RES'!O66</f>
        <v>0.11129699999999999</v>
      </c>
      <c r="P66" s="383">
        <f>' 1M - RES'!P66</f>
        <v>9.3076999999999993E-2</v>
      </c>
      <c r="Q66" s="383">
        <f>' 1M - RES'!Q66</f>
        <v>7.0041999999999993E-2</v>
      </c>
      <c r="R66" s="383">
        <f>' 1M - RES'!R66</f>
        <v>3.7116000000000003E-2</v>
      </c>
      <c r="S66" s="383">
        <f>' 1M - RES'!S66</f>
        <v>4.0888000000000001E-2</v>
      </c>
      <c r="T66" s="383">
        <f>' 1M - RES'!T66</f>
        <v>0.103973</v>
      </c>
      <c r="U66" s="383">
        <f>' 1M - RES'!U66</f>
        <v>0.1401</v>
      </c>
      <c r="V66" s="383">
        <f>' 1M - RES'!V66</f>
        <v>0.13320699999999999</v>
      </c>
      <c r="W66" s="383">
        <f>' 1M - RES'!W66</f>
        <v>6.6758999999999999E-2</v>
      </c>
      <c r="X66" s="383">
        <f>' 1M - RES'!X66</f>
        <v>3.7011000000000002E-2</v>
      </c>
      <c r="Y66" s="383">
        <f>' 1M - RES'!Y66</f>
        <v>5.9593E-2</v>
      </c>
      <c r="Z66" s="383">
        <f>' 1M - RES'!Z66</f>
        <v>0.106937</v>
      </c>
      <c r="AA66" s="383">
        <f>' 1M - RES'!AA66</f>
        <v>0.11129699999999999</v>
      </c>
      <c r="AC66" s="381">
        <f t="shared" ref="AC66:AC75" si="46">SUM(C66:N66)</f>
        <v>1</v>
      </c>
    </row>
    <row r="67" spans="1:29" s="95" customFormat="1" x14ac:dyDescent="0.25">
      <c r="A67" s="652"/>
      <c r="B67" s="77" t="s">
        <v>1</v>
      </c>
      <c r="C67" s="383">
        <f>' 1M - RES'!C67</f>
        <v>1.1999999999999999E-3</v>
      </c>
      <c r="D67" s="383">
        <f>' 1M - RES'!D67</f>
        <v>1.1000000000000001E-3</v>
      </c>
      <c r="E67" s="383">
        <f>' 1M - RES'!E67</f>
        <v>3.13E-3</v>
      </c>
      <c r="F67" s="383">
        <f>' 1M - RES'!F67</f>
        <v>1.5047E-2</v>
      </c>
      <c r="G67" s="383">
        <f>' 1M - RES'!G67</f>
        <v>6.5409999999999996E-2</v>
      </c>
      <c r="H67" s="383">
        <f>' 1M - RES'!H67</f>
        <v>0.21082300000000001</v>
      </c>
      <c r="I67" s="383">
        <f>' 1M - RES'!I67</f>
        <v>0.28477999999999998</v>
      </c>
      <c r="J67" s="383">
        <f>' 1M - RES'!J67</f>
        <v>0.27076600000000001</v>
      </c>
      <c r="K67" s="383">
        <f>' 1M - RES'!K67</f>
        <v>0.126605</v>
      </c>
      <c r="L67" s="383">
        <f>' 1M - RES'!L67</f>
        <v>1.8471999999999999E-2</v>
      </c>
      <c r="M67" s="383">
        <f>' 1M - RES'!M67</f>
        <v>1.444E-3</v>
      </c>
      <c r="N67" s="383">
        <f>' 1M - RES'!N67</f>
        <v>1.2229999999999999E-3</v>
      </c>
      <c r="O67" s="383">
        <f>' 1M - RES'!O67</f>
        <v>1.1999999999999999E-3</v>
      </c>
      <c r="P67" s="383">
        <f>' 1M - RES'!P67</f>
        <v>1.1000000000000001E-3</v>
      </c>
      <c r="Q67" s="383">
        <f>' 1M - RES'!Q67</f>
        <v>3.13E-3</v>
      </c>
      <c r="R67" s="383">
        <f>' 1M - RES'!R67</f>
        <v>1.5047E-2</v>
      </c>
      <c r="S67" s="383">
        <f>' 1M - RES'!S67</f>
        <v>6.5409999999999996E-2</v>
      </c>
      <c r="T67" s="383">
        <f>' 1M - RES'!T67</f>
        <v>0.21082300000000001</v>
      </c>
      <c r="U67" s="383">
        <f>' 1M - RES'!U67</f>
        <v>0.28477999999999998</v>
      </c>
      <c r="V67" s="383">
        <f>' 1M - RES'!V67</f>
        <v>0.27076600000000001</v>
      </c>
      <c r="W67" s="383">
        <f>' 1M - RES'!W67</f>
        <v>0.126605</v>
      </c>
      <c r="X67" s="383">
        <f>' 1M - RES'!X67</f>
        <v>1.8471999999999999E-2</v>
      </c>
      <c r="Y67" s="383">
        <f>' 1M - RES'!Y67</f>
        <v>1.444E-3</v>
      </c>
      <c r="Z67" s="383">
        <f>' 1M - RES'!Z67</f>
        <v>1.2229999999999999E-3</v>
      </c>
      <c r="AA67" s="383">
        <f>' 1M - RES'!AA67</f>
        <v>1.1999999999999999E-3</v>
      </c>
      <c r="AC67" s="381">
        <f t="shared" si="46"/>
        <v>1.0000000000000002</v>
      </c>
    </row>
    <row r="68" spans="1:29" s="95" customFormat="1" x14ac:dyDescent="0.25">
      <c r="A68" s="652"/>
      <c r="B68" s="76" t="s">
        <v>2</v>
      </c>
      <c r="C68" s="383">
        <f>' 1M - RES'!C68</f>
        <v>7.9578999999999997E-2</v>
      </c>
      <c r="D68" s="383">
        <f>' 1M - RES'!D68</f>
        <v>7.2517999999999999E-2</v>
      </c>
      <c r="E68" s="383">
        <f>' 1M - RES'!E68</f>
        <v>8.1079999999999999E-2</v>
      </c>
      <c r="F68" s="383">
        <f>' 1M - RES'!F68</f>
        <v>7.9918000000000003E-2</v>
      </c>
      <c r="G68" s="383">
        <f>' 1M - RES'!G68</f>
        <v>8.4083000000000005E-2</v>
      </c>
      <c r="H68" s="383">
        <f>' 1M - RES'!H68</f>
        <v>8.5730000000000001E-2</v>
      </c>
      <c r="I68" s="383">
        <f>' 1M - RES'!I68</f>
        <v>9.6095E-2</v>
      </c>
      <c r="J68" s="383">
        <f>' 1M - RES'!J68</f>
        <v>9.6095E-2</v>
      </c>
      <c r="K68" s="383">
        <f>' 1M - RES'!K68</f>
        <v>8.4277000000000005E-2</v>
      </c>
      <c r="L68" s="383">
        <f>' 1M - RES'!L68</f>
        <v>8.2582000000000003E-2</v>
      </c>
      <c r="M68" s="383">
        <f>' 1M - RES'!M68</f>
        <v>7.8464999999999993E-2</v>
      </c>
      <c r="N68" s="383">
        <f>' 1M - RES'!N68</f>
        <v>7.9577999999999996E-2</v>
      </c>
      <c r="O68" s="383">
        <f>' 1M - RES'!O68</f>
        <v>7.9578999999999997E-2</v>
      </c>
      <c r="P68" s="383">
        <f>' 1M - RES'!P68</f>
        <v>7.2517999999999999E-2</v>
      </c>
      <c r="Q68" s="383">
        <f>' 1M - RES'!Q68</f>
        <v>8.1079999999999999E-2</v>
      </c>
      <c r="R68" s="383">
        <f>' 1M - RES'!R68</f>
        <v>7.9918000000000003E-2</v>
      </c>
      <c r="S68" s="383">
        <f>' 1M - RES'!S68</f>
        <v>8.4083000000000005E-2</v>
      </c>
      <c r="T68" s="383">
        <f>' 1M - RES'!T68</f>
        <v>8.5730000000000001E-2</v>
      </c>
      <c r="U68" s="383">
        <f>' 1M - RES'!U68</f>
        <v>9.6095E-2</v>
      </c>
      <c r="V68" s="383">
        <f>' 1M - RES'!V68</f>
        <v>9.6095E-2</v>
      </c>
      <c r="W68" s="383">
        <f>' 1M - RES'!W68</f>
        <v>8.4277000000000005E-2</v>
      </c>
      <c r="X68" s="383">
        <f>' 1M - RES'!X68</f>
        <v>8.2582000000000003E-2</v>
      </c>
      <c r="Y68" s="383">
        <f>' 1M - RES'!Y68</f>
        <v>7.8464999999999993E-2</v>
      </c>
      <c r="Z68" s="383">
        <f>' 1M - RES'!Z68</f>
        <v>7.9577999999999996E-2</v>
      </c>
      <c r="AA68" s="383">
        <f>' 1M - RES'!AA68</f>
        <v>7.9578999999999997E-2</v>
      </c>
      <c r="AC68" s="381">
        <f t="shared" si="46"/>
        <v>1.0000000000000002</v>
      </c>
    </row>
    <row r="69" spans="1:29" s="95" customFormat="1" x14ac:dyDescent="0.25">
      <c r="A69" s="652"/>
      <c r="B69" s="76" t="s">
        <v>9</v>
      </c>
      <c r="C69" s="383">
        <f>' 1M - RES'!C69</f>
        <v>0.21790499999999999</v>
      </c>
      <c r="D69" s="383">
        <f>' 1M - RES'!D69</f>
        <v>0.18213499999999999</v>
      </c>
      <c r="E69" s="383">
        <f>' 1M - RES'!E69</f>
        <v>0.13483300000000001</v>
      </c>
      <c r="F69" s="383">
        <f>' 1M - RES'!F69</f>
        <v>5.8486000000000003E-2</v>
      </c>
      <c r="G69" s="383">
        <f>' 1M - RES'!G69</f>
        <v>1.7144E-2</v>
      </c>
      <c r="H69" s="383">
        <f>' 1M - RES'!H69</f>
        <v>5.1000000000000004E-4</v>
      </c>
      <c r="I69" s="383">
        <f>' 1M - RES'!I69</f>
        <v>6.0000000000000002E-6</v>
      </c>
      <c r="J69" s="383">
        <f>' 1M - RES'!J69</f>
        <v>9.0000000000000002E-6</v>
      </c>
      <c r="K69" s="383">
        <f>' 1M - RES'!K69</f>
        <v>8.8090000000000009E-3</v>
      </c>
      <c r="L69" s="383">
        <f>' 1M - RES'!L69</f>
        <v>5.4961999999999997E-2</v>
      </c>
      <c r="M69" s="383">
        <f>' 1M - RES'!M69</f>
        <v>0.115899</v>
      </c>
      <c r="N69" s="383">
        <f>' 1M - RES'!N69</f>
        <v>0.2093020000000001</v>
      </c>
      <c r="O69" s="383">
        <f>' 1M - RES'!O69</f>
        <v>0.21790499999999999</v>
      </c>
      <c r="P69" s="383">
        <f>' 1M - RES'!P69</f>
        <v>0.18213499999999999</v>
      </c>
      <c r="Q69" s="383">
        <f>' 1M - RES'!Q69</f>
        <v>0.13483300000000001</v>
      </c>
      <c r="R69" s="383">
        <f>' 1M - RES'!R69</f>
        <v>5.8486000000000003E-2</v>
      </c>
      <c r="S69" s="383">
        <f>' 1M - RES'!S69</f>
        <v>1.7144E-2</v>
      </c>
      <c r="T69" s="383">
        <f>' 1M - RES'!T69</f>
        <v>5.1000000000000004E-4</v>
      </c>
      <c r="U69" s="383">
        <f>' 1M - RES'!U69</f>
        <v>6.0000000000000002E-6</v>
      </c>
      <c r="V69" s="383">
        <f>' 1M - RES'!V69</f>
        <v>9.0000000000000002E-6</v>
      </c>
      <c r="W69" s="383">
        <f>' 1M - RES'!W69</f>
        <v>8.8090000000000009E-3</v>
      </c>
      <c r="X69" s="383">
        <f>' 1M - RES'!X69</f>
        <v>5.4961999999999997E-2</v>
      </c>
      <c r="Y69" s="383">
        <f>' 1M - RES'!Y69</f>
        <v>0.115899</v>
      </c>
      <c r="Z69" s="383">
        <f>' 1M - RES'!Z69</f>
        <v>0.2093020000000001</v>
      </c>
      <c r="AA69" s="383">
        <f>' 1M - RES'!AA69</f>
        <v>0.21790499999999999</v>
      </c>
      <c r="AC69" s="381">
        <f t="shared" si="46"/>
        <v>1</v>
      </c>
    </row>
    <row r="70" spans="1:29" s="95" customFormat="1" x14ac:dyDescent="0.25">
      <c r="A70" s="652"/>
      <c r="B70" s="77" t="s">
        <v>3</v>
      </c>
      <c r="C70" s="383">
        <f>' 1M - RES'!C70</f>
        <v>0.11129699999999999</v>
      </c>
      <c r="D70" s="383">
        <f>' 1M - RES'!D70</f>
        <v>9.3076999999999993E-2</v>
      </c>
      <c r="E70" s="383">
        <f>' 1M - RES'!E70</f>
        <v>7.0041999999999993E-2</v>
      </c>
      <c r="F70" s="383">
        <f>' 1M - RES'!F70</f>
        <v>3.7116000000000003E-2</v>
      </c>
      <c r="G70" s="383">
        <f>' 1M - RES'!G70</f>
        <v>4.0888000000000001E-2</v>
      </c>
      <c r="H70" s="383">
        <f>' 1M - RES'!H70</f>
        <v>0.103973</v>
      </c>
      <c r="I70" s="383">
        <f>' 1M - RES'!I70</f>
        <v>0.1401</v>
      </c>
      <c r="J70" s="383">
        <f>' 1M - RES'!J70</f>
        <v>0.13320699999999999</v>
      </c>
      <c r="K70" s="383">
        <f>' 1M - RES'!K70</f>
        <v>6.6758999999999999E-2</v>
      </c>
      <c r="L70" s="383">
        <f>' 1M - RES'!L70</f>
        <v>3.7011000000000002E-2</v>
      </c>
      <c r="M70" s="383">
        <f>' 1M - RES'!M70</f>
        <v>5.9593E-2</v>
      </c>
      <c r="N70" s="383">
        <f>' 1M - RES'!N70</f>
        <v>0.106937</v>
      </c>
      <c r="O70" s="383">
        <f>' 1M - RES'!O70</f>
        <v>0.11129699999999999</v>
      </c>
      <c r="P70" s="383">
        <f>' 1M - RES'!P70</f>
        <v>9.3076999999999993E-2</v>
      </c>
      <c r="Q70" s="383">
        <f>' 1M - RES'!Q70</f>
        <v>7.0041999999999993E-2</v>
      </c>
      <c r="R70" s="383">
        <f>' 1M - RES'!R70</f>
        <v>3.7116000000000003E-2</v>
      </c>
      <c r="S70" s="383">
        <f>' 1M - RES'!S70</f>
        <v>4.0888000000000001E-2</v>
      </c>
      <c r="T70" s="383">
        <f>' 1M - RES'!T70</f>
        <v>0.103973</v>
      </c>
      <c r="U70" s="383">
        <f>' 1M - RES'!U70</f>
        <v>0.1401</v>
      </c>
      <c r="V70" s="383">
        <f>' 1M - RES'!V70</f>
        <v>0.13320699999999999</v>
      </c>
      <c r="W70" s="383">
        <f>' 1M - RES'!W70</f>
        <v>6.6758999999999999E-2</v>
      </c>
      <c r="X70" s="383">
        <f>' 1M - RES'!X70</f>
        <v>3.7011000000000002E-2</v>
      </c>
      <c r="Y70" s="383">
        <f>' 1M - RES'!Y70</f>
        <v>5.9593E-2</v>
      </c>
      <c r="Z70" s="383">
        <f>' 1M - RES'!Z70</f>
        <v>0.106937</v>
      </c>
      <c r="AA70" s="383">
        <f>' 1M - RES'!AA70</f>
        <v>0.11129699999999999</v>
      </c>
      <c r="AC70" s="381">
        <f t="shared" si="46"/>
        <v>1</v>
      </c>
    </row>
    <row r="71" spans="1:29" s="95" customFormat="1" x14ac:dyDescent="0.25">
      <c r="A71" s="652"/>
      <c r="B71" s="76" t="s">
        <v>4</v>
      </c>
      <c r="C71" s="383">
        <f>' 1M - RES'!C71</f>
        <v>0.10118199999999999</v>
      </c>
      <c r="D71" s="383">
        <f>' 1M - RES'!D71</f>
        <v>8.8441000000000006E-2</v>
      </c>
      <c r="E71" s="383">
        <f>' 1M - RES'!E71</f>
        <v>9.2879000000000003E-2</v>
      </c>
      <c r="F71" s="383">
        <f>' 1M - RES'!F71</f>
        <v>8.4644999999999998E-2</v>
      </c>
      <c r="G71" s="383">
        <f>' 1M - RES'!G71</f>
        <v>7.9393000000000005E-2</v>
      </c>
      <c r="H71" s="383">
        <f>' 1M - RES'!H71</f>
        <v>6.8507999999999999E-2</v>
      </c>
      <c r="I71" s="383">
        <f>' 1M - RES'!I71</f>
        <v>6.7863999999999994E-2</v>
      </c>
      <c r="J71" s="383">
        <f>' 1M - RES'!J71</f>
        <v>7.0565000000000003E-2</v>
      </c>
      <c r="K71" s="383">
        <f>' 1M - RES'!K71</f>
        <v>7.3791999999999996E-2</v>
      </c>
      <c r="L71" s="383">
        <f>' 1M - RES'!L71</f>
        <v>8.4539000000000003E-2</v>
      </c>
      <c r="M71" s="383">
        <f>' 1M - RES'!M71</f>
        <v>8.9880000000000002E-2</v>
      </c>
      <c r="N71" s="383">
        <f>' 1M - RES'!N71</f>
        <v>9.8311999999999997E-2</v>
      </c>
      <c r="O71" s="383">
        <f>' 1M - RES'!O71</f>
        <v>0.10118199999999999</v>
      </c>
      <c r="P71" s="383">
        <f>' 1M - RES'!P71</f>
        <v>8.8441000000000006E-2</v>
      </c>
      <c r="Q71" s="383">
        <f>' 1M - RES'!Q71</f>
        <v>9.2879000000000003E-2</v>
      </c>
      <c r="R71" s="383">
        <f>' 1M - RES'!R71</f>
        <v>8.4644999999999998E-2</v>
      </c>
      <c r="S71" s="383">
        <f>' 1M - RES'!S71</f>
        <v>7.9393000000000005E-2</v>
      </c>
      <c r="T71" s="383">
        <f>' 1M - RES'!T71</f>
        <v>6.8507999999999999E-2</v>
      </c>
      <c r="U71" s="383">
        <f>' 1M - RES'!U71</f>
        <v>6.7863999999999994E-2</v>
      </c>
      <c r="V71" s="383">
        <f>' 1M - RES'!V71</f>
        <v>7.0565000000000003E-2</v>
      </c>
      <c r="W71" s="383">
        <f>' 1M - RES'!W71</f>
        <v>7.3791999999999996E-2</v>
      </c>
      <c r="X71" s="383">
        <f>' 1M - RES'!X71</f>
        <v>8.4539000000000003E-2</v>
      </c>
      <c r="Y71" s="383">
        <f>' 1M - RES'!Y71</f>
        <v>8.9880000000000002E-2</v>
      </c>
      <c r="Z71" s="383">
        <f>' 1M - RES'!Z71</f>
        <v>9.8311999999999997E-2</v>
      </c>
      <c r="AA71" s="383">
        <f>' 1M - RES'!AA71</f>
        <v>0.10118199999999999</v>
      </c>
      <c r="AC71" s="381">
        <f t="shared" si="46"/>
        <v>0.99999999999999989</v>
      </c>
    </row>
    <row r="72" spans="1:29" s="95" customFormat="1" x14ac:dyDescent="0.25">
      <c r="A72" s="652"/>
      <c r="B72" s="76" t="s">
        <v>5</v>
      </c>
      <c r="C72" s="383">
        <f>' 1M - RES'!C72</f>
        <v>8.4892999999999996E-2</v>
      </c>
      <c r="D72" s="383">
        <f>' 1M - RES'!D72</f>
        <v>7.7366000000000004E-2</v>
      </c>
      <c r="E72" s="383">
        <f>' 1M - RES'!E72</f>
        <v>8.4862999999999994E-2</v>
      </c>
      <c r="F72" s="383">
        <f>' 1M - RES'!F72</f>
        <v>8.2143999999999995E-2</v>
      </c>
      <c r="G72" s="383">
        <f>' 1M - RES'!G72</f>
        <v>8.4847000000000006E-2</v>
      </c>
      <c r="H72" s="383">
        <f>' 1M - RES'!H72</f>
        <v>8.2122000000000001E-2</v>
      </c>
      <c r="I72" s="383">
        <f>' 1M - RES'!I72</f>
        <v>8.4883E-2</v>
      </c>
      <c r="J72" s="383">
        <f>' 1M - RES'!J72</f>
        <v>8.4839999999999999E-2</v>
      </c>
      <c r="K72" s="383">
        <f>' 1M - RES'!K72</f>
        <v>8.2136000000000001E-2</v>
      </c>
      <c r="L72" s="383">
        <f>' 1M - RES'!L72</f>
        <v>8.4869E-2</v>
      </c>
      <c r="M72" s="383">
        <f>' 1M - RES'!M72</f>
        <v>8.2122000000000001E-2</v>
      </c>
      <c r="N72" s="383">
        <f>' 1M - RES'!N72</f>
        <v>8.4915000000000004E-2</v>
      </c>
      <c r="O72" s="383">
        <f>' 1M - RES'!O72</f>
        <v>8.4892999999999996E-2</v>
      </c>
      <c r="P72" s="383">
        <f>' 1M - RES'!P72</f>
        <v>7.7366000000000004E-2</v>
      </c>
      <c r="Q72" s="383">
        <f>' 1M - RES'!Q72</f>
        <v>8.4862999999999994E-2</v>
      </c>
      <c r="R72" s="383">
        <f>' 1M - RES'!R72</f>
        <v>8.2143999999999995E-2</v>
      </c>
      <c r="S72" s="383">
        <f>' 1M - RES'!S72</f>
        <v>8.4847000000000006E-2</v>
      </c>
      <c r="T72" s="383">
        <f>' 1M - RES'!T72</f>
        <v>8.2122000000000001E-2</v>
      </c>
      <c r="U72" s="383">
        <f>' 1M - RES'!U72</f>
        <v>8.4883E-2</v>
      </c>
      <c r="V72" s="383">
        <f>' 1M - RES'!V72</f>
        <v>8.4839999999999999E-2</v>
      </c>
      <c r="W72" s="383">
        <f>' 1M - RES'!W72</f>
        <v>8.2136000000000001E-2</v>
      </c>
      <c r="X72" s="383">
        <f>' 1M - RES'!X72</f>
        <v>8.4869E-2</v>
      </c>
      <c r="Y72" s="383">
        <f>' 1M - RES'!Y72</f>
        <v>8.2122000000000001E-2</v>
      </c>
      <c r="Z72" s="383">
        <f>' 1M - RES'!Z72</f>
        <v>8.4915000000000004E-2</v>
      </c>
      <c r="AA72" s="383">
        <f>' 1M - RES'!AA72</f>
        <v>8.4892999999999996E-2</v>
      </c>
      <c r="AC72" s="381">
        <f t="shared" si="46"/>
        <v>1</v>
      </c>
    </row>
    <row r="73" spans="1:29" s="95" customFormat="1" x14ac:dyDescent="0.25">
      <c r="A73" s="652"/>
      <c r="B73" s="76" t="s">
        <v>6</v>
      </c>
      <c r="C73" s="383">
        <f>' 1M - RES'!C73</f>
        <v>8.6451E-2</v>
      </c>
      <c r="D73" s="383">
        <f>' 1M - RES'!D73</f>
        <v>7.1145E-2</v>
      </c>
      <c r="E73" s="383">
        <f>' 1M - RES'!E73</f>
        <v>8.6052000000000003E-2</v>
      </c>
      <c r="F73" s="383">
        <f>' 1M - RES'!F73</f>
        <v>8.0701999999999996E-2</v>
      </c>
      <c r="G73" s="383">
        <f>' 1M - RES'!G73</f>
        <v>8.6052000000000003E-2</v>
      </c>
      <c r="H73" s="383">
        <f>' 1M - RES'!H73</f>
        <v>8.0701999999999996E-2</v>
      </c>
      <c r="I73" s="383">
        <f>' 1M - RES'!I73</f>
        <v>8.6451E-2</v>
      </c>
      <c r="J73" s="383">
        <f>' 1M - RES'!J73</f>
        <v>8.5653000000000007E-2</v>
      </c>
      <c r="K73" s="383">
        <f>' 1M - RES'!K73</f>
        <v>8.3031999999999995E-2</v>
      </c>
      <c r="L73" s="383">
        <f>' 1M - RES'!L73</f>
        <v>8.6052000000000003E-2</v>
      </c>
      <c r="M73" s="383">
        <f>' 1M - RES'!M73</f>
        <v>8.1087999999999993E-2</v>
      </c>
      <c r="N73" s="383">
        <f>' 1M - RES'!N73</f>
        <v>8.6620000000000003E-2</v>
      </c>
      <c r="O73" s="383">
        <f>' 1M - RES'!O73</f>
        <v>8.6451E-2</v>
      </c>
      <c r="P73" s="383">
        <f>' 1M - RES'!P73</f>
        <v>7.1145E-2</v>
      </c>
      <c r="Q73" s="383">
        <f>' 1M - RES'!Q73</f>
        <v>8.6052000000000003E-2</v>
      </c>
      <c r="R73" s="383">
        <f>' 1M - RES'!R73</f>
        <v>8.0701999999999996E-2</v>
      </c>
      <c r="S73" s="383">
        <f>' 1M - RES'!S73</f>
        <v>8.6052000000000003E-2</v>
      </c>
      <c r="T73" s="383">
        <f>' 1M - RES'!T73</f>
        <v>8.0701999999999996E-2</v>
      </c>
      <c r="U73" s="383">
        <f>' 1M - RES'!U73</f>
        <v>8.6451E-2</v>
      </c>
      <c r="V73" s="383">
        <f>' 1M - RES'!V73</f>
        <v>8.5653000000000007E-2</v>
      </c>
      <c r="W73" s="383">
        <f>' 1M - RES'!W73</f>
        <v>8.3031999999999995E-2</v>
      </c>
      <c r="X73" s="383">
        <f>' 1M - RES'!X73</f>
        <v>8.6052000000000003E-2</v>
      </c>
      <c r="Y73" s="383">
        <f>' 1M - RES'!Y73</f>
        <v>8.1087999999999993E-2</v>
      </c>
      <c r="Z73" s="383">
        <f>' 1M - RES'!Z73</f>
        <v>8.6620000000000003E-2</v>
      </c>
      <c r="AA73" s="383">
        <f>' 1M - RES'!AA73</f>
        <v>8.6451E-2</v>
      </c>
      <c r="AC73" s="381">
        <f t="shared" si="46"/>
        <v>1</v>
      </c>
    </row>
    <row r="74" spans="1:29" s="95" customFormat="1" x14ac:dyDescent="0.25">
      <c r="A74" s="652"/>
      <c r="B74" s="76" t="s">
        <v>7</v>
      </c>
      <c r="C74" s="383">
        <f>' 1M - RES'!C74</f>
        <v>7.7052999999999996E-2</v>
      </c>
      <c r="D74" s="383">
        <f>' 1M - RES'!D74</f>
        <v>7.2168999999999997E-2</v>
      </c>
      <c r="E74" s="383">
        <f>' 1M - RES'!E74</f>
        <v>8.0271999999999996E-2</v>
      </c>
      <c r="F74" s="383">
        <f>' 1M - RES'!F74</f>
        <v>7.8752000000000003E-2</v>
      </c>
      <c r="G74" s="383">
        <f>' 1M - RES'!G74</f>
        <v>8.5646E-2</v>
      </c>
      <c r="H74" s="383">
        <f>' 1M - RES'!H74</f>
        <v>8.9111999999999997E-2</v>
      </c>
      <c r="I74" s="383">
        <f>' 1M - RES'!I74</f>
        <v>9.4239000000000003E-2</v>
      </c>
      <c r="J74" s="383">
        <f>' 1M - RES'!J74</f>
        <v>9.4212000000000004E-2</v>
      </c>
      <c r="K74" s="383">
        <f>' 1M - RES'!K74</f>
        <v>8.4971000000000005E-2</v>
      </c>
      <c r="L74" s="383">
        <f>' 1M - RES'!L74</f>
        <v>8.5653000000000007E-2</v>
      </c>
      <c r="M74" s="383">
        <f>' 1M - RES'!M74</f>
        <v>7.8716999999999995E-2</v>
      </c>
      <c r="N74" s="383">
        <f>' 1M - RES'!N74</f>
        <v>7.9203999999999997E-2</v>
      </c>
      <c r="O74" s="383">
        <f>' 1M - RES'!O74</f>
        <v>7.7052999999999996E-2</v>
      </c>
      <c r="P74" s="383">
        <f>' 1M - RES'!P74</f>
        <v>7.2168999999999997E-2</v>
      </c>
      <c r="Q74" s="383">
        <f>' 1M - RES'!Q74</f>
        <v>8.0271999999999996E-2</v>
      </c>
      <c r="R74" s="383">
        <f>' 1M - RES'!R74</f>
        <v>7.8752000000000003E-2</v>
      </c>
      <c r="S74" s="383">
        <f>' 1M - RES'!S74</f>
        <v>8.5646E-2</v>
      </c>
      <c r="T74" s="383">
        <f>' 1M - RES'!T74</f>
        <v>8.9111999999999997E-2</v>
      </c>
      <c r="U74" s="383">
        <f>' 1M - RES'!U74</f>
        <v>9.4239000000000003E-2</v>
      </c>
      <c r="V74" s="383">
        <f>' 1M - RES'!V74</f>
        <v>9.4212000000000004E-2</v>
      </c>
      <c r="W74" s="383">
        <f>' 1M - RES'!W74</f>
        <v>8.4971000000000005E-2</v>
      </c>
      <c r="X74" s="383">
        <f>' 1M - RES'!X74</f>
        <v>8.5653000000000007E-2</v>
      </c>
      <c r="Y74" s="383">
        <f>' 1M - RES'!Y74</f>
        <v>7.8716999999999995E-2</v>
      </c>
      <c r="Z74" s="383">
        <f>' 1M - RES'!Z74</f>
        <v>7.9203999999999997E-2</v>
      </c>
      <c r="AA74" s="383">
        <f>' 1M - RES'!AA74</f>
        <v>7.7052999999999996E-2</v>
      </c>
      <c r="AC74" s="381">
        <f t="shared" si="46"/>
        <v>1</v>
      </c>
    </row>
    <row r="75" spans="1:29" s="95" customFormat="1" ht="15.75" thickBot="1" x14ac:dyDescent="0.3">
      <c r="A75" s="653"/>
      <c r="B75" s="78" t="s">
        <v>8</v>
      </c>
      <c r="C75" s="389">
        <f>' 1M - RES'!C75</f>
        <v>0.10352699999999999</v>
      </c>
      <c r="D75" s="389">
        <f>' 1M - RES'!D75</f>
        <v>9.0719999999999995E-2</v>
      </c>
      <c r="E75" s="389">
        <f>' 1M - RES'!E75</f>
        <v>9.5543000000000003E-2</v>
      </c>
      <c r="F75" s="389">
        <f>' 1M - RES'!F75</f>
        <v>8.4798999999999999E-2</v>
      </c>
      <c r="G75" s="389">
        <f>' 1M - RES'!G75</f>
        <v>8.3599999999999994E-2</v>
      </c>
      <c r="H75" s="389">
        <f>' 1M - RES'!H75</f>
        <v>7.7064999999999995E-2</v>
      </c>
      <c r="I75" s="389">
        <f>' 1M - RES'!I75</f>
        <v>6.7711999999999994E-2</v>
      </c>
      <c r="J75" s="389">
        <f>' 1M - RES'!J75</f>
        <v>6.3687999999999995E-2</v>
      </c>
      <c r="K75" s="389">
        <f>' 1M - RES'!K75</f>
        <v>6.9373000000000004E-2</v>
      </c>
      <c r="L75" s="389">
        <f>' 1M - RES'!L75</f>
        <v>7.9644000000000006E-2</v>
      </c>
      <c r="M75" s="389">
        <f>' 1M - RES'!M75</f>
        <v>8.4751999999999994E-2</v>
      </c>
      <c r="N75" s="389">
        <f>' 1M - RES'!N75</f>
        <v>9.9576999999999999E-2</v>
      </c>
      <c r="O75" s="389">
        <f>' 1M - RES'!O75</f>
        <v>0.10352699999999999</v>
      </c>
      <c r="P75" s="389">
        <f>' 1M - RES'!P75</f>
        <v>9.0719999999999995E-2</v>
      </c>
      <c r="Q75" s="389">
        <f>' 1M - RES'!Q75</f>
        <v>9.5543000000000003E-2</v>
      </c>
      <c r="R75" s="389">
        <f>' 1M - RES'!R75</f>
        <v>8.4798999999999999E-2</v>
      </c>
      <c r="S75" s="389">
        <f>' 1M - RES'!S75</f>
        <v>8.3599999999999994E-2</v>
      </c>
      <c r="T75" s="389">
        <f>' 1M - RES'!T75</f>
        <v>7.7064999999999995E-2</v>
      </c>
      <c r="U75" s="389">
        <f>' 1M - RES'!U75</f>
        <v>6.7711999999999994E-2</v>
      </c>
      <c r="V75" s="389">
        <f>' 1M - RES'!V75</f>
        <v>6.3687999999999995E-2</v>
      </c>
      <c r="W75" s="389">
        <f>' 1M - RES'!W75</f>
        <v>6.9373000000000004E-2</v>
      </c>
      <c r="X75" s="389">
        <f>' 1M - RES'!X75</f>
        <v>7.9644000000000006E-2</v>
      </c>
      <c r="Y75" s="389">
        <f>' 1M - RES'!Y75</f>
        <v>8.4751999999999994E-2</v>
      </c>
      <c r="Z75" s="389">
        <f>' 1M - RES'!Z75</f>
        <v>9.9576999999999999E-2</v>
      </c>
      <c r="AA75" s="389">
        <f>' 1M - RES'!AA75</f>
        <v>0.10352699999999999</v>
      </c>
      <c r="AC75" s="381">
        <f t="shared" si="46"/>
        <v>1</v>
      </c>
    </row>
    <row r="76" spans="1:29" s="95" customFormat="1" ht="15.75" thickBot="1" x14ac:dyDescent="0.3">
      <c r="AC76" s="95" t="s">
        <v>248</v>
      </c>
    </row>
    <row r="77" spans="1:29" s="95" customFormat="1" ht="15.75" thickBot="1" x14ac:dyDescent="0.3">
      <c r="A77" s="385"/>
      <c r="B77" s="654" t="s">
        <v>28</v>
      </c>
      <c r="C77" s="135">
        <f>C$4</f>
        <v>45292</v>
      </c>
      <c r="D77" s="135">
        <f t="shared" ref="D77:AA77" si="47">D$4</f>
        <v>45323</v>
      </c>
      <c r="E77" s="135">
        <f t="shared" si="47"/>
        <v>45352</v>
      </c>
      <c r="F77" s="135">
        <f t="shared" si="47"/>
        <v>45383</v>
      </c>
      <c r="G77" s="135">
        <f t="shared" si="47"/>
        <v>45413</v>
      </c>
      <c r="H77" s="135">
        <f t="shared" si="47"/>
        <v>45444</v>
      </c>
      <c r="I77" s="135">
        <f t="shared" si="47"/>
        <v>45474</v>
      </c>
      <c r="J77" s="135">
        <f t="shared" si="47"/>
        <v>45505</v>
      </c>
      <c r="K77" s="135">
        <f t="shared" si="47"/>
        <v>45536</v>
      </c>
      <c r="L77" s="135">
        <f t="shared" si="47"/>
        <v>45566</v>
      </c>
      <c r="M77" s="135">
        <f t="shared" si="47"/>
        <v>45597</v>
      </c>
      <c r="N77" s="135">
        <f t="shared" si="47"/>
        <v>45627</v>
      </c>
      <c r="O77" s="135">
        <f t="shared" si="47"/>
        <v>45658</v>
      </c>
      <c r="P77" s="135">
        <f t="shared" si="47"/>
        <v>45689</v>
      </c>
      <c r="Q77" s="135">
        <f t="shared" si="47"/>
        <v>45717</v>
      </c>
      <c r="R77" s="135">
        <f t="shared" si="47"/>
        <v>45748</v>
      </c>
      <c r="S77" s="135">
        <f t="shared" si="47"/>
        <v>45778</v>
      </c>
      <c r="T77" s="135">
        <f t="shared" si="47"/>
        <v>45809</v>
      </c>
      <c r="U77" s="135">
        <f t="shared" si="47"/>
        <v>45839</v>
      </c>
      <c r="V77" s="135">
        <f t="shared" si="47"/>
        <v>45870</v>
      </c>
      <c r="W77" s="135">
        <f t="shared" si="47"/>
        <v>45901</v>
      </c>
      <c r="X77" s="135">
        <f t="shared" si="47"/>
        <v>45931</v>
      </c>
      <c r="Y77" s="135">
        <f t="shared" si="47"/>
        <v>45962</v>
      </c>
      <c r="Z77" s="135">
        <f t="shared" si="47"/>
        <v>45992</v>
      </c>
      <c r="AA77" s="135">
        <f t="shared" si="47"/>
        <v>46023</v>
      </c>
    </row>
    <row r="78" spans="1:29" s="95" customFormat="1" ht="15.75" thickBot="1" x14ac:dyDescent="0.3">
      <c r="A78" s="385"/>
      <c r="B78" s="655"/>
      <c r="C78" s="390">
        <f>' 1M - RES'!C78</f>
        <v>5.3462000000000003E-2</v>
      </c>
      <c r="D78" s="390">
        <f>' 1M - RES'!D78</f>
        <v>5.3289999999999997E-2</v>
      </c>
      <c r="E78" s="390">
        <f>' 1M - RES'!E78</f>
        <v>5.4837999999999998E-2</v>
      </c>
      <c r="F78" s="390">
        <f>' 1M - RES'!F78</f>
        <v>5.9094000000000001E-2</v>
      </c>
      <c r="G78" s="390">
        <f>' 1M - RES'!G78</f>
        <v>6.0398E-2</v>
      </c>
      <c r="H78" s="390">
        <f>' 1M - RES'!H78</f>
        <v>0.122034</v>
      </c>
      <c r="I78" s="390">
        <f>' 1M - RES'!I78</f>
        <v>0.122029</v>
      </c>
      <c r="J78" s="390">
        <f>' 1M - RES'!J78</f>
        <v>0.122026</v>
      </c>
      <c r="K78" s="390">
        <f>' 1M - RES'!K78</f>
        <v>0.12202499999999999</v>
      </c>
      <c r="L78" s="390">
        <f>' 1M - RES'!L78</f>
        <v>5.5929E-2</v>
      </c>
      <c r="M78" s="390">
        <f>' 1M - RES'!M78</f>
        <v>5.9523E-2</v>
      </c>
      <c r="N78" s="390">
        <f>' 1M - RES'!N78</f>
        <v>5.5969999999999999E-2</v>
      </c>
      <c r="O78" s="390">
        <f>' 1M - RES'!O78</f>
        <v>5.3462000000000003E-2</v>
      </c>
      <c r="P78" s="390">
        <f>' 1M - RES'!P78</f>
        <v>5.3289999999999997E-2</v>
      </c>
      <c r="Q78" s="390">
        <f>' 1M - RES'!Q78</f>
        <v>5.4837999999999998E-2</v>
      </c>
      <c r="R78" s="390">
        <f>' 1M - RES'!R78</f>
        <v>5.9094000000000001E-2</v>
      </c>
      <c r="S78" s="390">
        <f>' 1M - RES'!S78</f>
        <v>6.0398E-2</v>
      </c>
      <c r="T78" s="390">
        <f>' 1M - RES'!T78</f>
        <v>0.122034</v>
      </c>
      <c r="U78" s="390">
        <f>' 1M - RES'!U78</f>
        <v>0.122029</v>
      </c>
      <c r="V78" s="390">
        <f>' 1M - RES'!V78</f>
        <v>0.122026</v>
      </c>
      <c r="W78" s="390">
        <f>' 1M - RES'!W78</f>
        <v>0.12202499999999999</v>
      </c>
      <c r="X78" s="390">
        <f>' 1M - RES'!X78</f>
        <v>5.5929E-2</v>
      </c>
      <c r="Y78" s="390">
        <f>' 1M - RES'!Y78</f>
        <v>5.9523E-2</v>
      </c>
      <c r="Z78" s="390">
        <f>' 1M - RES'!Z78</f>
        <v>5.5969999999999999E-2</v>
      </c>
      <c r="AA78" s="390">
        <f>' 1M - RES'!AA78</f>
        <v>5.3462000000000003E-2</v>
      </c>
      <c r="AC78" s="95" t="s">
        <v>249</v>
      </c>
    </row>
    <row r="79" spans="1:29" s="95" customFormat="1" x14ac:dyDescent="0.25">
      <c r="C79" s="387" t="s">
        <v>242</v>
      </c>
    </row>
    <row r="80" spans="1:29" s="95" customFormat="1" x14ac:dyDescent="0.25"/>
    <row r="96" spans="10:10" x14ac:dyDescent="0.25">
      <c r="J96" s="5"/>
    </row>
    <row r="97" spans="4:4" x14ac:dyDescent="0.25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C112"/>
  <sheetViews>
    <sheetView zoomScale="80" zoomScaleNormal="80" workbookViewId="0">
      <pane xSplit="2" topLeftCell="C1" activePane="topRight" state="frozen"/>
      <selection activeCell="K32" sqref="K32"/>
      <selection pane="topRight" activeCell="B17" sqref="B17"/>
    </sheetView>
  </sheetViews>
  <sheetFormatPr defaultRowHeight="15" x14ac:dyDescent="0.25"/>
  <cols>
    <col min="1" max="1" width="9.42578125" customWidth="1"/>
    <col min="2" max="2" width="24.7109375" customWidth="1"/>
    <col min="3" max="3" width="15.7109375" bestFit="1" customWidth="1"/>
    <col min="4" max="9" width="13.7109375" customWidth="1"/>
    <col min="10" max="16" width="14.28515625" bestFit="1" customWidth="1"/>
    <col min="17" max="27" width="14.28515625" customWidth="1"/>
    <col min="28" max="28" width="10.5703125" bestFit="1" customWidth="1"/>
    <col min="29" max="29" width="16.28515625" customWidth="1"/>
    <col min="40" max="40" width="9.2851562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LI 1M - RES'!C2</f>
        <v>1</v>
      </c>
      <c r="D2" s="323">
        <f>C2</f>
        <v>1</v>
      </c>
      <c r="E2" s="317">
        <f t="shared" ref="E2:AA2" si="0">D2</f>
        <v>1</v>
      </c>
      <c r="F2" s="325">
        <f t="shared" si="0"/>
        <v>1</v>
      </c>
      <c r="G2" s="325">
        <f t="shared" si="0"/>
        <v>1</v>
      </c>
      <c r="H2" s="325">
        <f t="shared" si="0"/>
        <v>1</v>
      </c>
      <c r="I2" s="325">
        <f t="shared" si="0"/>
        <v>1</v>
      </c>
      <c r="J2" s="325">
        <f t="shared" si="0"/>
        <v>1</v>
      </c>
      <c r="K2" s="325">
        <f t="shared" si="0"/>
        <v>1</v>
      </c>
      <c r="L2" s="325">
        <f t="shared" si="0"/>
        <v>1</v>
      </c>
      <c r="M2" s="325">
        <f t="shared" si="0"/>
        <v>1</v>
      </c>
      <c r="N2" s="325">
        <f t="shared" si="0"/>
        <v>1</v>
      </c>
      <c r="O2" s="325">
        <f t="shared" si="0"/>
        <v>1</v>
      </c>
      <c r="P2" s="325">
        <f t="shared" si="0"/>
        <v>1</v>
      </c>
      <c r="Q2" s="325">
        <f t="shared" si="0"/>
        <v>1</v>
      </c>
      <c r="R2" s="325">
        <f t="shared" si="0"/>
        <v>1</v>
      </c>
      <c r="S2" s="325">
        <f t="shared" si="0"/>
        <v>1</v>
      </c>
      <c r="T2" s="325">
        <f t="shared" si="0"/>
        <v>1</v>
      </c>
      <c r="U2" s="325">
        <f t="shared" si="0"/>
        <v>1</v>
      </c>
      <c r="V2" s="325">
        <f t="shared" si="0"/>
        <v>1</v>
      </c>
      <c r="W2" s="325">
        <f t="shared" si="0"/>
        <v>1</v>
      </c>
      <c r="X2" s="325">
        <f t="shared" si="0"/>
        <v>1</v>
      </c>
      <c r="Y2" s="325">
        <f t="shared" si="0"/>
        <v>1</v>
      </c>
      <c r="Z2" s="325">
        <f t="shared" si="0"/>
        <v>1</v>
      </c>
      <c r="AA2" s="325">
        <f t="shared" si="0"/>
        <v>1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0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0</v>
      </c>
      <c r="G8" s="3">
        <f>'BIZ kWh ENTRY'!G183</f>
        <v>0</v>
      </c>
      <c r="H8" s="3">
        <f>'BIZ kWh ENTRY'!H183</f>
        <v>0</v>
      </c>
      <c r="I8" s="3">
        <f>'BIZ kWh ENTRY'!I183</f>
        <v>3439.07</v>
      </c>
      <c r="J8" s="3">
        <f>'BIZ kWh ENTRY'!J183</f>
        <v>0</v>
      </c>
      <c r="K8" s="3">
        <f>'BIZ kWh ENTRY'!K183</f>
        <v>18674.439999999999</v>
      </c>
      <c r="L8" s="3">
        <f>'BIZ kWh ENTRY'!L183</f>
        <v>0</v>
      </c>
      <c r="M8" s="3">
        <f>'BIZ kWh ENTRY'!M183</f>
        <v>0</v>
      </c>
      <c r="N8" s="3">
        <f>'BIZ kWh ENTRY'!N183</f>
        <v>69.982463188168609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0</v>
      </c>
      <c r="G9" s="3">
        <f>'BIZ kWh ENTRY'!G184</f>
        <v>0</v>
      </c>
      <c r="H9" s="3">
        <f>'BIZ kWh ENTRY'!H184</f>
        <v>0</v>
      </c>
      <c r="I9" s="3">
        <f>'BIZ kWh ENTRY'!I184</f>
        <v>0</v>
      </c>
      <c r="J9" s="3">
        <f>'BIZ kWh ENTRY'!J184</f>
        <v>0</v>
      </c>
      <c r="K9" s="3">
        <f>'BIZ kWh ENTRY'!K184</f>
        <v>0</v>
      </c>
      <c r="L9" s="3">
        <f>'BIZ kWh ENTRY'!L184</f>
        <v>0</v>
      </c>
      <c r="M9" s="3">
        <f>'BIZ kWh ENTRY'!M184</f>
        <v>6860.6885576310742</v>
      </c>
      <c r="N9" s="3">
        <f>'BIZ kWh ENTRY'!N184</f>
        <v>12668.38714680966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2638.4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422895.18</v>
      </c>
      <c r="G11" s="3">
        <f>'BIZ kWh ENTRY'!G186</f>
        <v>518298.48</v>
      </c>
      <c r="H11" s="3">
        <f>'BIZ kWh ENTRY'!H186</f>
        <v>156821.6</v>
      </c>
      <c r="I11" s="3">
        <f>'BIZ kWh ENTRY'!I186</f>
        <v>21523.46</v>
      </c>
      <c r="J11" s="3">
        <f>'BIZ kWh ENTRY'!J186</f>
        <v>10103.92</v>
      </c>
      <c r="K11" s="3">
        <f>'BIZ kWh ENTRY'!K186</f>
        <v>0</v>
      </c>
      <c r="L11" s="3">
        <f>'BIZ kWh ENTRY'!L186</f>
        <v>0</v>
      </c>
      <c r="M11" s="3">
        <f>'BIZ kWh ENTRY'!M186</f>
        <v>0</v>
      </c>
      <c r="N11" s="3">
        <f>'BIZ kWh ENTRY'!N186</f>
        <v>0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ENTRY'!C187</f>
        <v>0</v>
      </c>
      <c r="D12" s="3">
        <f>'BIZ kWh ENTRY'!D187</f>
        <v>153036</v>
      </c>
      <c r="E12" s="3">
        <f>'BIZ kWh ENTRY'!E187</f>
        <v>274808</v>
      </c>
      <c r="F12" s="3">
        <f>'BIZ kWh ENTRY'!F187</f>
        <v>0</v>
      </c>
      <c r="G12" s="3">
        <f>'BIZ kWh ENTRY'!G187</f>
        <v>406.71</v>
      </c>
      <c r="H12" s="3">
        <f>'BIZ kWh ENTRY'!H187</f>
        <v>291494.84000000003</v>
      </c>
      <c r="I12" s="3">
        <f>'BIZ kWh ENTRY'!I187</f>
        <v>214438.23</v>
      </c>
      <c r="J12" s="3">
        <f>'BIZ kWh ENTRY'!J187</f>
        <v>78843.08</v>
      </c>
      <c r="K12" s="3">
        <f>'BIZ kWh ENTRY'!K187</f>
        <v>324171.15999999997</v>
      </c>
      <c r="L12" s="3">
        <f>'BIZ kWh ENTRY'!L187</f>
        <v>0</v>
      </c>
      <c r="M12" s="3">
        <f>'BIZ kWh ENTRY'!M187</f>
        <v>27595.448792014045</v>
      </c>
      <c r="N12" s="3">
        <f>'BIZ kWh ENTRY'!N187</f>
        <v>74767.531645035691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0</v>
      </c>
      <c r="G13" s="3">
        <f>'BIZ kWh ENTRY'!G188</f>
        <v>0</v>
      </c>
      <c r="H13" s="3">
        <f>'BIZ kWh ENTRY'!H188</f>
        <v>0</v>
      </c>
      <c r="I13" s="3">
        <f>'BIZ kWh ENTRY'!I188</f>
        <v>0</v>
      </c>
      <c r="J13" s="3">
        <f>'BIZ kWh ENTRY'!J188</f>
        <v>0</v>
      </c>
      <c r="K13" s="3">
        <f>'BIZ kWh ENTRY'!K188</f>
        <v>0</v>
      </c>
      <c r="L13" s="3">
        <f>'BIZ kWh ENTRY'!L188</f>
        <v>0</v>
      </c>
      <c r="M13" s="3">
        <f>'BIZ kWh ENTRY'!M188</f>
        <v>0</v>
      </c>
      <c r="N13" s="3">
        <f>'BIZ kWh ENTRY'!N188</f>
        <v>165.50868180145991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ENTRY'!C189</f>
        <v>0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0</v>
      </c>
      <c r="L14" s="3">
        <f>'BIZ kWh ENTRY'!L189</f>
        <v>0</v>
      </c>
      <c r="M14" s="3">
        <f>'BIZ kWh ENTRY'!M189</f>
        <v>0</v>
      </c>
      <c r="N14" s="3">
        <f>'BIZ kWh ENTRY'!N189</f>
        <v>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17220.95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270.60925058401671</v>
      </c>
      <c r="N17" s="3">
        <f>'BIZ kWh ENTRY'!N192</f>
        <v>499.68494023726214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5" t="str">
        <f>' LI 1M - RES'!B16</f>
        <v>Monthly kWh</v>
      </c>
      <c r="C19" s="221">
        <f>SUM(C5:C18)</f>
        <v>0</v>
      </c>
      <c r="D19" s="221">
        <f t="shared" ref="D19:AA19" si="1">SUM(D5:D18)</f>
        <v>153036</v>
      </c>
      <c r="E19" s="221">
        <f t="shared" si="1"/>
        <v>274808</v>
      </c>
      <c r="F19" s="221">
        <f t="shared" si="1"/>
        <v>422895.18</v>
      </c>
      <c r="G19" s="221">
        <f t="shared" si="1"/>
        <v>535926.14</v>
      </c>
      <c r="H19" s="221">
        <f t="shared" si="1"/>
        <v>448316.44000000006</v>
      </c>
      <c r="I19" s="221">
        <f t="shared" si="1"/>
        <v>239400.76</v>
      </c>
      <c r="J19" s="221">
        <f t="shared" si="1"/>
        <v>88947</v>
      </c>
      <c r="K19" s="221">
        <f t="shared" si="1"/>
        <v>345484</v>
      </c>
      <c r="L19" s="221">
        <f t="shared" si="1"/>
        <v>0</v>
      </c>
      <c r="M19" s="221">
        <f t="shared" si="1"/>
        <v>34726.746600229133</v>
      </c>
      <c r="N19" s="221">
        <f t="shared" si="1"/>
        <v>88171.094877072232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39"/>
      <c r="N20" s="9"/>
      <c r="O20" s="239"/>
      <c r="P20" s="239"/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240"/>
      <c r="D21" s="120"/>
      <c r="E21" s="240"/>
      <c r="F21" s="120"/>
      <c r="G21" s="120"/>
      <c r="H21" s="240"/>
      <c r="I21" s="120"/>
      <c r="J21" s="120"/>
      <c r="K21" s="240"/>
      <c r="L21" s="120"/>
      <c r="M21" s="120"/>
      <c r="N21" s="240"/>
      <c r="O21" s="120"/>
      <c r="P21" s="120"/>
      <c r="Q21" s="240"/>
      <c r="R21" s="120"/>
      <c r="S21" s="120"/>
      <c r="T21" s="240"/>
      <c r="U21" s="120"/>
      <c r="V21" s="120"/>
      <c r="W21" s="240"/>
      <c r="X21" s="120"/>
      <c r="Y21" s="120"/>
      <c r="Z21" s="240"/>
      <c r="AA21" s="120"/>
    </row>
    <row r="22" spans="1:27" ht="16.5" thickBot="1" x14ac:dyDescent="0.3">
      <c r="A22" s="659" t="s">
        <v>15</v>
      </c>
      <c r="B22" s="17" t="str">
        <f t="shared" ref="B22" si="2">B4</f>
        <v>End Use</v>
      </c>
      <c r="C22" s="135">
        <f>C$4</f>
        <v>45292</v>
      </c>
      <c r="D22" s="135">
        <f t="shared" ref="D22:AA22" si="3">D$4</f>
        <v>45323</v>
      </c>
      <c r="E22" s="135">
        <f t="shared" si="3"/>
        <v>45352</v>
      </c>
      <c r="F22" s="135">
        <f t="shared" si="3"/>
        <v>45383</v>
      </c>
      <c r="G22" s="135">
        <f t="shared" si="3"/>
        <v>45413</v>
      </c>
      <c r="H22" s="135">
        <f t="shared" si="3"/>
        <v>45444</v>
      </c>
      <c r="I22" s="135">
        <f t="shared" si="3"/>
        <v>45474</v>
      </c>
      <c r="J22" s="135">
        <f t="shared" si="3"/>
        <v>45505</v>
      </c>
      <c r="K22" s="135">
        <f t="shared" si="3"/>
        <v>45536</v>
      </c>
      <c r="L22" s="135">
        <f t="shared" si="3"/>
        <v>45566</v>
      </c>
      <c r="M22" s="135">
        <f t="shared" si="3"/>
        <v>45597</v>
      </c>
      <c r="N22" s="521">
        <f t="shared" si="3"/>
        <v>45627</v>
      </c>
      <c r="O22" s="135">
        <f t="shared" si="3"/>
        <v>45658</v>
      </c>
      <c r="P22" s="135">
        <f t="shared" si="3"/>
        <v>45689</v>
      </c>
      <c r="Q22" s="135">
        <f t="shared" si="3"/>
        <v>45717</v>
      </c>
      <c r="R22" s="135">
        <f t="shared" si="3"/>
        <v>45748</v>
      </c>
      <c r="S22" s="135">
        <f t="shared" si="3"/>
        <v>45778</v>
      </c>
      <c r="T22" s="135">
        <f t="shared" si="3"/>
        <v>45809</v>
      </c>
      <c r="U22" s="135">
        <f t="shared" si="3"/>
        <v>45839</v>
      </c>
      <c r="V22" s="135">
        <f t="shared" si="3"/>
        <v>45870</v>
      </c>
      <c r="W22" s="135">
        <f t="shared" si="3"/>
        <v>45901</v>
      </c>
      <c r="X22" s="135">
        <f t="shared" si="3"/>
        <v>45931</v>
      </c>
      <c r="Y22" s="135">
        <f t="shared" si="3"/>
        <v>45962</v>
      </c>
      <c r="Z22" s="135">
        <f t="shared" si="3"/>
        <v>45992</v>
      </c>
      <c r="AA22" s="135">
        <f t="shared" si="3"/>
        <v>46023</v>
      </c>
    </row>
    <row r="23" spans="1:27" ht="15" customHeight="1" x14ac:dyDescent="0.25">
      <c r="A23" s="660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A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52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</row>
    <row r="24" spans="1:27" x14ac:dyDescent="0.25">
      <c r="A24" s="660"/>
      <c r="B24" s="12" t="str">
        <f t="shared" si="4"/>
        <v>Building Shell</v>
      </c>
      <c r="C24" s="3">
        <f t="shared" si="4"/>
        <v>0</v>
      </c>
      <c r="D24" s="3">
        <f t="shared" ref="D24:AA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523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</row>
    <row r="25" spans="1:27" x14ac:dyDescent="0.25">
      <c r="A25" s="660"/>
      <c r="B25" s="11" t="str">
        <f t="shared" si="4"/>
        <v>Cooking</v>
      </c>
      <c r="C25" s="3">
        <f t="shared" si="4"/>
        <v>0</v>
      </c>
      <c r="D25" s="3">
        <f t="shared" ref="D25:AA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523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</row>
    <row r="26" spans="1:27" x14ac:dyDescent="0.25">
      <c r="A26" s="660"/>
      <c r="B26" s="11" t="str">
        <f t="shared" si="4"/>
        <v>Cooling</v>
      </c>
      <c r="C26" s="3">
        <f t="shared" si="4"/>
        <v>0</v>
      </c>
      <c r="D26" s="3">
        <f t="shared" ref="D26:AA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3439.07</v>
      </c>
      <c r="J26" s="3">
        <f t="shared" si="8"/>
        <v>3439.07</v>
      </c>
      <c r="K26" s="3">
        <f t="shared" si="8"/>
        <v>22113.51</v>
      </c>
      <c r="L26" s="3">
        <f t="shared" si="8"/>
        <v>22113.51</v>
      </c>
      <c r="M26" s="3">
        <f t="shared" si="8"/>
        <v>22113.51</v>
      </c>
      <c r="N26" s="523">
        <f t="shared" si="8"/>
        <v>22183.492463188166</v>
      </c>
      <c r="O26" s="3">
        <f t="shared" si="8"/>
        <v>22183.492463188166</v>
      </c>
      <c r="P26" s="3">
        <f t="shared" si="8"/>
        <v>22183.492463188166</v>
      </c>
      <c r="Q26" s="3">
        <f t="shared" si="8"/>
        <v>22183.492463188166</v>
      </c>
      <c r="R26" s="3">
        <f t="shared" si="8"/>
        <v>22183.492463188166</v>
      </c>
      <c r="S26" s="3">
        <f t="shared" si="8"/>
        <v>22183.492463188166</v>
      </c>
      <c r="T26" s="3">
        <f t="shared" si="8"/>
        <v>22183.492463188166</v>
      </c>
      <c r="U26" s="3">
        <f t="shared" si="8"/>
        <v>22183.492463188166</v>
      </c>
      <c r="V26" s="3">
        <f t="shared" si="8"/>
        <v>22183.492463188166</v>
      </c>
      <c r="W26" s="3">
        <f t="shared" si="8"/>
        <v>22183.492463188166</v>
      </c>
      <c r="X26" s="3">
        <f t="shared" si="8"/>
        <v>22183.492463188166</v>
      </c>
      <c r="Y26" s="3">
        <f t="shared" si="8"/>
        <v>22183.492463188166</v>
      </c>
      <c r="Z26" s="3">
        <f t="shared" si="8"/>
        <v>22183.492463188166</v>
      </c>
      <c r="AA26" s="3">
        <f t="shared" si="8"/>
        <v>22183.492463188166</v>
      </c>
    </row>
    <row r="27" spans="1:27" x14ac:dyDescent="0.25">
      <c r="A27" s="660"/>
      <c r="B27" s="12" t="str">
        <f t="shared" si="4"/>
        <v>Ext Lighting</v>
      </c>
      <c r="C27" s="3">
        <f t="shared" si="4"/>
        <v>0</v>
      </c>
      <c r="D27" s="3">
        <f t="shared" ref="D27:AA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6860.6885576310742</v>
      </c>
      <c r="N27" s="523">
        <f t="shared" si="9"/>
        <v>19529.075704440736</v>
      </c>
      <c r="O27" s="3">
        <f t="shared" si="9"/>
        <v>19529.075704440736</v>
      </c>
      <c r="P27" s="3">
        <f t="shared" si="9"/>
        <v>19529.075704440736</v>
      </c>
      <c r="Q27" s="3">
        <f t="shared" si="9"/>
        <v>19529.075704440736</v>
      </c>
      <c r="R27" s="3">
        <f t="shared" si="9"/>
        <v>19529.075704440736</v>
      </c>
      <c r="S27" s="3">
        <f t="shared" si="9"/>
        <v>19529.075704440736</v>
      </c>
      <c r="T27" s="3">
        <f t="shared" si="9"/>
        <v>19529.075704440736</v>
      </c>
      <c r="U27" s="3">
        <f t="shared" si="9"/>
        <v>19529.075704440736</v>
      </c>
      <c r="V27" s="3">
        <f t="shared" si="9"/>
        <v>19529.075704440736</v>
      </c>
      <c r="W27" s="3">
        <f t="shared" si="9"/>
        <v>19529.075704440736</v>
      </c>
      <c r="X27" s="3">
        <f t="shared" si="9"/>
        <v>19529.075704440736</v>
      </c>
      <c r="Y27" s="3">
        <f t="shared" si="9"/>
        <v>19529.075704440736</v>
      </c>
      <c r="Z27" s="3">
        <f t="shared" si="9"/>
        <v>19529.075704440736</v>
      </c>
      <c r="AA27" s="3">
        <f t="shared" si="9"/>
        <v>19529.075704440736</v>
      </c>
    </row>
    <row r="28" spans="1:27" x14ac:dyDescent="0.25">
      <c r="A28" s="660"/>
      <c r="B28" s="11" t="str">
        <f t="shared" si="4"/>
        <v>Heating</v>
      </c>
      <c r="C28" s="3">
        <f t="shared" si="4"/>
        <v>0</v>
      </c>
      <c r="D28" s="3">
        <f t="shared" ref="D28:AA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2638.4</v>
      </c>
      <c r="L28" s="3">
        <f t="shared" si="10"/>
        <v>2638.4</v>
      </c>
      <c r="M28" s="3">
        <f t="shared" si="10"/>
        <v>2638.4</v>
      </c>
      <c r="N28" s="523">
        <f t="shared" si="10"/>
        <v>2638.4</v>
      </c>
      <c r="O28" s="3">
        <f t="shared" si="10"/>
        <v>2638.4</v>
      </c>
      <c r="P28" s="3">
        <f t="shared" si="10"/>
        <v>2638.4</v>
      </c>
      <c r="Q28" s="3">
        <f t="shared" si="10"/>
        <v>2638.4</v>
      </c>
      <c r="R28" s="3">
        <f t="shared" si="10"/>
        <v>2638.4</v>
      </c>
      <c r="S28" s="3">
        <f t="shared" si="10"/>
        <v>2638.4</v>
      </c>
      <c r="T28" s="3">
        <f t="shared" si="10"/>
        <v>2638.4</v>
      </c>
      <c r="U28" s="3">
        <f t="shared" si="10"/>
        <v>2638.4</v>
      </c>
      <c r="V28" s="3">
        <f t="shared" si="10"/>
        <v>2638.4</v>
      </c>
      <c r="W28" s="3">
        <f t="shared" si="10"/>
        <v>2638.4</v>
      </c>
      <c r="X28" s="3">
        <f t="shared" si="10"/>
        <v>2638.4</v>
      </c>
      <c r="Y28" s="3">
        <f t="shared" si="10"/>
        <v>2638.4</v>
      </c>
      <c r="Z28" s="3">
        <f t="shared" si="10"/>
        <v>2638.4</v>
      </c>
      <c r="AA28" s="3">
        <f t="shared" si="10"/>
        <v>2638.4</v>
      </c>
    </row>
    <row r="29" spans="1:27" x14ac:dyDescent="0.25">
      <c r="A29" s="660"/>
      <c r="B29" s="11" t="str">
        <f t="shared" si="4"/>
        <v>HVAC</v>
      </c>
      <c r="C29" s="3">
        <f t="shared" si="4"/>
        <v>0</v>
      </c>
      <c r="D29" s="3">
        <f t="shared" ref="D29:AA29" si="11">IF(SUM($C$19:$N$19)=0,0,C29+D11)</f>
        <v>0</v>
      </c>
      <c r="E29" s="3">
        <f t="shared" si="11"/>
        <v>0</v>
      </c>
      <c r="F29" s="3">
        <f t="shared" si="11"/>
        <v>422895.18</v>
      </c>
      <c r="G29" s="3">
        <f t="shared" si="11"/>
        <v>941193.65999999992</v>
      </c>
      <c r="H29" s="3">
        <f t="shared" si="11"/>
        <v>1098015.26</v>
      </c>
      <c r="I29" s="3">
        <f t="shared" si="11"/>
        <v>1119538.72</v>
      </c>
      <c r="J29" s="3">
        <f t="shared" si="11"/>
        <v>1129642.6399999999</v>
      </c>
      <c r="K29" s="3">
        <f t="shared" si="11"/>
        <v>1129642.6399999999</v>
      </c>
      <c r="L29" s="3">
        <f t="shared" si="11"/>
        <v>1129642.6399999999</v>
      </c>
      <c r="M29" s="3">
        <f t="shared" si="11"/>
        <v>1129642.6399999999</v>
      </c>
      <c r="N29" s="523">
        <f t="shared" si="11"/>
        <v>1129642.6399999999</v>
      </c>
      <c r="O29" s="3">
        <f t="shared" si="11"/>
        <v>1129642.6399999999</v>
      </c>
      <c r="P29" s="3">
        <f t="shared" si="11"/>
        <v>1129642.6399999999</v>
      </c>
      <c r="Q29" s="3">
        <f t="shared" si="11"/>
        <v>1129642.6399999999</v>
      </c>
      <c r="R29" s="3">
        <f t="shared" si="11"/>
        <v>1129642.6399999999</v>
      </c>
      <c r="S29" s="3">
        <f t="shared" si="11"/>
        <v>1129642.6399999999</v>
      </c>
      <c r="T29" s="3">
        <f t="shared" si="11"/>
        <v>1129642.6399999999</v>
      </c>
      <c r="U29" s="3">
        <f t="shared" si="11"/>
        <v>1129642.6399999999</v>
      </c>
      <c r="V29" s="3">
        <f t="shared" si="11"/>
        <v>1129642.6399999999</v>
      </c>
      <c r="W29" s="3">
        <f t="shared" si="11"/>
        <v>1129642.6399999999</v>
      </c>
      <c r="X29" s="3">
        <f t="shared" si="11"/>
        <v>1129642.6399999999</v>
      </c>
      <c r="Y29" s="3">
        <f t="shared" si="11"/>
        <v>1129642.6399999999</v>
      </c>
      <c r="Z29" s="3">
        <f t="shared" si="11"/>
        <v>1129642.6399999999</v>
      </c>
      <c r="AA29" s="3">
        <f t="shared" si="11"/>
        <v>1129642.6399999999</v>
      </c>
    </row>
    <row r="30" spans="1:27" x14ac:dyDescent="0.25">
      <c r="A30" s="660"/>
      <c r="B30" s="11" t="str">
        <f t="shared" si="4"/>
        <v>Lighting</v>
      </c>
      <c r="C30" s="3">
        <f t="shared" si="4"/>
        <v>0</v>
      </c>
      <c r="D30" s="3">
        <f t="shared" ref="D30:AA30" si="12">IF(SUM($C$19:$N$19)=0,0,C30+D12)</f>
        <v>153036</v>
      </c>
      <c r="E30" s="3">
        <f t="shared" si="12"/>
        <v>427844</v>
      </c>
      <c r="F30" s="3">
        <f t="shared" si="12"/>
        <v>427844</v>
      </c>
      <c r="G30" s="3">
        <f t="shared" si="12"/>
        <v>428250.71</v>
      </c>
      <c r="H30" s="3">
        <f t="shared" si="12"/>
        <v>719745.55</v>
      </c>
      <c r="I30" s="3">
        <f t="shared" si="12"/>
        <v>934183.78</v>
      </c>
      <c r="J30" s="3">
        <f t="shared" si="12"/>
        <v>1013026.86</v>
      </c>
      <c r="K30" s="3">
        <f t="shared" si="12"/>
        <v>1337198.02</v>
      </c>
      <c r="L30" s="3">
        <f t="shared" si="12"/>
        <v>1337198.02</v>
      </c>
      <c r="M30" s="3">
        <f t="shared" si="12"/>
        <v>1364793.4687920141</v>
      </c>
      <c r="N30" s="523">
        <f t="shared" si="12"/>
        <v>1439561.0004370497</v>
      </c>
      <c r="O30" s="3">
        <f t="shared" si="12"/>
        <v>1439561.0004370497</v>
      </c>
      <c r="P30" s="3">
        <f t="shared" si="12"/>
        <v>1439561.0004370497</v>
      </c>
      <c r="Q30" s="3">
        <f t="shared" si="12"/>
        <v>1439561.0004370497</v>
      </c>
      <c r="R30" s="3">
        <f t="shared" si="12"/>
        <v>1439561.0004370497</v>
      </c>
      <c r="S30" s="3">
        <f t="shared" si="12"/>
        <v>1439561.0004370497</v>
      </c>
      <c r="T30" s="3">
        <f t="shared" si="12"/>
        <v>1439561.0004370497</v>
      </c>
      <c r="U30" s="3">
        <f t="shared" si="12"/>
        <v>1439561.0004370497</v>
      </c>
      <c r="V30" s="3">
        <f t="shared" si="12"/>
        <v>1439561.0004370497</v>
      </c>
      <c r="W30" s="3">
        <f t="shared" si="12"/>
        <v>1439561.0004370497</v>
      </c>
      <c r="X30" s="3">
        <f t="shared" si="12"/>
        <v>1439561.0004370497</v>
      </c>
      <c r="Y30" s="3">
        <f t="shared" si="12"/>
        <v>1439561.0004370497</v>
      </c>
      <c r="Z30" s="3">
        <f t="shared" si="12"/>
        <v>1439561.0004370497</v>
      </c>
      <c r="AA30" s="3">
        <f t="shared" si="12"/>
        <v>1439561.0004370497</v>
      </c>
    </row>
    <row r="31" spans="1:27" x14ac:dyDescent="0.25">
      <c r="A31" s="660"/>
      <c r="B31" s="11" t="str">
        <f t="shared" si="4"/>
        <v>Miscellaneous</v>
      </c>
      <c r="C31" s="3">
        <f t="shared" si="4"/>
        <v>0</v>
      </c>
      <c r="D31" s="3">
        <f t="shared" ref="D31:AA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523">
        <f t="shared" si="13"/>
        <v>165.50868180145991</v>
      </c>
      <c r="O31" s="3">
        <f t="shared" si="13"/>
        <v>165.50868180145991</v>
      </c>
      <c r="P31" s="3">
        <f t="shared" si="13"/>
        <v>165.50868180145991</v>
      </c>
      <c r="Q31" s="3">
        <f t="shared" si="13"/>
        <v>165.50868180145991</v>
      </c>
      <c r="R31" s="3">
        <f t="shared" si="13"/>
        <v>165.50868180145991</v>
      </c>
      <c r="S31" s="3">
        <f t="shared" si="13"/>
        <v>165.50868180145991</v>
      </c>
      <c r="T31" s="3">
        <f t="shared" si="13"/>
        <v>165.50868180145991</v>
      </c>
      <c r="U31" s="3">
        <f t="shared" si="13"/>
        <v>165.50868180145991</v>
      </c>
      <c r="V31" s="3">
        <f t="shared" si="13"/>
        <v>165.50868180145991</v>
      </c>
      <c r="W31" s="3">
        <f t="shared" si="13"/>
        <v>165.50868180145991</v>
      </c>
      <c r="X31" s="3">
        <f t="shared" si="13"/>
        <v>165.50868180145991</v>
      </c>
      <c r="Y31" s="3">
        <f t="shared" si="13"/>
        <v>165.50868180145991</v>
      </c>
      <c r="Z31" s="3">
        <f t="shared" si="13"/>
        <v>165.50868180145991</v>
      </c>
      <c r="AA31" s="3">
        <f t="shared" si="13"/>
        <v>165.50868180145991</v>
      </c>
    </row>
    <row r="32" spans="1:27" ht="15" customHeight="1" x14ac:dyDescent="0.25">
      <c r="A32" s="660"/>
      <c r="B32" s="11" t="str">
        <f t="shared" si="4"/>
        <v>Motors</v>
      </c>
      <c r="C32" s="3">
        <f t="shared" si="4"/>
        <v>0</v>
      </c>
      <c r="D32" s="3">
        <f t="shared" ref="D32:AA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523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</row>
    <row r="33" spans="1:27" x14ac:dyDescent="0.25">
      <c r="A33" s="660"/>
      <c r="B33" s="11" t="str">
        <f t="shared" si="4"/>
        <v>Process</v>
      </c>
      <c r="C33" s="3">
        <f t="shared" si="4"/>
        <v>0</v>
      </c>
      <c r="D33" s="3">
        <f t="shared" ref="D33:AA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523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</row>
    <row r="34" spans="1:27" x14ac:dyDescent="0.25">
      <c r="A34" s="660"/>
      <c r="B34" s="11" t="str">
        <f t="shared" si="4"/>
        <v>Refrigeration</v>
      </c>
      <c r="C34" s="3">
        <f t="shared" si="4"/>
        <v>0</v>
      </c>
      <c r="D34" s="3">
        <f t="shared" ref="D34:AA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523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</row>
    <row r="35" spans="1:27" x14ac:dyDescent="0.25">
      <c r="A35" s="660"/>
      <c r="B35" s="11" t="str">
        <f t="shared" si="4"/>
        <v>Water Heating</v>
      </c>
      <c r="C35" s="3">
        <f t="shared" si="4"/>
        <v>0</v>
      </c>
      <c r="D35" s="3">
        <f t="shared" ref="D35:AA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17220.95</v>
      </c>
      <c r="H35" s="3">
        <f t="shared" si="17"/>
        <v>17220.95</v>
      </c>
      <c r="I35" s="3">
        <f t="shared" si="17"/>
        <v>17220.95</v>
      </c>
      <c r="J35" s="3">
        <f t="shared" si="17"/>
        <v>17220.95</v>
      </c>
      <c r="K35" s="3">
        <f t="shared" si="17"/>
        <v>17220.95</v>
      </c>
      <c r="L35" s="3">
        <f t="shared" si="17"/>
        <v>17220.95</v>
      </c>
      <c r="M35" s="3">
        <f t="shared" si="17"/>
        <v>17491.559250584018</v>
      </c>
      <c r="N35" s="523">
        <f t="shared" si="17"/>
        <v>17991.244190821279</v>
      </c>
      <c r="O35" s="3">
        <f t="shared" si="17"/>
        <v>17991.244190821279</v>
      </c>
      <c r="P35" s="3">
        <f t="shared" si="17"/>
        <v>17991.244190821279</v>
      </c>
      <c r="Q35" s="3">
        <f t="shared" si="17"/>
        <v>17991.244190821279</v>
      </c>
      <c r="R35" s="3">
        <f t="shared" si="17"/>
        <v>17991.244190821279</v>
      </c>
      <c r="S35" s="3">
        <f t="shared" si="17"/>
        <v>17991.244190821279</v>
      </c>
      <c r="T35" s="3">
        <f t="shared" si="17"/>
        <v>17991.244190821279</v>
      </c>
      <c r="U35" s="3">
        <f t="shared" si="17"/>
        <v>17991.244190821279</v>
      </c>
      <c r="V35" s="3">
        <f t="shared" si="17"/>
        <v>17991.244190821279</v>
      </c>
      <c r="W35" s="3">
        <f t="shared" si="17"/>
        <v>17991.244190821279</v>
      </c>
      <c r="X35" s="3">
        <f t="shared" si="17"/>
        <v>17991.244190821279</v>
      </c>
      <c r="Y35" s="3">
        <f t="shared" si="17"/>
        <v>17991.244190821279</v>
      </c>
      <c r="Z35" s="3">
        <f t="shared" si="17"/>
        <v>17991.244190821279</v>
      </c>
      <c r="AA35" s="3">
        <f t="shared" si="17"/>
        <v>17991.244190821279</v>
      </c>
    </row>
    <row r="36" spans="1:27" ht="15" customHeight="1" x14ac:dyDescent="0.25">
      <c r="A36" s="660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5" t="str">
        <f t="shared" si="4"/>
        <v>Monthly kWh</v>
      </c>
      <c r="C37" s="221">
        <f>SUM(C23:C36)</f>
        <v>0</v>
      </c>
      <c r="D37" s="221">
        <f t="shared" ref="D37:AA37" si="18">SUM(D23:D36)</f>
        <v>153036</v>
      </c>
      <c r="E37" s="221">
        <f t="shared" si="18"/>
        <v>427844</v>
      </c>
      <c r="F37" s="221">
        <f t="shared" si="18"/>
        <v>850739.17999999993</v>
      </c>
      <c r="G37" s="221">
        <f t="shared" si="18"/>
        <v>1386665.3199999998</v>
      </c>
      <c r="H37" s="221">
        <f t="shared" si="18"/>
        <v>1834981.76</v>
      </c>
      <c r="I37" s="221">
        <f t="shared" si="18"/>
        <v>2074382.52</v>
      </c>
      <c r="J37" s="221">
        <f t="shared" si="18"/>
        <v>2163329.52</v>
      </c>
      <c r="K37" s="221">
        <f t="shared" si="18"/>
        <v>2508813.52</v>
      </c>
      <c r="L37" s="221">
        <f t="shared" si="18"/>
        <v>2508813.52</v>
      </c>
      <c r="M37" s="221">
        <f t="shared" si="18"/>
        <v>2543540.2666002288</v>
      </c>
      <c r="N37" s="221">
        <f t="shared" si="18"/>
        <v>2631711.3614773015</v>
      </c>
      <c r="O37" s="221">
        <f t="shared" si="18"/>
        <v>2631711.3614773015</v>
      </c>
      <c r="P37" s="221">
        <f t="shared" si="18"/>
        <v>2631711.3614773015</v>
      </c>
      <c r="Q37" s="221">
        <f t="shared" si="18"/>
        <v>2631711.3614773015</v>
      </c>
      <c r="R37" s="221">
        <f t="shared" si="18"/>
        <v>2631711.3614773015</v>
      </c>
      <c r="S37" s="221">
        <f t="shared" si="18"/>
        <v>2631711.3614773015</v>
      </c>
      <c r="T37" s="221">
        <f t="shared" si="18"/>
        <v>2631711.3614773015</v>
      </c>
      <c r="U37" s="221">
        <f t="shared" si="18"/>
        <v>2631711.3614773015</v>
      </c>
      <c r="V37" s="221">
        <f t="shared" si="18"/>
        <v>2631711.3614773015</v>
      </c>
      <c r="W37" s="221">
        <f t="shared" si="18"/>
        <v>2631711.3614773015</v>
      </c>
      <c r="X37" s="221">
        <f t="shared" si="18"/>
        <v>2631711.3614773015</v>
      </c>
      <c r="Y37" s="221">
        <f t="shared" si="18"/>
        <v>2631711.3614773015</v>
      </c>
      <c r="Z37" s="221">
        <f t="shared" si="18"/>
        <v>2631711.3614773015</v>
      </c>
      <c r="AA37" s="221">
        <f t="shared" si="18"/>
        <v>2631711.3614773015</v>
      </c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39"/>
      <c r="N38" s="276" t="s">
        <v>200</v>
      </c>
      <c r="O38" s="275">
        <f>SUM(C5:N18)</f>
        <v>2631711.3614773024</v>
      </c>
      <c r="P38" s="239"/>
      <c r="Q38" s="9"/>
      <c r="R38" s="239"/>
      <c r="S38" s="239"/>
      <c r="T38" s="239"/>
      <c r="U38" s="239"/>
      <c r="V38" s="320"/>
      <c r="W38" s="321"/>
      <c r="X38" s="320"/>
      <c r="Y38" s="320"/>
      <c r="Z38" s="321"/>
      <c r="AA38" s="320"/>
    </row>
    <row r="39" spans="1:27" ht="15.75" thickBot="1" x14ac:dyDescent="0.3">
      <c r="C39" s="240"/>
      <c r="D39" s="120"/>
      <c r="E39" s="240"/>
      <c r="F39" s="120"/>
      <c r="G39" s="120"/>
      <c r="H39" s="240"/>
      <c r="I39" s="120"/>
      <c r="J39" s="120"/>
      <c r="K39" s="240"/>
      <c r="L39" s="120"/>
      <c r="M39" s="120"/>
      <c r="N39" s="240"/>
      <c r="O39" s="120"/>
      <c r="P39" s="120"/>
      <c r="Q39" s="24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tr">
        <f t="shared" ref="B40" si="19">B22</f>
        <v>End Use</v>
      </c>
      <c r="C40" s="135">
        <f>C$4</f>
        <v>45292</v>
      </c>
      <c r="D40" s="135">
        <f t="shared" ref="D40:AA40" si="20">D$4</f>
        <v>45323</v>
      </c>
      <c r="E40" s="135">
        <f t="shared" si="20"/>
        <v>45352</v>
      </c>
      <c r="F40" s="135">
        <f t="shared" si="20"/>
        <v>45383</v>
      </c>
      <c r="G40" s="135">
        <f t="shared" si="20"/>
        <v>45413</v>
      </c>
      <c r="H40" s="135">
        <f t="shared" si="20"/>
        <v>45444</v>
      </c>
      <c r="I40" s="135">
        <f t="shared" si="20"/>
        <v>45474</v>
      </c>
      <c r="J40" s="135">
        <f t="shared" si="20"/>
        <v>45505</v>
      </c>
      <c r="K40" s="135">
        <f t="shared" si="20"/>
        <v>45536</v>
      </c>
      <c r="L40" s="135">
        <f t="shared" si="20"/>
        <v>45566</v>
      </c>
      <c r="M40" s="135">
        <f t="shared" si="20"/>
        <v>45597</v>
      </c>
      <c r="N40" s="135">
        <f t="shared" si="20"/>
        <v>45627</v>
      </c>
      <c r="O40" s="135">
        <f t="shared" si="20"/>
        <v>45658</v>
      </c>
      <c r="P40" s="135">
        <f t="shared" si="20"/>
        <v>45689</v>
      </c>
      <c r="Q40" s="135">
        <f t="shared" si="20"/>
        <v>45717</v>
      </c>
      <c r="R40" s="135">
        <f t="shared" si="20"/>
        <v>45748</v>
      </c>
      <c r="S40" s="135">
        <f t="shared" si="20"/>
        <v>45778</v>
      </c>
      <c r="T40" s="521">
        <f t="shared" si="20"/>
        <v>45809</v>
      </c>
      <c r="U40" s="135">
        <f t="shared" si="20"/>
        <v>45839</v>
      </c>
      <c r="V40" s="135">
        <f t="shared" si="20"/>
        <v>45870</v>
      </c>
      <c r="W40" s="135">
        <f t="shared" si="20"/>
        <v>45901</v>
      </c>
      <c r="X40" s="135">
        <f t="shared" si="20"/>
        <v>45931</v>
      </c>
      <c r="Y40" s="135">
        <f t="shared" si="20"/>
        <v>45962</v>
      </c>
      <c r="Z40" s="135">
        <f t="shared" si="20"/>
        <v>45992</v>
      </c>
      <c r="AA40" s="135">
        <f t="shared" si="20"/>
        <v>46023</v>
      </c>
    </row>
    <row r="41" spans="1:27" ht="15" customHeight="1" x14ac:dyDescent="0.25">
      <c r="A41" s="663"/>
      <c r="B41" s="11" t="str">
        <f t="shared" ref="B41:B55" si="21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2">G41</f>
        <v>0</v>
      </c>
      <c r="I41" s="3">
        <f t="shared" si="22"/>
        <v>0</v>
      </c>
      <c r="J41" s="3">
        <f t="shared" si="22"/>
        <v>0</v>
      </c>
      <c r="K41" s="3">
        <f t="shared" si="22"/>
        <v>0</v>
      </c>
      <c r="L41" s="3">
        <f t="shared" si="22"/>
        <v>0</v>
      </c>
      <c r="M41" s="3">
        <f t="shared" si="22"/>
        <v>0</v>
      </c>
      <c r="N41" s="3">
        <f t="shared" si="22"/>
        <v>0</v>
      </c>
      <c r="O41" s="3">
        <f t="shared" si="22"/>
        <v>0</v>
      </c>
      <c r="P41" s="3">
        <f t="shared" si="22"/>
        <v>0</v>
      </c>
      <c r="Q41" s="3">
        <f t="shared" si="22"/>
        <v>0</v>
      </c>
      <c r="R41" s="3">
        <f t="shared" si="22"/>
        <v>0</v>
      </c>
      <c r="S41" s="3">
        <f t="shared" si="22"/>
        <v>0</v>
      </c>
      <c r="T41" s="523">
        <f>N23</f>
        <v>0</v>
      </c>
      <c r="U41" s="3">
        <f t="shared" si="22"/>
        <v>0</v>
      </c>
      <c r="V41" s="3">
        <f t="shared" si="22"/>
        <v>0</v>
      </c>
      <c r="W41" s="3">
        <f t="shared" si="22"/>
        <v>0</v>
      </c>
      <c r="X41" s="3">
        <f t="shared" si="22"/>
        <v>0</v>
      </c>
      <c r="Y41" s="3">
        <f t="shared" si="22"/>
        <v>0</v>
      </c>
      <c r="Z41" s="3">
        <f t="shared" si="22"/>
        <v>0</v>
      </c>
      <c r="AA41" s="3">
        <f t="shared" si="22"/>
        <v>0</v>
      </c>
    </row>
    <row r="42" spans="1:27" x14ac:dyDescent="0.25">
      <c r="A42" s="663"/>
      <c r="B42" s="12" t="str">
        <f t="shared" si="21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3">F42</f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3">
        <f t="shared" si="23"/>
        <v>0</v>
      </c>
      <c r="O42" s="3">
        <f t="shared" si="23"/>
        <v>0</v>
      </c>
      <c r="P42" s="3">
        <f t="shared" si="23"/>
        <v>0</v>
      </c>
      <c r="Q42" s="3">
        <f t="shared" si="23"/>
        <v>0</v>
      </c>
      <c r="R42" s="3">
        <f t="shared" si="23"/>
        <v>0</v>
      </c>
      <c r="S42" s="3">
        <f t="shared" si="23"/>
        <v>0</v>
      </c>
      <c r="T42" s="523">
        <f t="shared" ref="T42:T53" si="24">N24</f>
        <v>0</v>
      </c>
      <c r="U42" s="3">
        <f t="shared" si="23"/>
        <v>0</v>
      </c>
      <c r="V42" s="3">
        <f t="shared" si="23"/>
        <v>0</v>
      </c>
      <c r="W42" s="3">
        <f t="shared" si="23"/>
        <v>0</v>
      </c>
      <c r="X42" s="3">
        <f t="shared" si="23"/>
        <v>0</v>
      </c>
      <c r="Y42" s="3">
        <f t="shared" si="23"/>
        <v>0</v>
      </c>
      <c r="Z42" s="3">
        <f t="shared" si="23"/>
        <v>0</v>
      </c>
      <c r="AA42" s="3">
        <f t="shared" si="23"/>
        <v>0</v>
      </c>
    </row>
    <row r="43" spans="1:27" x14ac:dyDescent="0.25">
      <c r="A43" s="663"/>
      <c r="B43" s="11" t="str">
        <f t="shared" si="21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5">F43</f>
        <v>0</v>
      </c>
      <c r="H43" s="3">
        <f t="shared" si="25"/>
        <v>0</v>
      </c>
      <c r="I43" s="3">
        <f t="shared" si="25"/>
        <v>0</v>
      </c>
      <c r="J43" s="3">
        <f t="shared" si="25"/>
        <v>0</v>
      </c>
      <c r="K43" s="3">
        <f t="shared" si="25"/>
        <v>0</v>
      </c>
      <c r="L43" s="3">
        <f t="shared" si="25"/>
        <v>0</v>
      </c>
      <c r="M43" s="3">
        <f t="shared" si="25"/>
        <v>0</v>
      </c>
      <c r="N43" s="3">
        <f t="shared" si="25"/>
        <v>0</v>
      </c>
      <c r="O43" s="3">
        <f t="shared" si="25"/>
        <v>0</v>
      </c>
      <c r="P43" s="3">
        <f t="shared" si="25"/>
        <v>0</v>
      </c>
      <c r="Q43" s="3">
        <f t="shared" si="25"/>
        <v>0</v>
      </c>
      <c r="R43" s="3">
        <f t="shared" si="25"/>
        <v>0</v>
      </c>
      <c r="S43" s="3">
        <f t="shared" si="25"/>
        <v>0</v>
      </c>
      <c r="T43" s="523">
        <f t="shared" si="24"/>
        <v>0</v>
      </c>
      <c r="U43" s="3">
        <f t="shared" si="25"/>
        <v>0</v>
      </c>
      <c r="V43" s="3">
        <f t="shared" si="25"/>
        <v>0</v>
      </c>
      <c r="W43" s="3">
        <f t="shared" si="25"/>
        <v>0</v>
      </c>
      <c r="X43" s="3">
        <f t="shared" si="25"/>
        <v>0</v>
      </c>
      <c r="Y43" s="3">
        <f t="shared" si="25"/>
        <v>0</v>
      </c>
      <c r="Z43" s="3">
        <f t="shared" si="25"/>
        <v>0</v>
      </c>
      <c r="AA43" s="3">
        <f t="shared" si="25"/>
        <v>0</v>
      </c>
    </row>
    <row r="44" spans="1:27" x14ac:dyDescent="0.25">
      <c r="A44" s="663"/>
      <c r="B44" s="11" t="str">
        <f t="shared" si="21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6">F44</f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  <c r="P44" s="3">
        <f t="shared" si="26"/>
        <v>0</v>
      </c>
      <c r="Q44" s="3">
        <f t="shared" si="26"/>
        <v>0</v>
      </c>
      <c r="R44" s="3">
        <f t="shared" si="26"/>
        <v>0</v>
      </c>
      <c r="S44" s="3">
        <f t="shared" si="26"/>
        <v>0</v>
      </c>
      <c r="T44" s="523">
        <f t="shared" si="24"/>
        <v>22183.492463188166</v>
      </c>
      <c r="U44" s="3">
        <f t="shared" si="26"/>
        <v>22183.492463188166</v>
      </c>
      <c r="V44" s="3">
        <f t="shared" si="26"/>
        <v>22183.492463188166</v>
      </c>
      <c r="W44" s="3">
        <f t="shared" si="26"/>
        <v>22183.492463188166</v>
      </c>
      <c r="X44" s="3">
        <f t="shared" si="26"/>
        <v>22183.492463188166</v>
      </c>
      <c r="Y44" s="3">
        <f t="shared" si="26"/>
        <v>22183.492463188166</v>
      </c>
      <c r="Z44" s="3">
        <f t="shared" si="26"/>
        <v>22183.492463188166</v>
      </c>
      <c r="AA44" s="3">
        <f t="shared" si="26"/>
        <v>22183.492463188166</v>
      </c>
    </row>
    <row r="45" spans="1:27" x14ac:dyDescent="0.25">
      <c r="A45" s="663"/>
      <c r="B45" s="12" t="str">
        <f t="shared" si="21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7">F45</f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 t="shared" si="27"/>
        <v>0</v>
      </c>
      <c r="L45" s="3">
        <f t="shared" si="27"/>
        <v>0</v>
      </c>
      <c r="M45" s="3">
        <f t="shared" si="27"/>
        <v>0</v>
      </c>
      <c r="N45" s="3">
        <f t="shared" si="27"/>
        <v>0</v>
      </c>
      <c r="O45" s="3">
        <f t="shared" si="27"/>
        <v>0</v>
      </c>
      <c r="P45" s="3">
        <f t="shared" si="27"/>
        <v>0</v>
      </c>
      <c r="Q45" s="3">
        <f t="shared" si="27"/>
        <v>0</v>
      </c>
      <c r="R45" s="3">
        <f t="shared" si="27"/>
        <v>0</v>
      </c>
      <c r="S45" s="3">
        <f t="shared" si="27"/>
        <v>0</v>
      </c>
      <c r="T45" s="523">
        <f t="shared" si="24"/>
        <v>19529.075704440736</v>
      </c>
      <c r="U45" s="3">
        <f t="shared" si="27"/>
        <v>19529.075704440736</v>
      </c>
      <c r="V45" s="3">
        <f t="shared" si="27"/>
        <v>19529.075704440736</v>
      </c>
      <c r="W45" s="3">
        <f t="shared" si="27"/>
        <v>19529.075704440736</v>
      </c>
      <c r="X45" s="3">
        <f t="shared" si="27"/>
        <v>19529.075704440736</v>
      </c>
      <c r="Y45" s="3">
        <f t="shared" si="27"/>
        <v>19529.075704440736</v>
      </c>
      <c r="Z45" s="3">
        <f t="shared" si="27"/>
        <v>19529.075704440736</v>
      </c>
      <c r="AA45" s="3">
        <f t="shared" si="27"/>
        <v>19529.075704440736</v>
      </c>
    </row>
    <row r="46" spans="1:27" x14ac:dyDescent="0.25">
      <c r="A46" s="663"/>
      <c r="B46" s="11" t="str">
        <f t="shared" si="21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8">F46</f>
        <v>0</v>
      </c>
      <c r="H46" s="3">
        <f t="shared" si="28"/>
        <v>0</v>
      </c>
      <c r="I46" s="3">
        <f t="shared" si="28"/>
        <v>0</v>
      </c>
      <c r="J46" s="3">
        <f t="shared" si="28"/>
        <v>0</v>
      </c>
      <c r="K46" s="3">
        <f t="shared" si="28"/>
        <v>0</v>
      </c>
      <c r="L46" s="3">
        <f t="shared" si="28"/>
        <v>0</v>
      </c>
      <c r="M46" s="3">
        <f t="shared" si="28"/>
        <v>0</v>
      </c>
      <c r="N46" s="3">
        <f t="shared" si="28"/>
        <v>0</v>
      </c>
      <c r="O46" s="3">
        <f t="shared" si="28"/>
        <v>0</v>
      </c>
      <c r="P46" s="3">
        <f t="shared" si="28"/>
        <v>0</v>
      </c>
      <c r="Q46" s="3">
        <f t="shared" si="28"/>
        <v>0</v>
      </c>
      <c r="R46" s="3">
        <f t="shared" si="28"/>
        <v>0</v>
      </c>
      <c r="S46" s="3">
        <f t="shared" si="28"/>
        <v>0</v>
      </c>
      <c r="T46" s="523">
        <f t="shared" si="24"/>
        <v>2638.4</v>
      </c>
      <c r="U46" s="3">
        <f t="shared" si="28"/>
        <v>2638.4</v>
      </c>
      <c r="V46" s="3">
        <f t="shared" si="28"/>
        <v>2638.4</v>
      </c>
      <c r="W46" s="3">
        <f t="shared" si="28"/>
        <v>2638.4</v>
      </c>
      <c r="X46" s="3">
        <f t="shared" si="28"/>
        <v>2638.4</v>
      </c>
      <c r="Y46" s="3">
        <f t="shared" si="28"/>
        <v>2638.4</v>
      </c>
      <c r="Z46" s="3">
        <f t="shared" si="28"/>
        <v>2638.4</v>
      </c>
      <c r="AA46" s="3">
        <f t="shared" si="28"/>
        <v>2638.4</v>
      </c>
    </row>
    <row r="47" spans="1:27" x14ac:dyDescent="0.25">
      <c r="A47" s="663"/>
      <c r="B47" s="11" t="str">
        <f t="shared" si="21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9">F47</f>
        <v>0</v>
      </c>
      <c r="H47" s="3">
        <f t="shared" si="29"/>
        <v>0</v>
      </c>
      <c r="I47" s="3">
        <f t="shared" si="29"/>
        <v>0</v>
      </c>
      <c r="J47" s="3">
        <f t="shared" si="29"/>
        <v>0</v>
      </c>
      <c r="K47" s="3">
        <f t="shared" si="29"/>
        <v>0</v>
      </c>
      <c r="L47" s="3">
        <f t="shared" si="29"/>
        <v>0</v>
      </c>
      <c r="M47" s="3">
        <f t="shared" si="29"/>
        <v>0</v>
      </c>
      <c r="N47" s="3">
        <f t="shared" si="29"/>
        <v>0</v>
      </c>
      <c r="O47" s="3">
        <f t="shared" si="29"/>
        <v>0</v>
      </c>
      <c r="P47" s="3">
        <f t="shared" si="29"/>
        <v>0</v>
      </c>
      <c r="Q47" s="3">
        <f t="shared" si="29"/>
        <v>0</v>
      </c>
      <c r="R47" s="3">
        <f t="shared" si="29"/>
        <v>0</v>
      </c>
      <c r="S47" s="3">
        <f t="shared" si="29"/>
        <v>0</v>
      </c>
      <c r="T47" s="523">
        <f t="shared" si="24"/>
        <v>1129642.6399999999</v>
      </c>
      <c r="U47" s="3">
        <f t="shared" si="29"/>
        <v>1129642.6399999999</v>
      </c>
      <c r="V47" s="3">
        <f t="shared" si="29"/>
        <v>1129642.6399999999</v>
      </c>
      <c r="W47" s="3">
        <f t="shared" si="29"/>
        <v>1129642.6399999999</v>
      </c>
      <c r="X47" s="3">
        <f t="shared" si="29"/>
        <v>1129642.6399999999</v>
      </c>
      <c r="Y47" s="3">
        <f t="shared" si="29"/>
        <v>1129642.6399999999</v>
      </c>
      <c r="Z47" s="3">
        <f t="shared" si="29"/>
        <v>1129642.6399999999</v>
      </c>
      <c r="AA47" s="3">
        <f t="shared" si="29"/>
        <v>1129642.6399999999</v>
      </c>
    </row>
    <row r="48" spans="1:27" x14ac:dyDescent="0.25">
      <c r="A48" s="663"/>
      <c r="B48" s="11" t="str">
        <f t="shared" si="21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30">F48</f>
        <v>0</v>
      </c>
      <c r="H48" s="3">
        <f t="shared" si="30"/>
        <v>0</v>
      </c>
      <c r="I48" s="3">
        <f t="shared" si="30"/>
        <v>0</v>
      </c>
      <c r="J48" s="3">
        <f t="shared" si="30"/>
        <v>0</v>
      </c>
      <c r="K48" s="3">
        <f t="shared" si="30"/>
        <v>0</v>
      </c>
      <c r="L48" s="3">
        <f t="shared" si="30"/>
        <v>0</v>
      </c>
      <c r="M48" s="3">
        <f t="shared" si="30"/>
        <v>0</v>
      </c>
      <c r="N48" s="3">
        <f t="shared" si="30"/>
        <v>0</v>
      </c>
      <c r="O48" s="3">
        <f t="shared" si="30"/>
        <v>0</v>
      </c>
      <c r="P48" s="3">
        <f t="shared" si="30"/>
        <v>0</v>
      </c>
      <c r="Q48" s="3">
        <f t="shared" si="30"/>
        <v>0</v>
      </c>
      <c r="R48" s="3">
        <f t="shared" si="30"/>
        <v>0</v>
      </c>
      <c r="S48" s="3">
        <f t="shared" si="30"/>
        <v>0</v>
      </c>
      <c r="T48" s="523">
        <f t="shared" si="24"/>
        <v>1439561.0004370497</v>
      </c>
      <c r="U48" s="3">
        <f t="shared" si="30"/>
        <v>1439561.0004370497</v>
      </c>
      <c r="V48" s="3">
        <f t="shared" si="30"/>
        <v>1439561.0004370497</v>
      </c>
      <c r="W48" s="3">
        <f t="shared" si="30"/>
        <v>1439561.0004370497</v>
      </c>
      <c r="X48" s="3">
        <f t="shared" si="30"/>
        <v>1439561.0004370497</v>
      </c>
      <c r="Y48" s="3">
        <f t="shared" si="30"/>
        <v>1439561.0004370497</v>
      </c>
      <c r="Z48" s="3">
        <f t="shared" si="30"/>
        <v>1439561.0004370497</v>
      </c>
      <c r="AA48" s="3">
        <f t="shared" si="30"/>
        <v>1439561.0004370497</v>
      </c>
    </row>
    <row r="49" spans="1:27" x14ac:dyDescent="0.25">
      <c r="A49" s="663"/>
      <c r="B49" s="11" t="str">
        <f t="shared" si="21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31">F49</f>
        <v>0</v>
      </c>
      <c r="H49" s="3">
        <f t="shared" si="31"/>
        <v>0</v>
      </c>
      <c r="I49" s="3">
        <f t="shared" si="31"/>
        <v>0</v>
      </c>
      <c r="J49" s="3">
        <f t="shared" si="31"/>
        <v>0</v>
      </c>
      <c r="K49" s="3">
        <f t="shared" si="31"/>
        <v>0</v>
      </c>
      <c r="L49" s="3">
        <f t="shared" si="31"/>
        <v>0</v>
      </c>
      <c r="M49" s="3">
        <f t="shared" si="31"/>
        <v>0</v>
      </c>
      <c r="N49" s="3">
        <f t="shared" si="31"/>
        <v>0</v>
      </c>
      <c r="O49" s="3">
        <f t="shared" si="31"/>
        <v>0</v>
      </c>
      <c r="P49" s="3">
        <f t="shared" si="31"/>
        <v>0</v>
      </c>
      <c r="Q49" s="3">
        <f t="shared" si="31"/>
        <v>0</v>
      </c>
      <c r="R49" s="3">
        <f t="shared" si="31"/>
        <v>0</v>
      </c>
      <c r="S49" s="3">
        <f t="shared" si="31"/>
        <v>0</v>
      </c>
      <c r="T49" s="523">
        <f t="shared" si="24"/>
        <v>165.50868180145991</v>
      </c>
      <c r="U49" s="3">
        <f t="shared" si="31"/>
        <v>165.50868180145991</v>
      </c>
      <c r="V49" s="3">
        <f t="shared" si="31"/>
        <v>165.50868180145991</v>
      </c>
      <c r="W49" s="3">
        <f t="shared" si="31"/>
        <v>165.50868180145991</v>
      </c>
      <c r="X49" s="3">
        <f t="shared" si="31"/>
        <v>165.50868180145991</v>
      </c>
      <c r="Y49" s="3">
        <f t="shared" si="31"/>
        <v>165.50868180145991</v>
      </c>
      <c r="Z49" s="3">
        <f t="shared" si="31"/>
        <v>165.50868180145991</v>
      </c>
      <c r="AA49" s="3">
        <f t="shared" si="31"/>
        <v>165.50868180145991</v>
      </c>
    </row>
    <row r="50" spans="1:27" ht="15" customHeight="1" x14ac:dyDescent="0.25">
      <c r="A50" s="663"/>
      <c r="B50" s="11" t="str">
        <f t="shared" si="21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2">F50</f>
        <v>0</v>
      </c>
      <c r="H50" s="3">
        <f t="shared" si="32"/>
        <v>0</v>
      </c>
      <c r="I50" s="3">
        <f t="shared" si="32"/>
        <v>0</v>
      </c>
      <c r="J50" s="3">
        <f t="shared" si="32"/>
        <v>0</v>
      </c>
      <c r="K50" s="3">
        <f t="shared" si="32"/>
        <v>0</v>
      </c>
      <c r="L50" s="3">
        <f t="shared" si="32"/>
        <v>0</v>
      </c>
      <c r="M50" s="3">
        <f t="shared" si="32"/>
        <v>0</v>
      </c>
      <c r="N50" s="3">
        <f t="shared" si="32"/>
        <v>0</v>
      </c>
      <c r="O50" s="3">
        <f t="shared" si="32"/>
        <v>0</v>
      </c>
      <c r="P50" s="3">
        <f t="shared" si="32"/>
        <v>0</v>
      </c>
      <c r="Q50" s="3">
        <f t="shared" si="32"/>
        <v>0</v>
      </c>
      <c r="R50" s="3">
        <f t="shared" si="32"/>
        <v>0</v>
      </c>
      <c r="S50" s="3">
        <f t="shared" si="32"/>
        <v>0</v>
      </c>
      <c r="T50" s="523">
        <f t="shared" si="24"/>
        <v>0</v>
      </c>
      <c r="U50" s="3">
        <f t="shared" si="32"/>
        <v>0</v>
      </c>
      <c r="V50" s="3">
        <f t="shared" si="32"/>
        <v>0</v>
      </c>
      <c r="W50" s="3">
        <f t="shared" si="32"/>
        <v>0</v>
      </c>
      <c r="X50" s="3">
        <f t="shared" si="32"/>
        <v>0</v>
      </c>
      <c r="Y50" s="3">
        <f t="shared" si="32"/>
        <v>0</v>
      </c>
      <c r="Z50" s="3">
        <f t="shared" si="32"/>
        <v>0</v>
      </c>
      <c r="AA50" s="3">
        <f t="shared" si="32"/>
        <v>0</v>
      </c>
    </row>
    <row r="51" spans="1:27" x14ac:dyDescent="0.25">
      <c r="A51" s="663"/>
      <c r="B51" s="11" t="str">
        <f t="shared" si="21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3">F51</f>
        <v>0</v>
      </c>
      <c r="H51" s="3">
        <f t="shared" si="33"/>
        <v>0</v>
      </c>
      <c r="I51" s="3">
        <f t="shared" si="33"/>
        <v>0</v>
      </c>
      <c r="J51" s="3">
        <f t="shared" si="33"/>
        <v>0</v>
      </c>
      <c r="K51" s="3">
        <f t="shared" si="33"/>
        <v>0</v>
      </c>
      <c r="L51" s="3">
        <f t="shared" si="33"/>
        <v>0</v>
      </c>
      <c r="M51" s="3">
        <f t="shared" si="33"/>
        <v>0</v>
      </c>
      <c r="N51" s="3">
        <f t="shared" si="33"/>
        <v>0</v>
      </c>
      <c r="O51" s="3">
        <f t="shared" si="33"/>
        <v>0</v>
      </c>
      <c r="P51" s="3">
        <f t="shared" si="33"/>
        <v>0</v>
      </c>
      <c r="Q51" s="3">
        <f t="shared" si="33"/>
        <v>0</v>
      </c>
      <c r="R51" s="3">
        <f t="shared" si="33"/>
        <v>0</v>
      </c>
      <c r="S51" s="3">
        <f t="shared" si="33"/>
        <v>0</v>
      </c>
      <c r="T51" s="523">
        <f t="shared" si="24"/>
        <v>0</v>
      </c>
      <c r="U51" s="3">
        <f t="shared" si="33"/>
        <v>0</v>
      </c>
      <c r="V51" s="3">
        <f t="shared" si="33"/>
        <v>0</v>
      </c>
      <c r="W51" s="3">
        <f t="shared" si="33"/>
        <v>0</v>
      </c>
      <c r="X51" s="3">
        <f t="shared" si="33"/>
        <v>0</v>
      </c>
      <c r="Y51" s="3">
        <f t="shared" si="33"/>
        <v>0</v>
      </c>
      <c r="Z51" s="3">
        <f t="shared" si="33"/>
        <v>0</v>
      </c>
      <c r="AA51" s="3">
        <f t="shared" si="33"/>
        <v>0</v>
      </c>
    </row>
    <row r="52" spans="1:27" x14ac:dyDescent="0.25">
      <c r="A52" s="663"/>
      <c r="B52" s="11" t="str">
        <f t="shared" si="21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4">F52</f>
        <v>0</v>
      </c>
      <c r="H52" s="3">
        <f t="shared" si="34"/>
        <v>0</v>
      </c>
      <c r="I52" s="3">
        <f t="shared" si="34"/>
        <v>0</v>
      </c>
      <c r="J52" s="3">
        <f t="shared" si="34"/>
        <v>0</v>
      </c>
      <c r="K52" s="3">
        <f t="shared" si="34"/>
        <v>0</v>
      </c>
      <c r="L52" s="3">
        <f t="shared" si="34"/>
        <v>0</v>
      </c>
      <c r="M52" s="3">
        <f t="shared" si="34"/>
        <v>0</v>
      </c>
      <c r="N52" s="3">
        <f t="shared" si="34"/>
        <v>0</v>
      </c>
      <c r="O52" s="3">
        <f t="shared" si="34"/>
        <v>0</v>
      </c>
      <c r="P52" s="3">
        <f t="shared" si="34"/>
        <v>0</v>
      </c>
      <c r="Q52" s="3">
        <f t="shared" si="34"/>
        <v>0</v>
      </c>
      <c r="R52" s="3">
        <f t="shared" si="34"/>
        <v>0</v>
      </c>
      <c r="S52" s="3">
        <f t="shared" si="34"/>
        <v>0</v>
      </c>
      <c r="T52" s="523">
        <f t="shared" si="24"/>
        <v>0</v>
      </c>
      <c r="U52" s="3">
        <f t="shared" si="34"/>
        <v>0</v>
      </c>
      <c r="V52" s="3">
        <f t="shared" si="34"/>
        <v>0</v>
      </c>
      <c r="W52" s="3">
        <f t="shared" si="34"/>
        <v>0</v>
      </c>
      <c r="X52" s="3">
        <f t="shared" si="34"/>
        <v>0</v>
      </c>
      <c r="Y52" s="3">
        <f t="shared" si="34"/>
        <v>0</v>
      </c>
      <c r="Z52" s="3">
        <f t="shared" si="34"/>
        <v>0</v>
      </c>
      <c r="AA52" s="3">
        <f t="shared" si="34"/>
        <v>0</v>
      </c>
    </row>
    <row r="53" spans="1:27" x14ac:dyDescent="0.25">
      <c r="A53" s="663"/>
      <c r="B53" s="11" t="str">
        <f t="shared" si="21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5">F53</f>
        <v>0</v>
      </c>
      <c r="H53" s="3">
        <f t="shared" si="35"/>
        <v>0</v>
      </c>
      <c r="I53" s="3">
        <f t="shared" si="35"/>
        <v>0</v>
      </c>
      <c r="J53" s="3">
        <f t="shared" si="35"/>
        <v>0</v>
      </c>
      <c r="K53" s="3">
        <f t="shared" si="35"/>
        <v>0</v>
      </c>
      <c r="L53" s="3">
        <f t="shared" si="35"/>
        <v>0</v>
      </c>
      <c r="M53" s="3">
        <f t="shared" si="35"/>
        <v>0</v>
      </c>
      <c r="N53" s="3">
        <f t="shared" si="35"/>
        <v>0</v>
      </c>
      <c r="O53" s="3">
        <f t="shared" si="35"/>
        <v>0</v>
      </c>
      <c r="P53" s="3">
        <f t="shared" si="35"/>
        <v>0</v>
      </c>
      <c r="Q53" s="3">
        <f t="shared" si="35"/>
        <v>0</v>
      </c>
      <c r="R53" s="3">
        <f t="shared" si="35"/>
        <v>0</v>
      </c>
      <c r="S53" s="3">
        <f t="shared" si="35"/>
        <v>0</v>
      </c>
      <c r="T53" s="523">
        <f t="shared" si="24"/>
        <v>17991.244190821279</v>
      </c>
      <c r="U53" s="3">
        <f t="shared" si="35"/>
        <v>17991.244190821279</v>
      </c>
      <c r="V53" s="3">
        <f t="shared" si="35"/>
        <v>17991.244190821279</v>
      </c>
      <c r="W53" s="3">
        <f t="shared" si="35"/>
        <v>17991.244190821279</v>
      </c>
      <c r="X53" s="3">
        <f t="shared" si="35"/>
        <v>17991.244190821279</v>
      </c>
      <c r="Y53" s="3">
        <f t="shared" si="35"/>
        <v>17991.244190821279</v>
      </c>
      <c r="Z53" s="3">
        <f t="shared" si="35"/>
        <v>17991.244190821279</v>
      </c>
      <c r="AA53" s="3">
        <f t="shared" si="35"/>
        <v>17991.244190821279</v>
      </c>
    </row>
    <row r="54" spans="1:27" ht="15" customHeight="1" x14ac:dyDescent="0.25">
      <c r="A54" s="663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5" t="str">
        <f t="shared" si="21"/>
        <v>Monthly kWh</v>
      </c>
      <c r="C55" s="221">
        <f>SUM(C41:C54)</f>
        <v>0</v>
      </c>
      <c r="D55" s="221">
        <f t="shared" ref="D55:AA55" si="36">SUM(D41:D54)</f>
        <v>0</v>
      </c>
      <c r="E55" s="221">
        <f t="shared" si="36"/>
        <v>0</v>
      </c>
      <c r="F55" s="221">
        <f t="shared" si="36"/>
        <v>0</v>
      </c>
      <c r="G55" s="221">
        <f t="shared" si="36"/>
        <v>0</v>
      </c>
      <c r="H55" s="221">
        <f t="shared" si="36"/>
        <v>0</v>
      </c>
      <c r="I55" s="221">
        <f t="shared" si="36"/>
        <v>0</v>
      </c>
      <c r="J55" s="221">
        <f t="shared" si="36"/>
        <v>0</v>
      </c>
      <c r="K55" s="221">
        <f t="shared" si="36"/>
        <v>0</v>
      </c>
      <c r="L55" s="221">
        <f t="shared" si="36"/>
        <v>0</v>
      </c>
      <c r="M55" s="221">
        <f t="shared" si="36"/>
        <v>0</v>
      </c>
      <c r="N55" s="221">
        <f t="shared" si="36"/>
        <v>0</v>
      </c>
      <c r="O55" s="221">
        <f t="shared" si="36"/>
        <v>0</v>
      </c>
      <c r="P55" s="221">
        <f t="shared" si="36"/>
        <v>0</v>
      </c>
      <c r="Q55" s="221">
        <f t="shared" si="36"/>
        <v>0</v>
      </c>
      <c r="R55" s="221">
        <f t="shared" si="36"/>
        <v>0</v>
      </c>
      <c r="S55" s="221">
        <f t="shared" si="36"/>
        <v>0</v>
      </c>
      <c r="T55" s="221">
        <f t="shared" si="36"/>
        <v>2631711.3614773015</v>
      </c>
      <c r="U55" s="221">
        <f t="shared" si="36"/>
        <v>2631711.3614773015</v>
      </c>
      <c r="V55" s="221">
        <f t="shared" si="36"/>
        <v>2631711.3614773015</v>
      </c>
      <c r="W55" s="221">
        <f t="shared" si="36"/>
        <v>2631711.3614773015</v>
      </c>
      <c r="X55" s="221">
        <f t="shared" si="36"/>
        <v>2631711.3614773015</v>
      </c>
      <c r="Y55" s="221">
        <f t="shared" si="36"/>
        <v>2631711.3614773015</v>
      </c>
      <c r="Z55" s="221">
        <f t="shared" si="36"/>
        <v>2631711.3614773015</v>
      </c>
      <c r="AA55" s="221">
        <f t="shared" si="36"/>
        <v>2631711.3614773015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240"/>
      <c r="L57" s="120"/>
      <c r="M57" s="120"/>
      <c r="N57" s="240"/>
      <c r="O57" s="120"/>
      <c r="P57" s="120"/>
      <c r="Q57" s="240"/>
      <c r="R57" s="120"/>
      <c r="S57" s="120"/>
      <c r="T57" s="240"/>
      <c r="U57" s="120"/>
      <c r="V57" s="120"/>
      <c r="W57" s="240"/>
      <c r="X57" s="120"/>
      <c r="Y57" s="120"/>
      <c r="Z57" s="240"/>
      <c r="AA57" s="120"/>
    </row>
    <row r="58" spans="1:27" ht="16.5" thickBot="1" x14ac:dyDescent="0.3">
      <c r="A58" s="665" t="s">
        <v>17</v>
      </c>
      <c r="B58" s="17" t="str">
        <f t="shared" ref="B58" si="37">B40</f>
        <v>End Use</v>
      </c>
      <c r="C58" s="135">
        <f>C$4</f>
        <v>45292</v>
      </c>
      <c r="D58" s="135">
        <f t="shared" ref="D58:AA58" si="38">D$4</f>
        <v>45323</v>
      </c>
      <c r="E58" s="135">
        <f t="shared" si="38"/>
        <v>45352</v>
      </c>
      <c r="F58" s="135">
        <f t="shared" si="38"/>
        <v>45383</v>
      </c>
      <c r="G58" s="135">
        <f t="shared" si="38"/>
        <v>45413</v>
      </c>
      <c r="H58" s="135">
        <f t="shared" si="38"/>
        <v>45444</v>
      </c>
      <c r="I58" s="135">
        <f t="shared" si="38"/>
        <v>45474</v>
      </c>
      <c r="J58" s="135">
        <f t="shared" si="38"/>
        <v>45505</v>
      </c>
      <c r="K58" s="135">
        <f t="shared" si="38"/>
        <v>45536</v>
      </c>
      <c r="L58" s="135">
        <f t="shared" si="38"/>
        <v>45566</v>
      </c>
      <c r="M58" s="135">
        <f t="shared" si="38"/>
        <v>45597</v>
      </c>
      <c r="N58" s="135">
        <f t="shared" si="38"/>
        <v>45627</v>
      </c>
      <c r="O58" s="135">
        <f t="shared" si="38"/>
        <v>45658</v>
      </c>
      <c r="P58" s="135">
        <f t="shared" si="38"/>
        <v>45689</v>
      </c>
      <c r="Q58" s="135">
        <f t="shared" si="38"/>
        <v>45717</v>
      </c>
      <c r="R58" s="135">
        <f t="shared" si="38"/>
        <v>45748</v>
      </c>
      <c r="S58" s="135">
        <f t="shared" si="38"/>
        <v>45778</v>
      </c>
      <c r="T58" s="135">
        <f t="shared" si="38"/>
        <v>45809</v>
      </c>
      <c r="U58" s="135">
        <f t="shared" si="38"/>
        <v>45839</v>
      </c>
      <c r="V58" s="135">
        <f t="shared" si="38"/>
        <v>45870</v>
      </c>
      <c r="W58" s="135">
        <f t="shared" si="38"/>
        <v>45901</v>
      </c>
      <c r="X58" s="135">
        <f t="shared" si="38"/>
        <v>45931</v>
      </c>
      <c r="Y58" s="135">
        <f t="shared" si="38"/>
        <v>45962</v>
      </c>
      <c r="Z58" s="135">
        <f t="shared" si="38"/>
        <v>45992</v>
      </c>
      <c r="AA58" s="135">
        <f t="shared" si="38"/>
        <v>46023</v>
      </c>
    </row>
    <row r="59" spans="1:27" ht="15" customHeight="1" x14ac:dyDescent="0.25">
      <c r="A59" s="666"/>
      <c r="B59" s="13" t="str">
        <f t="shared" ref="B59:B72" si="39">B41</f>
        <v>Air Comp</v>
      </c>
      <c r="C59" s="23">
        <f>((C5*0.5)-C41)*C78*C$93*C$2</f>
        <v>0</v>
      </c>
      <c r="D59" s="23">
        <f>((D5*0.5)+C23-D41)*D78*D$93*D$2</f>
        <v>0</v>
      </c>
      <c r="E59" s="23">
        <f t="shared" ref="E59:AA59" si="40">((E5*0.5)+D23-E41)*E78*E$93*E$2</f>
        <v>0</v>
      </c>
      <c r="F59" s="23">
        <f t="shared" si="40"/>
        <v>0</v>
      </c>
      <c r="G59" s="23">
        <f t="shared" si="40"/>
        <v>0</v>
      </c>
      <c r="H59" s="23">
        <f t="shared" si="40"/>
        <v>0</v>
      </c>
      <c r="I59" s="23">
        <f t="shared" si="40"/>
        <v>0</v>
      </c>
      <c r="J59" s="23">
        <f t="shared" si="40"/>
        <v>0</v>
      </c>
      <c r="K59" s="23">
        <f t="shared" si="40"/>
        <v>0</v>
      </c>
      <c r="L59" s="23">
        <f t="shared" si="40"/>
        <v>0</v>
      </c>
      <c r="M59" s="23">
        <f t="shared" si="40"/>
        <v>0</v>
      </c>
      <c r="N59" s="23">
        <f t="shared" si="40"/>
        <v>0</v>
      </c>
      <c r="O59" s="23">
        <f t="shared" si="40"/>
        <v>0</v>
      </c>
      <c r="P59" s="23">
        <f t="shared" si="40"/>
        <v>0</v>
      </c>
      <c r="Q59" s="23">
        <f t="shared" si="40"/>
        <v>0</v>
      </c>
      <c r="R59" s="23">
        <f t="shared" si="40"/>
        <v>0</v>
      </c>
      <c r="S59" s="23">
        <f t="shared" si="40"/>
        <v>0</v>
      </c>
      <c r="T59" s="23">
        <f t="shared" si="40"/>
        <v>0</v>
      </c>
      <c r="U59" s="23">
        <f t="shared" si="40"/>
        <v>0</v>
      </c>
      <c r="V59" s="23">
        <f t="shared" si="40"/>
        <v>0</v>
      </c>
      <c r="W59" s="23">
        <f t="shared" si="40"/>
        <v>0</v>
      </c>
      <c r="X59" s="23">
        <f t="shared" si="40"/>
        <v>0</v>
      </c>
      <c r="Y59" s="23">
        <f t="shared" si="40"/>
        <v>0</v>
      </c>
      <c r="Z59" s="23">
        <f t="shared" si="40"/>
        <v>0</v>
      </c>
      <c r="AA59" s="23">
        <f t="shared" si="40"/>
        <v>0</v>
      </c>
    </row>
    <row r="60" spans="1:27" ht="15.75" x14ac:dyDescent="0.25">
      <c r="A60" s="666"/>
      <c r="B60" s="13" t="str">
        <f t="shared" si="39"/>
        <v>Building Shell</v>
      </c>
      <c r="C60" s="23">
        <f t="shared" ref="C60:C71" si="41">((C6*0.5)-C42)*C79*C$93*C$2</f>
        <v>0</v>
      </c>
      <c r="D60" s="23">
        <f t="shared" ref="D60:AA60" si="42">((D6*0.5)+C24-D42)*D79*D$93*D$2</f>
        <v>0</v>
      </c>
      <c r="E60" s="23">
        <f t="shared" si="42"/>
        <v>0</v>
      </c>
      <c r="F60" s="23">
        <f t="shared" si="42"/>
        <v>0</v>
      </c>
      <c r="G60" s="23">
        <f t="shared" si="42"/>
        <v>0</v>
      </c>
      <c r="H60" s="23">
        <f t="shared" si="42"/>
        <v>0</v>
      </c>
      <c r="I60" s="23">
        <f t="shared" si="42"/>
        <v>0</v>
      </c>
      <c r="J60" s="23">
        <f t="shared" si="42"/>
        <v>0</v>
      </c>
      <c r="K60" s="23">
        <f t="shared" si="42"/>
        <v>0</v>
      </c>
      <c r="L60" s="23">
        <f t="shared" si="42"/>
        <v>0</v>
      </c>
      <c r="M60" s="23">
        <f t="shared" si="42"/>
        <v>0</v>
      </c>
      <c r="N60" s="23">
        <f t="shared" si="42"/>
        <v>0</v>
      </c>
      <c r="O60" s="23">
        <f t="shared" si="42"/>
        <v>0</v>
      </c>
      <c r="P60" s="23">
        <f t="shared" si="42"/>
        <v>0</v>
      </c>
      <c r="Q60" s="23">
        <f t="shared" si="42"/>
        <v>0</v>
      </c>
      <c r="R60" s="23">
        <f t="shared" si="42"/>
        <v>0</v>
      </c>
      <c r="S60" s="23">
        <f t="shared" si="42"/>
        <v>0</v>
      </c>
      <c r="T60" s="23">
        <f t="shared" si="42"/>
        <v>0</v>
      </c>
      <c r="U60" s="23">
        <f t="shared" si="42"/>
        <v>0</v>
      </c>
      <c r="V60" s="23">
        <f t="shared" si="42"/>
        <v>0</v>
      </c>
      <c r="W60" s="23">
        <f t="shared" si="42"/>
        <v>0</v>
      </c>
      <c r="X60" s="23">
        <f t="shared" si="42"/>
        <v>0</v>
      </c>
      <c r="Y60" s="23">
        <f t="shared" si="42"/>
        <v>0</v>
      </c>
      <c r="Z60" s="23">
        <f t="shared" si="42"/>
        <v>0</v>
      </c>
      <c r="AA60" s="23">
        <f t="shared" si="42"/>
        <v>0</v>
      </c>
    </row>
    <row r="61" spans="1:27" ht="15.75" x14ac:dyDescent="0.25">
      <c r="A61" s="666"/>
      <c r="B61" s="13" t="str">
        <f t="shared" si="39"/>
        <v>Cooking</v>
      </c>
      <c r="C61" s="23">
        <f t="shared" si="41"/>
        <v>0</v>
      </c>
      <c r="D61" s="23">
        <f t="shared" ref="D61:AA61" si="43">((D7*0.5)+C25-D43)*D80*D$93*D$2</f>
        <v>0</v>
      </c>
      <c r="E61" s="23">
        <f t="shared" si="43"/>
        <v>0</v>
      </c>
      <c r="F61" s="23">
        <f t="shared" si="43"/>
        <v>0</v>
      </c>
      <c r="G61" s="23">
        <f t="shared" si="43"/>
        <v>0</v>
      </c>
      <c r="H61" s="23">
        <f t="shared" si="43"/>
        <v>0</v>
      </c>
      <c r="I61" s="23">
        <f t="shared" si="43"/>
        <v>0</v>
      </c>
      <c r="J61" s="23">
        <f t="shared" si="43"/>
        <v>0</v>
      </c>
      <c r="K61" s="23">
        <f t="shared" si="43"/>
        <v>0</v>
      </c>
      <c r="L61" s="23">
        <f t="shared" si="43"/>
        <v>0</v>
      </c>
      <c r="M61" s="23">
        <f t="shared" si="43"/>
        <v>0</v>
      </c>
      <c r="N61" s="23">
        <f t="shared" si="43"/>
        <v>0</v>
      </c>
      <c r="O61" s="23">
        <f t="shared" si="43"/>
        <v>0</v>
      </c>
      <c r="P61" s="23">
        <f t="shared" si="43"/>
        <v>0</v>
      </c>
      <c r="Q61" s="23">
        <f t="shared" si="43"/>
        <v>0</v>
      </c>
      <c r="R61" s="23">
        <f t="shared" si="43"/>
        <v>0</v>
      </c>
      <c r="S61" s="23">
        <f t="shared" si="43"/>
        <v>0</v>
      </c>
      <c r="T61" s="23">
        <f t="shared" si="43"/>
        <v>0</v>
      </c>
      <c r="U61" s="23">
        <f t="shared" si="43"/>
        <v>0</v>
      </c>
      <c r="V61" s="23">
        <f t="shared" si="43"/>
        <v>0</v>
      </c>
      <c r="W61" s="23">
        <f t="shared" si="43"/>
        <v>0</v>
      </c>
      <c r="X61" s="23">
        <f t="shared" si="43"/>
        <v>0</v>
      </c>
      <c r="Y61" s="23">
        <f t="shared" si="43"/>
        <v>0</v>
      </c>
      <c r="Z61" s="23">
        <f t="shared" si="43"/>
        <v>0</v>
      </c>
      <c r="AA61" s="23">
        <f t="shared" si="43"/>
        <v>0</v>
      </c>
    </row>
    <row r="62" spans="1:27" ht="15.75" x14ac:dyDescent="0.25">
      <c r="A62" s="666"/>
      <c r="B62" s="13" t="str">
        <f t="shared" si="39"/>
        <v>Cooling</v>
      </c>
      <c r="C62" s="23">
        <f t="shared" si="41"/>
        <v>0</v>
      </c>
      <c r="D62" s="23">
        <f t="shared" ref="D62:AA62" si="44">((D8*0.5)+C26-D44)*D81*D$93*D$2</f>
        <v>0</v>
      </c>
      <c r="E62" s="23">
        <f t="shared" si="44"/>
        <v>0</v>
      </c>
      <c r="F62" s="23">
        <f t="shared" si="44"/>
        <v>0</v>
      </c>
      <c r="G62" s="23">
        <f t="shared" si="44"/>
        <v>0</v>
      </c>
      <c r="H62" s="23">
        <f t="shared" si="44"/>
        <v>0</v>
      </c>
      <c r="I62" s="23">
        <f t="shared" si="44"/>
        <v>52.132675536379011</v>
      </c>
      <c r="J62" s="23">
        <f t="shared" si="44"/>
        <v>97.138987659736287</v>
      </c>
      <c r="K62" s="23">
        <f t="shared" si="44"/>
        <v>145.16833538258771</v>
      </c>
      <c r="L62" s="23">
        <f t="shared" si="44"/>
        <v>28.598860193394266</v>
      </c>
      <c r="M62" s="23">
        <f t="shared" si="44"/>
        <v>9.1091604580389003</v>
      </c>
      <c r="N62" s="23">
        <f t="shared" si="44"/>
        <v>9.5450605046645848E-2</v>
      </c>
      <c r="O62" s="23">
        <f t="shared" si="44"/>
        <v>7.9964391612205119E-3</v>
      </c>
      <c r="P62" s="23">
        <f t="shared" si="44"/>
        <v>0.32019517702061773</v>
      </c>
      <c r="Q62" s="23">
        <f t="shared" si="44"/>
        <v>9.8092014921909385</v>
      </c>
      <c r="R62" s="23">
        <f t="shared" si="44"/>
        <v>33.294916650505691</v>
      </c>
      <c r="S62" s="23">
        <f t="shared" si="44"/>
        <v>101.15820970778381</v>
      </c>
      <c r="T62" s="23">
        <f t="shared" si="44"/>
        <v>0</v>
      </c>
      <c r="U62" s="23">
        <f t="shared" si="44"/>
        <v>0</v>
      </c>
      <c r="V62" s="23">
        <f t="shared" si="44"/>
        <v>0</v>
      </c>
      <c r="W62" s="23">
        <f t="shared" si="44"/>
        <v>0</v>
      </c>
      <c r="X62" s="23">
        <f t="shared" si="44"/>
        <v>0</v>
      </c>
      <c r="Y62" s="23">
        <f t="shared" si="44"/>
        <v>0</v>
      </c>
      <c r="Z62" s="23">
        <f t="shared" si="44"/>
        <v>0</v>
      </c>
      <c r="AA62" s="23">
        <f t="shared" si="44"/>
        <v>0</v>
      </c>
    </row>
    <row r="63" spans="1:27" ht="15.75" x14ac:dyDescent="0.25">
      <c r="A63" s="666"/>
      <c r="B63" s="13" t="str">
        <f t="shared" si="39"/>
        <v>Ext Lighting</v>
      </c>
      <c r="C63" s="23">
        <f t="shared" si="41"/>
        <v>0</v>
      </c>
      <c r="D63" s="23">
        <f t="shared" ref="D63:AA63" si="45">((D9*0.5)+C27-D45)*D82*D$93*D$2</f>
        <v>0</v>
      </c>
      <c r="E63" s="23">
        <f t="shared" si="45"/>
        <v>0</v>
      </c>
      <c r="F63" s="23">
        <f t="shared" si="45"/>
        <v>0</v>
      </c>
      <c r="G63" s="23">
        <f t="shared" si="45"/>
        <v>0</v>
      </c>
      <c r="H63" s="23">
        <f t="shared" si="45"/>
        <v>0</v>
      </c>
      <c r="I63" s="23">
        <f t="shared" si="45"/>
        <v>0</v>
      </c>
      <c r="J63" s="23">
        <f t="shared" si="45"/>
        <v>0</v>
      </c>
      <c r="K63" s="23">
        <f t="shared" si="45"/>
        <v>0</v>
      </c>
      <c r="L63" s="23">
        <f t="shared" si="45"/>
        <v>0</v>
      </c>
      <c r="M63" s="23">
        <f t="shared" si="45"/>
        <v>20.446381409926261</v>
      </c>
      <c r="N63" s="23">
        <f t="shared" si="45"/>
        <v>82.074735740255662</v>
      </c>
      <c r="O63" s="23">
        <f t="shared" si="45"/>
        <v>124.67730384786283</v>
      </c>
      <c r="P63" s="23">
        <f t="shared" si="45"/>
        <v>93.764966685817427</v>
      </c>
      <c r="Q63" s="23">
        <f t="shared" si="45"/>
        <v>84.596707934353333</v>
      </c>
      <c r="R63" s="23">
        <f t="shared" si="45"/>
        <v>92.085339822115714</v>
      </c>
      <c r="S63" s="23">
        <f t="shared" si="45"/>
        <v>115.74036516238471</v>
      </c>
      <c r="T63" s="23">
        <f t="shared" si="45"/>
        <v>0</v>
      </c>
      <c r="U63" s="23">
        <f t="shared" si="45"/>
        <v>0</v>
      </c>
      <c r="V63" s="23">
        <f t="shared" si="45"/>
        <v>0</v>
      </c>
      <c r="W63" s="23">
        <f t="shared" si="45"/>
        <v>0</v>
      </c>
      <c r="X63" s="23">
        <f t="shared" si="45"/>
        <v>0</v>
      </c>
      <c r="Y63" s="23">
        <f t="shared" si="45"/>
        <v>0</v>
      </c>
      <c r="Z63" s="23">
        <f t="shared" si="45"/>
        <v>0</v>
      </c>
      <c r="AA63" s="23">
        <f t="shared" si="45"/>
        <v>0</v>
      </c>
    </row>
    <row r="64" spans="1:27" ht="15.75" x14ac:dyDescent="0.25">
      <c r="A64" s="666"/>
      <c r="B64" s="13" t="str">
        <f t="shared" si="39"/>
        <v>Heating</v>
      </c>
      <c r="C64" s="23">
        <f t="shared" si="41"/>
        <v>0</v>
      </c>
      <c r="D64" s="23">
        <f t="shared" ref="D64:AA64" si="46">((D10*0.5)+C28-D46)*D83*D$93*D$2</f>
        <v>0</v>
      </c>
      <c r="E64" s="23">
        <f t="shared" si="46"/>
        <v>0</v>
      </c>
      <c r="F64" s="23">
        <f t="shared" si="46"/>
        <v>0</v>
      </c>
      <c r="G64" s="23">
        <f t="shared" si="46"/>
        <v>0</v>
      </c>
      <c r="H64" s="23">
        <f t="shared" si="46"/>
        <v>0</v>
      </c>
      <c r="I64" s="23">
        <f t="shared" si="46"/>
        <v>0</v>
      </c>
      <c r="J64" s="23">
        <f t="shared" si="46"/>
        <v>0</v>
      </c>
      <c r="K64" s="23">
        <f t="shared" si="46"/>
        <v>1.2965475788256002</v>
      </c>
      <c r="L64" s="23">
        <f t="shared" si="46"/>
        <v>9.6403626479471995</v>
      </c>
      <c r="M64" s="23">
        <f t="shared" si="46"/>
        <v>20.808724340678403</v>
      </c>
      <c r="N64" s="23">
        <f t="shared" si="46"/>
        <v>34.413727999638404</v>
      </c>
      <c r="O64" s="23">
        <f t="shared" si="46"/>
        <v>33.349985380694406</v>
      </c>
      <c r="P64" s="23">
        <f t="shared" si="46"/>
        <v>27.357114560428805</v>
      </c>
      <c r="Q64" s="23">
        <f t="shared" si="46"/>
        <v>21.270104620294401</v>
      </c>
      <c r="R64" s="23">
        <f t="shared" si="46"/>
        <v>10.902204647212802</v>
      </c>
      <c r="S64" s="23">
        <f t="shared" si="46"/>
        <v>5.1137717996880001</v>
      </c>
      <c r="T64" s="23">
        <f t="shared" si="46"/>
        <v>0</v>
      </c>
      <c r="U64" s="23">
        <f t="shared" si="46"/>
        <v>0</v>
      </c>
      <c r="V64" s="23">
        <f t="shared" si="46"/>
        <v>0</v>
      </c>
      <c r="W64" s="23">
        <f t="shared" si="46"/>
        <v>0</v>
      </c>
      <c r="X64" s="23">
        <f t="shared" si="46"/>
        <v>0</v>
      </c>
      <c r="Y64" s="23">
        <f t="shared" si="46"/>
        <v>0</v>
      </c>
      <c r="Z64" s="23">
        <f t="shared" si="46"/>
        <v>0</v>
      </c>
      <c r="AA64" s="23">
        <f t="shared" si="46"/>
        <v>0</v>
      </c>
    </row>
    <row r="65" spans="1:29" ht="15.75" x14ac:dyDescent="0.25">
      <c r="A65" s="666"/>
      <c r="B65" s="13" t="str">
        <f t="shared" si="39"/>
        <v>HVAC</v>
      </c>
      <c r="C65" s="23">
        <f t="shared" si="41"/>
        <v>0</v>
      </c>
      <c r="D65" s="23">
        <f t="shared" ref="D65:AA65" si="47">((D11*0.5)+C29-D47)*D84*D$93*D$2</f>
        <v>0</v>
      </c>
      <c r="E65" s="23">
        <f t="shared" si="47"/>
        <v>0</v>
      </c>
      <c r="F65" s="23">
        <f t="shared" si="47"/>
        <v>602.48601815396034</v>
      </c>
      <c r="G65" s="23">
        <f t="shared" si="47"/>
        <v>2193.809326845962</v>
      </c>
      <c r="H65" s="23">
        <f t="shared" si="47"/>
        <v>11311.475924469409</v>
      </c>
      <c r="I65" s="23">
        <f t="shared" si="47"/>
        <v>16560.607141419536</v>
      </c>
      <c r="J65" s="23">
        <f t="shared" si="47"/>
        <v>15693.282598333661</v>
      </c>
      <c r="K65" s="23">
        <f t="shared" si="47"/>
        <v>6826.555344217426</v>
      </c>
      <c r="L65" s="23">
        <f t="shared" si="47"/>
        <v>2827.5713292004289</v>
      </c>
      <c r="M65" s="23">
        <f t="shared" si="47"/>
        <v>4792.5208201891364</v>
      </c>
      <c r="N65" s="23">
        <f t="shared" si="47"/>
        <v>7553.1705017477061</v>
      </c>
      <c r="O65" s="23">
        <f t="shared" si="47"/>
        <v>7317.6558827867975</v>
      </c>
      <c r="P65" s="23">
        <f t="shared" si="47"/>
        <v>6010.6090249864701</v>
      </c>
      <c r="Q65" s="23">
        <f t="shared" si="47"/>
        <v>4910.5438080628073</v>
      </c>
      <c r="R65" s="23">
        <f t="shared" si="47"/>
        <v>3218.7356503355168</v>
      </c>
      <c r="S65" s="23">
        <f t="shared" si="47"/>
        <v>3633.5178281128606</v>
      </c>
      <c r="T65" s="23">
        <f t="shared" si="47"/>
        <v>0</v>
      </c>
      <c r="U65" s="23">
        <f t="shared" si="47"/>
        <v>0</v>
      </c>
      <c r="V65" s="23">
        <f t="shared" si="47"/>
        <v>0</v>
      </c>
      <c r="W65" s="23">
        <f t="shared" si="47"/>
        <v>0</v>
      </c>
      <c r="X65" s="23">
        <f t="shared" si="47"/>
        <v>0</v>
      </c>
      <c r="Y65" s="23">
        <f t="shared" si="47"/>
        <v>0</v>
      </c>
      <c r="Z65" s="23">
        <f t="shared" si="47"/>
        <v>0</v>
      </c>
      <c r="AA65" s="23">
        <f t="shared" si="47"/>
        <v>0</v>
      </c>
    </row>
    <row r="66" spans="1:29" ht="15.75" x14ac:dyDescent="0.25">
      <c r="A66" s="666"/>
      <c r="B66" s="13" t="str">
        <f t="shared" si="39"/>
        <v>Lighting</v>
      </c>
      <c r="C66" s="23">
        <f t="shared" si="41"/>
        <v>0</v>
      </c>
      <c r="D66" s="23">
        <f t="shared" ref="D66:AA66" si="48">((D12*0.5)+C30-D48)*D85*D$93*D$2</f>
        <v>322.67111049529206</v>
      </c>
      <c r="E66" s="23">
        <f t="shared" si="48"/>
        <v>1391.0030306190799</v>
      </c>
      <c r="F66" s="23">
        <f t="shared" si="48"/>
        <v>2265.7307308870245</v>
      </c>
      <c r="G66" s="23">
        <f t="shared" si="48"/>
        <v>2920.9754753233274</v>
      </c>
      <c r="H66" s="23">
        <f t="shared" si="48"/>
        <v>4536.1154290988306</v>
      </c>
      <c r="I66" s="23">
        <f t="shared" si="48"/>
        <v>8316.0979168047816</v>
      </c>
      <c r="J66" s="23">
        <f t="shared" si="48"/>
        <v>7844.6025450723891</v>
      </c>
      <c r="K66" s="23">
        <f t="shared" si="48"/>
        <v>9995.9173702620683</v>
      </c>
      <c r="L66" s="23">
        <f t="shared" si="48"/>
        <v>8282.0782254369115</v>
      </c>
      <c r="M66" s="23">
        <f t="shared" si="48"/>
        <v>7079.3329284131123</v>
      </c>
      <c r="N66" s="23">
        <f t="shared" si="48"/>
        <v>7584.1480790972173</v>
      </c>
      <c r="O66" s="23">
        <f t="shared" si="48"/>
        <v>8091.9710313582282</v>
      </c>
      <c r="P66" s="23">
        <f t="shared" si="48"/>
        <v>6070.5291125844424</v>
      </c>
      <c r="Q66" s="23">
        <f t="shared" si="48"/>
        <v>6894.4832473797369</v>
      </c>
      <c r="R66" s="23">
        <f t="shared" si="48"/>
        <v>7623.4739710658387</v>
      </c>
      <c r="S66" s="23">
        <f t="shared" si="48"/>
        <v>9823.4980975610415</v>
      </c>
      <c r="T66" s="23">
        <f t="shared" si="48"/>
        <v>0</v>
      </c>
      <c r="U66" s="23">
        <f t="shared" si="48"/>
        <v>0</v>
      </c>
      <c r="V66" s="23">
        <f t="shared" si="48"/>
        <v>0</v>
      </c>
      <c r="W66" s="23">
        <f t="shared" si="48"/>
        <v>0</v>
      </c>
      <c r="X66" s="23">
        <f t="shared" si="48"/>
        <v>0</v>
      </c>
      <c r="Y66" s="23">
        <f t="shared" si="48"/>
        <v>0</v>
      </c>
      <c r="Z66" s="23">
        <f t="shared" si="48"/>
        <v>0</v>
      </c>
      <c r="AA66" s="23">
        <f t="shared" si="48"/>
        <v>0</v>
      </c>
    </row>
    <row r="67" spans="1:29" ht="15.75" x14ac:dyDescent="0.25">
      <c r="A67" s="666"/>
      <c r="B67" s="13" t="str">
        <f t="shared" si="39"/>
        <v>Miscellaneous</v>
      </c>
      <c r="C67" s="23">
        <f t="shared" si="41"/>
        <v>0</v>
      </c>
      <c r="D67" s="23">
        <f t="shared" ref="D67:AA67" si="49">((D13*0.5)+C31-D49)*D86*D$93*D$2</f>
        <v>0</v>
      </c>
      <c r="E67" s="23">
        <f t="shared" si="49"/>
        <v>0</v>
      </c>
      <c r="F67" s="23">
        <f t="shared" si="49"/>
        <v>0</v>
      </c>
      <c r="G67" s="23">
        <f t="shared" si="49"/>
        <v>0</v>
      </c>
      <c r="H67" s="23">
        <f t="shared" si="49"/>
        <v>0</v>
      </c>
      <c r="I67" s="23">
        <f t="shared" si="49"/>
        <v>0</v>
      </c>
      <c r="J67" s="23">
        <f t="shared" si="49"/>
        <v>0</v>
      </c>
      <c r="K67" s="23">
        <f t="shared" si="49"/>
        <v>0</v>
      </c>
      <c r="L67" s="23">
        <f t="shared" si="49"/>
        <v>0</v>
      </c>
      <c r="M67" s="23">
        <f t="shared" si="49"/>
        <v>0</v>
      </c>
      <c r="N67" s="23">
        <f t="shared" si="49"/>
        <v>0.4537154568926931</v>
      </c>
      <c r="O67" s="23">
        <f t="shared" si="49"/>
        <v>0.84627543368158353</v>
      </c>
      <c r="P67" s="23">
        <f t="shared" si="49"/>
        <v>0.75164633360873623</v>
      </c>
      <c r="Q67" s="23">
        <f t="shared" si="49"/>
        <v>0.87118553663858955</v>
      </c>
      <c r="R67" s="23">
        <f t="shared" si="49"/>
        <v>0.91384036790898915</v>
      </c>
      <c r="S67" s="23">
        <f t="shared" si="49"/>
        <v>1.0226252937914044</v>
      </c>
      <c r="T67" s="23">
        <f t="shared" si="49"/>
        <v>0</v>
      </c>
      <c r="U67" s="23">
        <f t="shared" si="49"/>
        <v>0</v>
      </c>
      <c r="V67" s="23">
        <f t="shared" si="49"/>
        <v>0</v>
      </c>
      <c r="W67" s="23">
        <f t="shared" si="49"/>
        <v>0</v>
      </c>
      <c r="X67" s="23">
        <f t="shared" si="49"/>
        <v>0</v>
      </c>
      <c r="Y67" s="23">
        <f t="shared" si="49"/>
        <v>0</v>
      </c>
      <c r="Z67" s="23">
        <f t="shared" si="49"/>
        <v>0</v>
      </c>
      <c r="AA67" s="23">
        <f t="shared" si="49"/>
        <v>0</v>
      </c>
    </row>
    <row r="68" spans="1:29" ht="15.75" customHeight="1" x14ac:dyDescent="0.25">
      <c r="A68" s="666"/>
      <c r="B68" s="13" t="str">
        <f t="shared" si="39"/>
        <v>Motors</v>
      </c>
      <c r="C68" s="23">
        <f t="shared" si="41"/>
        <v>0</v>
      </c>
      <c r="D68" s="23">
        <f t="shared" ref="D68:AA68" si="50">((D14*0.5)+C32-D50)*D87*D$93*D$2</f>
        <v>0</v>
      </c>
      <c r="E68" s="23">
        <f t="shared" si="50"/>
        <v>0</v>
      </c>
      <c r="F68" s="23">
        <f t="shared" si="50"/>
        <v>0</v>
      </c>
      <c r="G68" s="23">
        <f t="shared" si="50"/>
        <v>0</v>
      </c>
      <c r="H68" s="23">
        <f t="shared" si="50"/>
        <v>0</v>
      </c>
      <c r="I68" s="23">
        <f t="shared" si="50"/>
        <v>0</v>
      </c>
      <c r="J68" s="23">
        <f t="shared" si="50"/>
        <v>0</v>
      </c>
      <c r="K68" s="23">
        <f t="shared" si="50"/>
        <v>0</v>
      </c>
      <c r="L68" s="23">
        <f t="shared" si="50"/>
        <v>0</v>
      </c>
      <c r="M68" s="23">
        <f t="shared" si="50"/>
        <v>0</v>
      </c>
      <c r="N68" s="23">
        <f t="shared" si="50"/>
        <v>0</v>
      </c>
      <c r="O68" s="23">
        <f t="shared" si="50"/>
        <v>0</v>
      </c>
      <c r="P68" s="23">
        <f t="shared" si="50"/>
        <v>0</v>
      </c>
      <c r="Q68" s="23">
        <f t="shared" si="50"/>
        <v>0</v>
      </c>
      <c r="R68" s="23">
        <f t="shared" si="50"/>
        <v>0</v>
      </c>
      <c r="S68" s="23">
        <f t="shared" si="50"/>
        <v>0</v>
      </c>
      <c r="T68" s="23">
        <f t="shared" si="50"/>
        <v>0</v>
      </c>
      <c r="U68" s="23">
        <f t="shared" si="50"/>
        <v>0</v>
      </c>
      <c r="V68" s="23">
        <f t="shared" si="50"/>
        <v>0</v>
      </c>
      <c r="W68" s="23">
        <f t="shared" si="50"/>
        <v>0</v>
      </c>
      <c r="X68" s="23">
        <f t="shared" si="50"/>
        <v>0</v>
      </c>
      <c r="Y68" s="23">
        <f t="shared" si="50"/>
        <v>0</v>
      </c>
      <c r="Z68" s="23">
        <f t="shared" si="50"/>
        <v>0</v>
      </c>
      <c r="AA68" s="23">
        <f t="shared" si="50"/>
        <v>0</v>
      </c>
    </row>
    <row r="69" spans="1:29" ht="15.75" x14ac:dyDescent="0.25">
      <c r="A69" s="666"/>
      <c r="B69" s="13" t="str">
        <f t="shared" si="39"/>
        <v>Process</v>
      </c>
      <c r="C69" s="23">
        <f t="shared" si="41"/>
        <v>0</v>
      </c>
      <c r="D69" s="23">
        <f t="shared" ref="D69:AA69" si="51">((D15*0.5)+C33-D51)*D88*D$93*D$2</f>
        <v>0</v>
      </c>
      <c r="E69" s="23">
        <f t="shared" si="51"/>
        <v>0</v>
      </c>
      <c r="F69" s="23">
        <f t="shared" si="51"/>
        <v>0</v>
      </c>
      <c r="G69" s="23">
        <f t="shared" si="51"/>
        <v>0</v>
      </c>
      <c r="H69" s="23">
        <f t="shared" si="51"/>
        <v>0</v>
      </c>
      <c r="I69" s="23">
        <f t="shared" si="51"/>
        <v>0</v>
      </c>
      <c r="J69" s="23">
        <f t="shared" si="51"/>
        <v>0</v>
      </c>
      <c r="K69" s="23">
        <f t="shared" si="51"/>
        <v>0</v>
      </c>
      <c r="L69" s="23">
        <f t="shared" si="51"/>
        <v>0</v>
      </c>
      <c r="M69" s="23">
        <f t="shared" si="51"/>
        <v>0</v>
      </c>
      <c r="N69" s="23">
        <f t="shared" si="51"/>
        <v>0</v>
      </c>
      <c r="O69" s="23">
        <f t="shared" si="51"/>
        <v>0</v>
      </c>
      <c r="P69" s="23">
        <f t="shared" si="51"/>
        <v>0</v>
      </c>
      <c r="Q69" s="23">
        <f t="shared" si="51"/>
        <v>0</v>
      </c>
      <c r="R69" s="23">
        <f t="shared" si="51"/>
        <v>0</v>
      </c>
      <c r="S69" s="23">
        <f t="shared" si="51"/>
        <v>0</v>
      </c>
      <c r="T69" s="23">
        <f t="shared" si="51"/>
        <v>0</v>
      </c>
      <c r="U69" s="23">
        <f t="shared" si="51"/>
        <v>0</v>
      </c>
      <c r="V69" s="23">
        <f t="shared" si="51"/>
        <v>0</v>
      </c>
      <c r="W69" s="23">
        <f t="shared" si="51"/>
        <v>0</v>
      </c>
      <c r="X69" s="23">
        <f t="shared" si="51"/>
        <v>0</v>
      </c>
      <c r="Y69" s="23">
        <f t="shared" si="51"/>
        <v>0</v>
      </c>
      <c r="Z69" s="23">
        <f t="shared" si="51"/>
        <v>0</v>
      </c>
      <c r="AA69" s="23">
        <f t="shared" si="51"/>
        <v>0</v>
      </c>
    </row>
    <row r="70" spans="1:29" ht="15.75" x14ac:dyDescent="0.25">
      <c r="A70" s="666"/>
      <c r="B70" s="13" t="str">
        <f t="shared" si="39"/>
        <v>Refrigeration</v>
      </c>
      <c r="C70" s="23">
        <f t="shared" si="41"/>
        <v>0</v>
      </c>
      <c r="D70" s="23">
        <f t="shared" ref="D70:AA70" si="52">((D16*0.5)+C34-D52)*D89*D$93*D$2</f>
        <v>0</v>
      </c>
      <c r="E70" s="23">
        <f t="shared" si="52"/>
        <v>0</v>
      </c>
      <c r="F70" s="23">
        <f t="shared" si="52"/>
        <v>0</v>
      </c>
      <c r="G70" s="23">
        <f t="shared" si="52"/>
        <v>0</v>
      </c>
      <c r="H70" s="23">
        <f t="shared" si="52"/>
        <v>0</v>
      </c>
      <c r="I70" s="23">
        <f t="shared" si="52"/>
        <v>0</v>
      </c>
      <c r="J70" s="23">
        <f t="shared" si="52"/>
        <v>0</v>
      </c>
      <c r="K70" s="23">
        <f t="shared" si="52"/>
        <v>0</v>
      </c>
      <c r="L70" s="23">
        <f t="shared" si="52"/>
        <v>0</v>
      </c>
      <c r="M70" s="23">
        <f t="shared" si="52"/>
        <v>0</v>
      </c>
      <c r="N70" s="23">
        <f t="shared" si="52"/>
        <v>0</v>
      </c>
      <c r="O70" s="23">
        <f t="shared" si="52"/>
        <v>0</v>
      </c>
      <c r="P70" s="23">
        <f t="shared" si="52"/>
        <v>0</v>
      </c>
      <c r="Q70" s="23">
        <f t="shared" si="52"/>
        <v>0</v>
      </c>
      <c r="R70" s="23">
        <f t="shared" si="52"/>
        <v>0</v>
      </c>
      <c r="S70" s="23">
        <f t="shared" si="52"/>
        <v>0</v>
      </c>
      <c r="T70" s="23">
        <f t="shared" si="52"/>
        <v>0</v>
      </c>
      <c r="U70" s="23">
        <f t="shared" si="52"/>
        <v>0</v>
      </c>
      <c r="V70" s="23">
        <f t="shared" si="52"/>
        <v>0</v>
      </c>
      <c r="W70" s="23">
        <f t="shared" si="52"/>
        <v>0</v>
      </c>
      <c r="X70" s="23">
        <f t="shared" si="52"/>
        <v>0</v>
      </c>
      <c r="Y70" s="23">
        <f t="shared" si="52"/>
        <v>0</v>
      </c>
      <c r="Z70" s="23">
        <f t="shared" si="52"/>
        <v>0</v>
      </c>
      <c r="AA70" s="23">
        <f t="shared" si="52"/>
        <v>0</v>
      </c>
    </row>
    <row r="71" spans="1:29" ht="15.75" x14ac:dyDescent="0.25">
      <c r="A71" s="666"/>
      <c r="B71" s="13" t="str">
        <f t="shared" si="39"/>
        <v>Water Heating</v>
      </c>
      <c r="C71" s="23">
        <f t="shared" si="41"/>
        <v>0</v>
      </c>
      <c r="D71" s="23">
        <f t="shared" ref="D71:AA71" si="53">((D17*0.5)+C35-D53)*D90*D$93*D$2</f>
        <v>0</v>
      </c>
      <c r="E71" s="23">
        <f t="shared" si="53"/>
        <v>0</v>
      </c>
      <c r="F71" s="23">
        <f t="shared" si="53"/>
        <v>0</v>
      </c>
      <c r="G71" s="23">
        <f t="shared" si="53"/>
        <v>49.781175732201376</v>
      </c>
      <c r="H71" s="23">
        <f t="shared" si="53"/>
        <v>130.91051070724328</v>
      </c>
      <c r="I71" s="23">
        <f t="shared" si="53"/>
        <v>134.88709681238899</v>
      </c>
      <c r="J71" s="23">
        <f t="shared" si="53"/>
        <v>136.56485971415262</v>
      </c>
      <c r="K71" s="23">
        <f t="shared" si="53"/>
        <v>136.33443734137819</v>
      </c>
      <c r="L71" s="23">
        <f t="shared" si="53"/>
        <v>93.888549000756399</v>
      </c>
      <c r="M71" s="23">
        <f t="shared" si="53"/>
        <v>102.37562465937634</v>
      </c>
      <c r="N71" s="23">
        <f t="shared" si="53"/>
        <v>107.49521966244221</v>
      </c>
      <c r="O71" s="23">
        <f t="shared" si="53"/>
        <v>117.01044447955188</v>
      </c>
      <c r="P71" s="23">
        <f t="shared" si="53"/>
        <v>95.755250285159875</v>
      </c>
      <c r="Q71" s="23">
        <f t="shared" si="53"/>
        <v>93.715152472737927</v>
      </c>
      <c r="R71" s="23">
        <f t="shared" si="53"/>
        <v>90.8517912663864</v>
      </c>
      <c r="S71" s="23">
        <f t="shared" si="53"/>
        <v>104.01578178953208</v>
      </c>
      <c r="T71" s="23">
        <f t="shared" si="53"/>
        <v>0</v>
      </c>
      <c r="U71" s="23">
        <f t="shared" si="53"/>
        <v>0</v>
      </c>
      <c r="V71" s="23">
        <f t="shared" si="53"/>
        <v>0</v>
      </c>
      <c r="W71" s="23">
        <f t="shared" si="53"/>
        <v>0</v>
      </c>
      <c r="X71" s="23">
        <f t="shared" si="53"/>
        <v>0</v>
      </c>
      <c r="Y71" s="23">
        <f t="shared" si="53"/>
        <v>0</v>
      </c>
      <c r="Z71" s="23">
        <f t="shared" si="53"/>
        <v>0</v>
      </c>
      <c r="AA71" s="23">
        <f t="shared" si="53"/>
        <v>0</v>
      </c>
    </row>
    <row r="72" spans="1:29" ht="15.75" customHeight="1" x14ac:dyDescent="0.25">
      <c r="A72" s="666"/>
      <c r="B72" s="13" t="str">
        <f t="shared" si="39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322.67111049529206</v>
      </c>
      <c r="E73" s="23">
        <f t="shared" ref="E73:AA73" si="54">SUM(E59:E72)</f>
        <v>1391.0030306190799</v>
      </c>
      <c r="F73" s="23">
        <f t="shared" si="54"/>
        <v>2868.2167490409847</v>
      </c>
      <c r="G73" s="23">
        <f t="shared" si="54"/>
        <v>5164.5659779014914</v>
      </c>
      <c r="H73" s="23">
        <f t="shared" si="54"/>
        <v>15978.501864275482</v>
      </c>
      <c r="I73" s="23">
        <f t="shared" si="54"/>
        <v>25063.724830573086</v>
      </c>
      <c r="J73" s="23">
        <f t="shared" si="54"/>
        <v>23771.588990779939</v>
      </c>
      <c r="K73" s="23">
        <f t="shared" si="54"/>
        <v>17105.272034782287</v>
      </c>
      <c r="L73" s="23">
        <f t="shared" si="54"/>
        <v>11241.777326479438</v>
      </c>
      <c r="M73" s="23">
        <f t="shared" si="54"/>
        <v>12024.593639470269</v>
      </c>
      <c r="N73" s="23">
        <f t="shared" si="54"/>
        <v>15361.8514303092</v>
      </c>
      <c r="O73" s="23">
        <f t="shared" si="54"/>
        <v>15685.518919725979</v>
      </c>
      <c r="P73" s="23">
        <f t="shared" si="54"/>
        <v>12299.087310612947</v>
      </c>
      <c r="Q73" s="23">
        <f t="shared" si="54"/>
        <v>12015.28940749876</v>
      </c>
      <c r="R73" s="23">
        <f t="shared" si="54"/>
        <v>11070.257714155487</v>
      </c>
      <c r="S73" s="23">
        <f t="shared" si="54"/>
        <v>13784.066679427084</v>
      </c>
      <c r="T73" s="23">
        <f t="shared" si="54"/>
        <v>0</v>
      </c>
      <c r="U73" s="23">
        <f t="shared" si="54"/>
        <v>0</v>
      </c>
      <c r="V73" s="23">
        <f t="shared" si="54"/>
        <v>0</v>
      </c>
      <c r="W73" s="23">
        <f t="shared" si="54"/>
        <v>0</v>
      </c>
      <c r="X73" s="23">
        <f t="shared" si="54"/>
        <v>0</v>
      </c>
      <c r="Y73" s="23">
        <f t="shared" si="54"/>
        <v>0</v>
      </c>
      <c r="Z73" s="23">
        <f t="shared" si="54"/>
        <v>0</v>
      </c>
      <c r="AA73" s="23">
        <f t="shared" si="54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322.67111049529206</v>
      </c>
      <c r="E74" s="24">
        <f t="shared" ref="E74:AA74" si="55">D74+E73</f>
        <v>1713.6741411143721</v>
      </c>
      <c r="F74" s="24">
        <f t="shared" si="55"/>
        <v>4581.8908901553568</v>
      </c>
      <c r="G74" s="24">
        <f t="shared" si="55"/>
        <v>9746.4568680568482</v>
      </c>
      <c r="H74" s="24">
        <f t="shared" si="55"/>
        <v>25724.958732332329</v>
      </c>
      <c r="I74" s="24">
        <f t="shared" si="55"/>
        <v>50788.683562905411</v>
      </c>
      <c r="J74" s="24">
        <f t="shared" si="55"/>
        <v>74560.272553685354</v>
      </c>
      <c r="K74" s="24">
        <f t="shared" si="55"/>
        <v>91665.544588467645</v>
      </c>
      <c r="L74" s="24">
        <f t="shared" si="55"/>
        <v>102907.32191494708</v>
      </c>
      <c r="M74" s="24">
        <f t="shared" si="55"/>
        <v>114931.91555441736</v>
      </c>
      <c r="N74" s="24">
        <f t="shared" si="55"/>
        <v>130293.76698472655</v>
      </c>
      <c r="O74" s="24">
        <f t="shared" si="55"/>
        <v>145979.28590445252</v>
      </c>
      <c r="P74" s="24">
        <f t="shared" si="55"/>
        <v>158278.37321506548</v>
      </c>
      <c r="Q74" s="24">
        <f t="shared" si="55"/>
        <v>170293.66262256424</v>
      </c>
      <c r="R74" s="24">
        <f t="shared" si="55"/>
        <v>181363.92033671972</v>
      </c>
      <c r="S74" s="24">
        <f t="shared" si="55"/>
        <v>195147.9870161468</v>
      </c>
      <c r="T74" s="24">
        <f t="shared" si="55"/>
        <v>195147.9870161468</v>
      </c>
      <c r="U74" s="24">
        <f t="shared" si="55"/>
        <v>195147.9870161468</v>
      </c>
      <c r="V74" s="24">
        <f t="shared" si="55"/>
        <v>195147.9870161468</v>
      </c>
      <c r="W74" s="24">
        <f t="shared" si="55"/>
        <v>195147.9870161468</v>
      </c>
      <c r="X74" s="24">
        <f t="shared" si="55"/>
        <v>195147.9870161468</v>
      </c>
      <c r="Y74" s="24">
        <f t="shared" si="55"/>
        <v>195147.9870161468</v>
      </c>
      <c r="Z74" s="24">
        <f t="shared" si="55"/>
        <v>195147.9870161468</v>
      </c>
      <c r="AA74" s="24">
        <f t="shared" si="55"/>
        <v>195147.9870161468</v>
      </c>
    </row>
    <row r="75" spans="1:29" s="95" customFormat="1" x14ac:dyDescent="0.25">
      <c r="A75" s="403"/>
      <c r="B75" s="406"/>
      <c r="C75" s="408"/>
      <c r="D75" s="409"/>
      <c r="E75" s="408"/>
      <c r="F75" s="409"/>
      <c r="G75" s="408"/>
      <c r="H75" s="409"/>
      <c r="I75" s="408"/>
      <c r="J75" s="409"/>
      <c r="K75" s="408"/>
      <c r="L75" s="409"/>
      <c r="M75" s="408"/>
      <c r="N75" s="409"/>
      <c r="O75" s="408"/>
      <c r="P75" s="409"/>
      <c r="Q75" s="408"/>
      <c r="R75" s="409"/>
      <c r="S75" s="408"/>
      <c r="T75" s="409"/>
      <c r="U75" s="408"/>
      <c r="V75" s="409"/>
      <c r="W75" s="408"/>
      <c r="X75" s="409"/>
      <c r="Y75" s="408"/>
      <c r="Z75" s="409"/>
      <c r="AA75" s="408"/>
    </row>
    <row r="76" spans="1:29" s="95" customFormat="1" ht="15.75" thickBot="1" x14ac:dyDescent="0.3">
      <c r="B76" s="402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</row>
    <row r="77" spans="1:29" s="95" customFormat="1" ht="16.5" thickBot="1" x14ac:dyDescent="0.3">
      <c r="A77" s="668" t="s">
        <v>12</v>
      </c>
      <c r="B77" s="17" t="s">
        <v>12</v>
      </c>
      <c r="C77" s="135">
        <f>C$4</f>
        <v>45292</v>
      </c>
      <c r="D77" s="135">
        <f t="shared" ref="D77:AA77" si="56">D$4</f>
        <v>45323</v>
      </c>
      <c r="E77" s="135">
        <f t="shared" si="56"/>
        <v>45352</v>
      </c>
      <c r="F77" s="135">
        <f t="shared" si="56"/>
        <v>45383</v>
      </c>
      <c r="G77" s="135">
        <f t="shared" si="56"/>
        <v>45413</v>
      </c>
      <c r="H77" s="135">
        <f t="shared" si="56"/>
        <v>45444</v>
      </c>
      <c r="I77" s="135">
        <f t="shared" si="56"/>
        <v>45474</v>
      </c>
      <c r="J77" s="135">
        <f t="shared" si="56"/>
        <v>45505</v>
      </c>
      <c r="K77" s="135">
        <f t="shared" si="56"/>
        <v>45536</v>
      </c>
      <c r="L77" s="135">
        <f t="shared" si="56"/>
        <v>45566</v>
      </c>
      <c r="M77" s="135">
        <f t="shared" si="56"/>
        <v>45597</v>
      </c>
      <c r="N77" s="135">
        <f t="shared" si="56"/>
        <v>45627</v>
      </c>
      <c r="O77" s="135">
        <f t="shared" si="56"/>
        <v>45658</v>
      </c>
      <c r="P77" s="135">
        <f t="shared" si="56"/>
        <v>45689</v>
      </c>
      <c r="Q77" s="135">
        <f t="shared" si="56"/>
        <v>45717</v>
      </c>
      <c r="R77" s="135">
        <f t="shared" si="56"/>
        <v>45748</v>
      </c>
      <c r="S77" s="135">
        <f t="shared" si="56"/>
        <v>45778</v>
      </c>
      <c r="T77" s="135">
        <f t="shared" si="56"/>
        <v>45809</v>
      </c>
      <c r="U77" s="135">
        <f t="shared" si="56"/>
        <v>45839</v>
      </c>
      <c r="V77" s="135">
        <f t="shared" si="56"/>
        <v>45870</v>
      </c>
      <c r="W77" s="135">
        <f t="shared" si="56"/>
        <v>45901</v>
      </c>
      <c r="X77" s="135">
        <f t="shared" si="56"/>
        <v>45931</v>
      </c>
      <c r="Y77" s="135">
        <f t="shared" si="56"/>
        <v>45962</v>
      </c>
      <c r="Z77" s="135">
        <f t="shared" si="56"/>
        <v>45992</v>
      </c>
      <c r="AA77" s="135">
        <f t="shared" si="56"/>
        <v>46023</v>
      </c>
      <c r="AC77" s="95" t="s">
        <v>180</v>
      </c>
    </row>
    <row r="78" spans="1:29" s="95" customFormat="1" ht="15.75" customHeight="1" x14ac:dyDescent="0.25">
      <c r="A78" s="669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57">SUM(C78:N78)</f>
        <v>1.0000000000000002</v>
      </c>
    </row>
    <row r="79" spans="1:29" s="95" customFormat="1" ht="15.75" x14ac:dyDescent="0.25">
      <c r="A79" s="669"/>
      <c r="B79" s="13" t="str">
        <f t="shared" ref="B79:B90" si="58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57"/>
        <v>1</v>
      </c>
    </row>
    <row r="80" spans="1:29" s="95" customFormat="1" ht="15.75" x14ac:dyDescent="0.25">
      <c r="A80" s="669"/>
      <c r="B80" s="13" t="str">
        <f t="shared" si="58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57"/>
        <v>0.99999999999999989</v>
      </c>
    </row>
    <row r="81" spans="1:29" s="95" customFormat="1" ht="15.75" x14ac:dyDescent="0.25">
      <c r="A81" s="669"/>
      <c r="B81" s="13" t="str">
        <f t="shared" si="58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57"/>
        <v>0.99999999999999989</v>
      </c>
    </row>
    <row r="82" spans="1:29" s="95" customFormat="1" ht="15.75" x14ac:dyDescent="0.25">
      <c r="A82" s="669"/>
      <c r="B82" s="13" t="str">
        <f t="shared" si="58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57"/>
        <v>1</v>
      </c>
    </row>
    <row r="83" spans="1:29" s="95" customFormat="1" ht="15.75" x14ac:dyDescent="0.25">
      <c r="A83" s="669"/>
      <c r="B83" s="13" t="str">
        <f t="shared" si="58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57"/>
        <v>1.0000000000000002</v>
      </c>
    </row>
    <row r="84" spans="1:29" s="95" customFormat="1" ht="15.75" x14ac:dyDescent="0.25">
      <c r="A84" s="669"/>
      <c r="B84" s="13" t="str">
        <f t="shared" si="58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57"/>
        <v>1</v>
      </c>
    </row>
    <row r="85" spans="1:29" s="95" customFormat="1" ht="15.75" x14ac:dyDescent="0.25">
      <c r="A85" s="669"/>
      <c r="B85" s="13" t="str">
        <f t="shared" si="58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57"/>
        <v>1</v>
      </c>
    </row>
    <row r="86" spans="1:29" s="95" customFormat="1" ht="15.75" x14ac:dyDescent="0.25">
      <c r="A86" s="669"/>
      <c r="B86" s="13" t="str">
        <f t="shared" si="58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57"/>
        <v>1.0000000000000002</v>
      </c>
    </row>
    <row r="87" spans="1:29" s="95" customFormat="1" ht="15.75" x14ac:dyDescent="0.25">
      <c r="A87" s="669"/>
      <c r="B87" s="13" t="str">
        <f t="shared" si="58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57"/>
        <v>1.0000000000000002</v>
      </c>
    </row>
    <row r="88" spans="1:29" s="95" customFormat="1" ht="15.75" x14ac:dyDescent="0.25">
      <c r="A88" s="669"/>
      <c r="B88" s="13" t="str">
        <f t="shared" si="58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57"/>
        <v>1.0000000000000002</v>
      </c>
    </row>
    <row r="89" spans="1:29" s="95" customFormat="1" ht="15.75" x14ac:dyDescent="0.25">
      <c r="A89" s="669"/>
      <c r="B89" s="13" t="str">
        <f t="shared" si="58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57"/>
        <v>1</v>
      </c>
    </row>
    <row r="90" spans="1:29" s="95" customFormat="1" ht="16.5" thickBot="1" x14ac:dyDescent="0.3">
      <c r="A90" s="670"/>
      <c r="B90" s="14" t="str">
        <f t="shared" si="58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57"/>
        <v>1</v>
      </c>
    </row>
    <row r="91" spans="1:29" s="95" customFormat="1" ht="15.75" thickBot="1" x14ac:dyDescent="0.3">
      <c r="AC91" s="95" t="s">
        <v>248</v>
      </c>
    </row>
    <row r="92" spans="1:29" s="95" customFormat="1" ht="15.75" thickBot="1" x14ac:dyDescent="0.3">
      <c r="A92" s="385"/>
      <c r="B92" s="654" t="s">
        <v>28</v>
      </c>
      <c r="C92" s="135">
        <f>C$4</f>
        <v>45292</v>
      </c>
      <c r="D92" s="135">
        <f t="shared" ref="D92:AA92" si="59">D$4</f>
        <v>45323</v>
      </c>
      <c r="E92" s="135">
        <f t="shared" si="59"/>
        <v>45352</v>
      </c>
      <c r="F92" s="135">
        <f t="shared" si="59"/>
        <v>45383</v>
      </c>
      <c r="G92" s="135">
        <f t="shared" si="59"/>
        <v>45413</v>
      </c>
      <c r="H92" s="135">
        <f t="shared" si="59"/>
        <v>45444</v>
      </c>
      <c r="I92" s="135">
        <f t="shared" si="59"/>
        <v>45474</v>
      </c>
      <c r="J92" s="135">
        <f t="shared" si="59"/>
        <v>45505</v>
      </c>
      <c r="K92" s="135">
        <f t="shared" si="59"/>
        <v>45536</v>
      </c>
      <c r="L92" s="135">
        <f t="shared" si="59"/>
        <v>45566</v>
      </c>
      <c r="M92" s="135">
        <f t="shared" si="59"/>
        <v>45597</v>
      </c>
      <c r="N92" s="135">
        <f t="shared" si="59"/>
        <v>45627</v>
      </c>
      <c r="O92" s="135">
        <f t="shared" si="59"/>
        <v>45658</v>
      </c>
      <c r="P92" s="135">
        <f t="shared" si="59"/>
        <v>45689</v>
      </c>
      <c r="Q92" s="135">
        <f t="shared" si="59"/>
        <v>45717</v>
      </c>
      <c r="R92" s="135">
        <f t="shared" si="59"/>
        <v>45748</v>
      </c>
      <c r="S92" s="135">
        <f t="shared" si="59"/>
        <v>45778</v>
      </c>
      <c r="T92" s="135">
        <f t="shared" si="59"/>
        <v>45809</v>
      </c>
      <c r="U92" s="135">
        <f t="shared" si="59"/>
        <v>45839</v>
      </c>
      <c r="V92" s="135">
        <f t="shared" si="59"/>
        <v>45870</v>
      </c>
      <c r="W92" s="135">
        <f t="shared" si="59"/>
        <v>45901</v>
      </c>
      <c r="X92" s="135">
        <f t="shared" si="59"/>
        <v>45931</v>
      </c>
      <c r="Y92" s="135">
        <f t="shared" si="59"/>
        <v>45962</v>
      </c>
      <c r="Z92" s="135">
        <f t="shared" si="59"/>
        <v>45992</v>
      </c>
      <c r="AA92" s="135">
        <f t="shared" si="59"/>
        <v>46023</v>
      </c>
    </row>
    <row r="93" spans="1:29" s="95" customFormat="1" ht="15.75" thickBot="1" x14ac:dyDescent="0.3">
      <c r="A93" s="385"/>
      <c r="B93" s="655"/>
      <c r="C93" s="390">
        <f>'2M - SGS'!C93</f>
        <v>6.0077999999999999E-2</v>
      </c>
      <c r="D93" s="390">
        <f>'2M - SGS'!D93</f>
        <v>5.8437000000000003E-2</v>
      </c>
      <c r="E93" s="390">
        <f>'2M - SGS'!E93</f>
        <v>6.1108999999999997E-2</v>
      </c>
      <c r="F93" s="390">
        <f>'2M - SGS'!F93</f>
        <v>6.9194000000000006E-2</v>
      </c>
      <c r="G93" s="390">
        <f>'2M - SGS'!G93</f>
        <v>7.2404999999999997E-2</v>
      </c>
      <c r="H93" s="390">
        <f>'2M - SGS'!H93</f>
        <v>0.104534</v>
      </c>
      <c r="I93" s="390">
        <f>'2M - SGS'!I93</f>
        <v>0.104534</v>
      </c>
      <c r="J93" s="390">
        <f>'2M - SGS'!J93</f>
        <v>0.104534</v>
      </c>
      <c r="K93" s="390">
        <f>'2M - SGS'!K93</f>
        <v>0.104534</v>
      </c>
      <c r="L93" s="390">
        <f>'2M - SGS'!L93</f>
        <v>6.5838999999999995E-2</v>
      </c>
      <c r="M93" s="390">
        <f>'2M - SGS'!M93</f>
        <v>6.8312999999999999E-2</v>
      </c>
      <c r="N93" s="390">
        <f>'2M - SGS'!N93</f>
        <v>6.4322000000000004E-2</v>
      </c>
      <c r="O93" s="390">
        <f>'2M - SGS'!O93</f>
        <v>6.0077999999999999E-2</v>
      </c>
      <c r="P93" s="390">
        <f>'2M - SGS'!P93</f>
        <v>5.8437000000000003E-2</v>
      </c>
      <c r="Q93" s="390">
        <f>'2M - SGS'!Q93</f>
        <v>6.1108999999999997E-2</v>
      </c>
      <c r="R93" s="390">
        <f>'2M - SGS'!R93</f>
        <v>6.9194000000000006E-2</v>
      </c>
      <c r="S93" s="390">
        <f>'2M - SGS'!S93</f>
        <v>7.2404999999999997E-2</v>
      </c>
      <c r="T93" s="390">
        <f>'2M - SGS'!T93</f>
        <v>0.104534</v>
      </c>
      <c r="U93" s="390">
        <f>'2M - SGS'!U93</f>
        <v>0.104534</v>
      </c>
      <c r="V93" s="390">
        <f>'2M - SGS'!V93</f>
        <v>0.104534</v>
      </c>
      <c r="W93" s="390">
        <f>'2M - SGS'!W93</f>
        <v>0.104534</v>
      </c>
      <c r="X93" s="390">
        <f>'2M - SGS'!X93</f>
        <v>6.5838999999999995E-2</v>
      </c>
      <c r="Y93" s="390">
        <f>'2M - SGS'!Y93</f>
        <v>6.8312999999999999E-2</v>
      </c>
      <c r="Z93" s="390">
        <f>'2M - SGS'!Z93</f>
        <v>6.4322000000000004E-2</v>
      </c>
      <c r="AA93" s="390">
        <f>'2M - SGS'!AA93</f>
        <v>6.0077999999999999E-2</v>
      </c>
      <c r="AC93" s="95" t="s">
        <v>249</v>
      </c>
    </row>
    <row r="94" spans="1:29" s="95" customFormat="1" x14ac:dyDescent="0.25">
      <c r="C94" s="387" t="s">
        <v>242</v>
      </c>
    </row>
    <row r="111" spans="4:10" x14ac:dyDescent="0.25">
      <c r="J111" s="5"/>
    </row>
    <row r="112" spans="4:10" x14ac:dyDescent="0.2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C201"/>
  <sheetViews>
    <sheetView topLeftCell="A2" zoomScale="80" zoomScaleNormal="80" workbookViewId="0">
      <pane xSplit="2" topLeftCell="C1" activePane="topRight" state="frozen"/>
      <selection activeCell="K32" sqref="K32"/>
      <selection pane="topRight" activeCell="G30" sqref="G30"/>
    </sheetView>
  </sheetViews>
  <sheetFormatPr defaultRowHeight="15" x14ac:dyDescent="0.25"/>
  <cols>
    <col min="1" max="1" width="10" customWidth="1"/>
    <col min="2" max="2" width="24.7109375" customWidth="1"/>
    <col min="3" max="3" width="15.7109375" bestFit="1" customWidth="1"/>
    <col min="4" max="27" width="13.7109375" customWidth="1"/>
    <col min="28" max="28" width="10.5703125" bestFit="1" customWidth="1"/>
    <col min="29" max="29" width="15.5703125" customWidth="1"/>
    <col min="40" max="40" width="9.2851562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LI 1M - RES'!C2</f>
        <v>1</v>
      </c>
      <c r="D2" s="323">
        <f>C2</f>
        <v>1</v>
      </c>
      <c r="E2" s="317">
        <f t="shared" ref="E2:AA2" si="0">D2</f>
        <v>1</v>
      </c>
      <c r="F2" s="325">
        <f t="shared" si="0"/>
        <v>1</v>
      </c>
      <c r="G2" s="325">
        <f t="shared" si="0"/>
        <v>1</v>
      </c>
      <c r="H2" s="325">
        <f t="shared" si="0"/>
        <v>1</v>
      </c>
      <c r="I2" s="325">
        <f t="shared" si="0"/>
        <v>1</v>
      </c>
      <c r="J2" s="325">
        <f t="shared" si="0"/>
        <v>1</v>
      </c>
      <c r="K2" s="325">
        <f t="shared" si="0"/>
        <v>1</v>
      </c>
      <c r="L2" s="325">
        <f t="shared" si="0"/>
        <v>1</v>
      </c>
      <c r="M2" s="325">
        <f t="shared" si="0"/>
        <v>1</v>
      </c>
      <c r="N2" s="325">
        <f t="shared" si="0"/>
        <v>1</v>
      </c>
      <c r="O2" s="325">
        <f t="shared" si="0"/>
        <v>1</v>
      </c>
      <c r="P2" s="325">
        <f t="shared" si="0"/>
        <v>1</v>
      </c>
      <c r="Q2" s="325">
        <f t="shared" si="0"/>
        <v>1</v>
      </c>
      <c r="R2" s="325">
        <f t="shared" si="0"/>
        <v>1</v>
      </c>
      <c r="S2" s="325">
        <f t="shared" si="0"/>
        <v>1</v>
      </c>
      <c r="T2" s="325">
        <f t="shared" si="0"/>
        <v>1</v>
      </c>
      <c r="U2" s="325">
        <f t="shared" si="0"/>
        <v>1</v>
      </c>
      <c r="V2" s="325">
        <f t="shared" si="0"/>
        <v>1</v>
      </c>
      <c r="W2" s="325">
        <f t="shared" si="0"/>
        <v>1</v>
      </c>
      <c r="X2" s="325">
        <f t="shared" si="0"/>
        <v>1</v>
      </c>
      <c r="Y2" s="325">
        <f t="shared" si="0"/>
        <v>1</v>
      </c>
      <c r="Z2" s="325">
        <f t="shared" si="0"/>
        <v>1</v>
      </c>
      <c r="AA2" s="325">
        <f t="shared" si="0"/>
        <v>1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ENTRY'!S181</f>
        <v>0</v>
      </c>
      <c r="D6" s="3">
        <f>'BIZ kWh ENTRY'!T181</f>
        <v>0</v>
      </c>
      <c r="E6" s="3">
        <f>'BIZ kWh ENTRY'!U181</f>
        <v>0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0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ENTRY'!S184</f>
        <v>0</v>
      </c>
      <c r="D9" s="3">
        <f>'BIZ kWh ENTRY'!T184</f>
        <v>0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0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ENTRY'!S187</f>
        <v>0</v>
      </c>
      <c r="D12" s="3">
        <f>'BIZ kWh ENTRY'!T187</f>
        <v>55641</v>
      </c>
      <c r="E12" s="3">
        <f>'BIZ kWh ENTRY'!U187</f>
        <v>1595815</v>
      </c>
      <c r="F12" s="3">
        <f>'BIZ kWh ENTRY'!V187</f>
        <v>696525</v>
      </c>
      <c r="G12" s="3">
        <f>'BIZ kWh ENTRY'!W187</f>
        <v>538800</v>
      </c>
      <c r="H12" s="3">
        <f>'BIZ kWh ENTRY'!X187</f>
        <v>1002481</v>
      </c>
      <c r="I12" s="3">
        <f>'BIZ kWh ENTRY'!Y187</f>
        <v>1003681</v>
      </c>
      <c r="J12" s="3">
        <f>'BIZ kWh ENTRY'!Z187</f>
        <v>337762</v>
      </c>
      <c r="K12" s="3">
        <f>'BIZ kWh ENTRY'!AA187</f>
        <v>0</v>
      </c>
      <c r="L12" s="3">
        <f>'BIZ kWh ENTRY'!AB187</f>
        <v>0</v>
      </c>
      <c r="M12" s="3">
        <f>'BIZ kWh ENTRY'!AC187</f>
        <v>5632.8657363206858</v>
      </c>
      <c r="N12" s="3">
        <f>'BIZ kWh ENTRY'!AD187</f>
        <v>78499.331048677021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0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621.94358697841062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LI 1M - RES'!B16</f>
        <v>Monthly kWh</v>
      </c>
      <c r="C19" s="221">
        <f>SUM(C5:C18)</f>
        <v>0</v>
      </c>
      <c r="D19" s="221">
        <f t="shared" ref="D19:AA19" si="1">SUM(D5:D18)</f>
        <v>55641</v>
      </c>
      <c r="E19" s="221">
        <f t="shared" si="1"/>
        <v>1595815</v>
      </c>
      <c r="F19" s="221">
        <f t="shared" si="1"/>
        <v>696525</v>
      </c>
      <c r="G19" s="221">
        <f t="shared" si="1"/>
        <v>538800</v>
      </c>
      <c r="H19" s="221">
        <f t="shared" si="1"/>
        <v>1002481</v>
      </c>
      <c r="I19" s="221">
        <f t="shared" si="1"/>
        <v>1003681</v>
      </c>
      <c r="J19" s="221">
        <f t="shared" si="1"/>
        <v>337762</v>
      </c>
      <c r="K19" s="221">
        <f t="shared" si="1"/>
        <v>0</v>
      </c>
      <c r="L19" s="221">
        <f t="shared" si="1"/>
        <v>0</v>
      </c>
      <c r="M19" s="221">
        <f t="shared" si="1"/>
        <v>5632.8657363206858</v>
      </c>
      <c r="N19" s="221">
        <f t="shared" si="1"/>
        <v>79121.274635655427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39"/>
      <c r="N20" s="9"/>
      <c r="O20" s="239"/>
      <c r="P20" s="239"/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240"/>
      <c r="D21" s="120"/>
      <c r="E21" s="240"/>
      <c r="F21" s="120"/>
      <c r="G21" s="120"/>
      <c r="H21" s="240"/>
      <c r="I21" s="120"/>
      <c r="J21" s="120"/>
      <c r="K21" s="240"/>
      <c r="L21" s="120"/>
      <c r="M21" s="120"/>
      <c r="N21" s="240"/>
      <c r="O21" s="120"/>
      <c r="P21" s="120"/>
      <c r="Q21" s="240"/>
      <c r="R21" s="120"/>
      <c r="S21" s="120"/>
      <c r="T21" s="240"/>
      <c r="U21" s="120"/>
      <c r="V21" s="120"/>
      <c r="W21" s="240"/>
      <c r="X21" s="120"/>
      <c r="Y21" s="120"/>
      <c r="Z21" s="240"/>
      <c r="AA21" s="120"/>
    </row>
    <row r="22" spans="1:27" ht="16.5" thickBot="1" x14ac:dyDescent="0.3">
      <c r="A22" s="659" t="s">
        <v>15</v>
      </c>
      <c r="B22" s="17" t="s">
        <v>10</v>
      </c>
      <c r="C22" s="135">
        <f>C$4</f>
        <v>45292</v>
      </c>
      <c r="D22" s="135">
        <f t="shared" ref="D22:AA22" si="2">D$4</f>
        <v>45323</v>
      </c>
      <c r="E22" s="135">
        <f t="shared" si="2"/>
        <v>45352</v>
      </c>
      <c r="F22" s="135">
        <f t="shared" si="2"/>
        <v>45383</v>
      </c>
      <c r="G22" s="135">
        <f t="shared" si="2"/>
        <v>45413</v>
      </c>
      <c r="H22" s="135">
        <f t="shared" si="2"/>
        <v>45444</v>
      </c>
      <c r="I22" s="135">
        <f t="shared" si="2"/>
        <v>45474</v>
      </c>
      <c r="J22" s="135">
        <f t="shared" si="2"/>
        <v>45505</v>
      </c>
      <c r="K22" s="135">
        <f t="shared" si="2"/>
        <v>45536</v>
      </c>
      <c r="L22" s="135">
        <f t="shared" si="2"/>
        <v>45566</v>
      </c>
      <c r="M22" s="135">
        <f t="shared" si="2"/>
        <v>45597</v>
      </c>
      <c r="N22" s="521">
        <f t="shared" si="2"/>
        <v>45627</v>
      </c>
      <c r="O22" s="135">
        <f t="shared" si="2"/>
        <v>45658</v>
      </c>
      <c r="P22" s="135">
        <f t="shared" si="2"/>
        <v>45689</v>
      </c>
      <c r="Q22" s="135">
        <f t="shared" si="2"/>
        <v>45717</v>
      </c>
      <c r="R22" s="135">
        <f t="shared" si="2"/>
        <v>45748</v>
      </c>
      <c r="S22" s="135">
        <f t="shared" si="2"/>
        <v>45778</v>
      </c>
      <c r="T22" s="135">
        <f t="shared" si="2"/>
        <v>45809</v>
      </c>
      <c r="U22" s="135">
        <f t="shared" si="2"/>
        <v>45839</v>
      </c>
      <c r="V22" s="135">
        <f t="shared" si="2"/>
        <v>45870</v>
      </c>
      <c r="W22" s="135">
        <f t="shared" si="2"/>
        <v>45901</v>
      </c>
      <c r="X22" s="135">
        <f t="shared" si="2"/>
        <v>45931</v>
      </c>
      <c r="Y22" s="135">
        <f t="shared" si="2"/>
        <v>45962</v>
      </c>
      <c r="Z22" s="135">
        <f t="shared" si="2"/>
        <v>45992</v>
      </c>
      <c r="AA22" s="135">
        <f t="shared" si="2"/>
        <v>46023</v>
      </c>
    </row>
    <row r="23" spans="1:27" ht="15" customHeight="1" x14ac:dyDescent="0.25">
      <c r="A23" s="660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A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523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3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</row>
    <row r="24" spans="1:27" x14ac:dyDescent="0.25">
      <c r="A24" s="660"/>
      <c r="B24" s="12" t="str">
        <f t="shared" si="3"/>
        <v>Building Shell</v>
      </c>
      <c r="C24" s="3">
        <f t="shared" si="3"/>
        <v>0</v>
      </c>
      <c r="D24" s="3">
        <f t="shared" ref="D24:AA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52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</row>
    <row r="25" spans="1:27" x14ac:dyDescent="0.25">
      <c r="A25" s="660"/>
      <c r="B25" s="11" t="str">
        <f t="shared" si="3"/>
        <v>Cooking</v>
      </c>
      <c r="C25" s="3">
        <f t="shared" si="3"/>
        <v>0</v>
      </c>
      <c r="D25" s="3">
        <f t="shared" ref="D25:AA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52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</row>
    <row r="26" spans="1:27" x14ac:dyDescent="0.25">
      <c r="A26" s="660"/>
      <c r="B26" s="11" t="str">
        <f t="shared" si="3"/>
        <v>Cooling</v>
      </c>
      <c r="C26" s="3">
        <f t="shared" si="3"/>
        <v>0</v>
      </c>
      <c r="D26" s="3">
        <f t="shared" ref="D26:AA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523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0</v>
      </c>
      <c r="U26" s="3">
        <f t="shared" si="7"/>
        <v>0</v>
      </c>
      <c r="V26" s="3">
        <f t="shared" si="7"/>
        <v>0</v>
      </c>
      <c r="W26" s="3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0</v>
      </c>
      <c r="AA26" s="3">
        <f t="shared" si="7"/>
        <v>0</v>
      </c>
    </row>
    <row r="27" spans="1:27" x14ac:dyDescent="0.25">
      <c r="A27" s="660"/>
      <c r="B27" s="12" t="str">
        <f t="shared" si="3"/>
        <v>Ext Lighting</v>
      </c>
      <c r="C27" s="3">
        <f t="shared" si="3"/>
        <v>0</v>
      </c>
      <c r="D27" s="3">
        <f t="shared" ref="D27:AA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52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3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</row>
    <row r="28" spans="1:27" x14ac:dyDescent="0.25">
      <c r="A28" s="660"/>
      <c r="B28" s="11" t="str">
        <f t="shared" si="3"/>
        <v>Heating</v>
      </c>
      <c r="C28" s="3">
        <f t="shared" si="3"/>
        <v>0</v>
      </c>
      <c r="D28" s="3">
        <f t="shared" ref="D28:AA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52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</row>
    <row r="29" spans="1:27" x14ac:dyDescent="0.25">
      <c r="A29" s="660"/>
      <c r="B29" s="11" t="str">
        <f t="shared" si="3"/>
        <v>HVAC</v>
      </c>
      <c r="C29" s="3">
        <f t="shared" si="3"/>
        <v>0</v>
      </c>
      <c r="D29" s="3">
        <f t="shared" ref="D29:AA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>IF(SUM($C$19:$N$19)=0,0,K29+L11)</f>
        <v>0</v>
      </c>
      <c r="M29" s="3">
        <f t="shared" si="10"/>
        <v>0</v>
      </c>
      <c r="N29" s="523">
        <f t="shared" si="10"/>
        <v>0</v>
      </c>
      <c r="O29" s="3">
        <f t="shared" si="10"/>
        <v>0</v>
      </c>
      <c r="P29" s="3">
        <f t="shared" si="10"/>
        <v>0</v>
      </c>
      <c r="Q29" s="3">
        <f t="shared" si="10"/>
        <v>0</v>
      </c>
      <c r="R29" s="3">
        <f t="shared" si="10"/>
        <v>0</v>
      </c>
      <c r="S29" s="3">
        <f t="shared" si="10"/>
        <v>0</v>
      </c>
      <c r="T29" s="3">
        <f t="shared" si="10"/>
        <v>0</v>
      </c>
      <c r="U29" s="3">
        <f t="shared" si="10"/>
        <v>0</v>
      </c>
      <c r="V29" s="3">
        <f t="shared" si="10"/>
        <v>0</v>
      </c>
      <c r="W29" s="3">
        <f t="shared" si="10"/>
        <v>0</v>
      </c>
      <c r="X29" s="3">
        <f t="shared" si="10"/>
        <v>0</v>
      </c>
      <c r="Y29" s="3">
        <f t="shared" si="10"/>
        <v>0</v>
      </c>
      <c r="Z29" s="3">
        <f t="shared" si="10"/>
        <v>0</v>
      </c>
      <c r="AA29" s="3">
        <f t="shared" si="10"/>
        <v>0</v>
      </c>
    </row>
    <row r="30" spans="1:27" x14ac:dyDescent="0.25">
      <c r="A30" s="660"/>
      <c r="B30" s="11" t="str">
        <f t="shared" si="3"/>
        <v>Lighting</v>
      </c>
      <c r="C30" s="3">
        <f t="shared" si="3"/>
        <v>0</v>
      </c>
      <c r="D30" s="3">
        <f t="shared" ref="D30:AA30" si="11">IF(SUM($C$19:$N$19)=0,0,C30+D12)</f>
        <v>55641</v>
      </c>
      <c r="E30" s="3">
        <f t="shared" si="11"/>
        <v>1651456</v>
      </c>
      <c r="F30" s="3">
        <f t="shared" si="11"/>
        <v>2347981</v>
      </c>
      <c r="G30" s="3">
        <f t="shared" si="11"/>
        <v>2886781</v>
      </c>
      <c r="H30" s="3">
        <f t="shared" si="11"/>
        <v>3889262</v>
      </c>
      <c r="I30" s="3">
        <f t="shared" si="11"/>
        <v>4892943</v>
      </c>
      <c r="J30" s="3">
        <f t="shared" si="11"/>
        <v>5230705</v>
      </c>
      <c r="K30" s="3">
        <f t="shared" si="11"/>
        <v>5230705</v>
      </c>
      <c r="L30" s="3">
        <f t="shared" si="11"/>
        <v>5230705</v>
      </c>
      <c r="M30" s="3">
        <f t="shared" si="11"/>
        <v>5236337.8657363206</v>
      </c>
      <c r="N30" s="523">
        <f t="shared" si="11"/>
        <v>5314837.1967849974</v>
      </c>
      <c r="O30" s="3">
        <f t="shared" si="11"/>
        <v>5314837.1967849974</v>
      </c>
      <c r="P30" s="3">
        <f t="shared" si="11"/>
        <v>5314837.1967849974</v>
      </c>
      <c r="Q30" s="3">
        <f t="shared" si="11"/>
        <v>5314837.1967849974</v>
      </c>
      <c r="R30" s="3">
        <f t="shared" si="11"/>
        <v>5314837.1967849974</v>
      </c>
      <c r="S30" s="3">
        <f t="shared" si="11"/>
        <v>5314837.1967849974</v>
      </c>
      <c r="T30" s="3">
        <f t="shared" si="11"/>
        <v>5314837.1967849974</v>
      </c>
      <c r="U30" s="3">
        <f t="shared" si="11"/>
        <v>5314837.1967849974</v>
      </c>
      <c r="V30" s="3">
        <f t="shared" si="11"/>
        <v>5314837.1967849974</v>
      </c>
      <c r="W30" s="3">
        <f t="shared" si="11"/>
        <v>5314837.1967849974</v>
      </c>
      <c r="X30" s="3">
        <f t="shared" si="11"/>
        <v>5314837.1967849974</v>
      </c>
      <c r="Y30" s="3">
        <f t="shared" si="11"/>
        <v>5314837.1967849974</v>
      </c>
      <c r="Z30" s="3">
        <f t="shared" si="11"/>
        <v>5314837.1967849974</v>
      </c>
      <c r="AA30" s="3">
        <f t="shared" si="11"/>
        <v>5314837.1967849974</v>
      </c>
    </row>
    <row r="31" spans="1:27" x14ac:dyDescent="0.25">
      <c r="A31" s="660"/>
      <c r="B31" s="11" t="str">
        <f t="shared" si="3"/>
        <v>Miscellaneous</v>
      </c>
      <c r="C31" s="3">
        <f t="shared" si="3"/>
        <v>0</v>
      </c>
      <c r="D31" s="3">
        <f t="shared" ref="D31:AA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523">
        <f t="shared" si="12"/>
        <v>621.94358697841062</v>
      </c>
      <c r="O31" s="3">
        <f t="shared" si="12"/>
        <v>621.94358697841062</v>
      </c>
      <c r="P31" s="3">
        <f t="shared" si="12"/>
        <v>621.94358697841062</v>
      </c>
      <c r="Q31" s="3">
        <f t="shared" si="12"/>
        <v>621.94358697841062</v>
      </c>
      <c r="R31" s="3">
        <f t="shared" si="12"/>
        <v>621.94358697841062</v>
      </c>
      <c r="S31" s="3">
        <f t="shared" si="12"/>
        <v>621.94358697841062</v>
      </c>
      <c r="T31" s="3">
        <f t="shared" si="12"/>
        <v>621.94358697841062</v>
      </c>
      <c r="U31" s="3">
        <f t="shared" si="12"/>
        <v>621.94358697841062</v>
      </c>
      <c r="V31" s="3">
        <f t="shared" si="12"/>
        <v>621.94358697841062</v>
      </c>
      <c r="W31" s="3">
        <f t="shared" si="12"/>
        <v>621.94358697841062</v>
      </c>
      <c r="X31" s="3">
        <f t="shared" si="12"/>
        <v>621.94358697841062</v>
      </c>
      <c r="Y31" s="3">
        <f t="shared" si="12"/>
        <v>621.94358697841062</v>
      </c>
      <c r="Z31" s="3">
        <f t="shared" si="12"/>
        <v>621.94358697841062</v>
      </c>
      <c r="AA31" s="3">
        <f t="shared" si="12"/>
        <v>621.94358697841062</v>
      </c>
    </row>
    <row r="32" spans="1:27" ht="15" customHeight="1" x14ac:dyDescent="0.25">
      <c r="A32" s="660"/>
      <c r="B32" s="11" t="str">
        <f t="shared" si="3"/>
        <v>Motors</v>
      </c>
      <c r="C32" s="3">
        <f t="shared" si="3"/>
        <v>0</v>
      </c>
      <c r="D32" s="3">
        <f t="shared" ref="D32:AA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0</v>
      </c>
      <c r="N32" s="523">
        <f t="shared" si="13"/>
        <v>0</v>
      </c>
      <c r="O32" s="3">
        <f t="shared" si="13"/>
        <v>0</v>
      </c>
      <c r="P32" s="3">
        <f t="shared" si="13"/>
        <v>0</v>
      </c>
      <c r="Q32" s="3">
        <f t="shared" si="13"/>
        <v>0</v>
      </c>
      <c r="R32" s="3">
        <f t="shared" si="13"/>
        <v>0</v>
      </c>
      <c r="S32" s="3">
        <f t="shared" si="13"/>
        <v>0</v>
      </c>
      <c r="T32" s="3">
        <f t="shared" si="13"/>
        <v>0</v>
      </c>
      <c r="U32" s="3">
        <f t="shared" si="13"/>
        <v>0</v>
      </c>
      <c r="V32" s="3">
        <f t="shared" si="13"/>
        <v>0</v>
      </c>
      <c r="W32" s="3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  <c r="AA32" s="3">
        <f t="shared" si="13"/>
        <v>0</v>
      </c>
    </row>
    <row r="33" spans="1:27" x14ac:dyDescent="0.25">
      <c r="A33" s="660"/>
      <c r="B33" s="11" t="str">
        <f t="shared" si="3"/>
        <v>Process</v>
      </c>
      <c r="C33" s="3">
        <f t="shared" si="3"/>
        <v>0</v>
      </c>
      <c r="D33" s="3">
        <f t="shared" ref="D33:AA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52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3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</row>
    <row r="34" spans="1:27" x14ac:dyDescent="0.25">
      <c r="A34" s="660"/>
      <c r="B34" s="11" t="str">
        <f t="shared" si="3"/>
        <v>Refrigeration</v>
      </c>
      <c r="C34" s="3">
        <f t="shared" si="3"/>
        <v>0</v>
      </c>
      <c r="D34" s="3">
        <f t="shared" ref="D34:AA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52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3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</row>
    <row r="35" spans="1:27" x14ac:dyDescent="0.25">
      <c r="A35" s="660"/>
      <c r="B35" s="11" t="str">
        <f t="shared" si="3"/>
        <v>Water Heating</v>
      </c>
      <c r="C35" s="3">
        <f t="shared" si="3"/>
        <v>0</v>
      </c>
      <c r="D35" s="3">
        <f t="shared" ref="D35:AA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52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</row>
    <row r="36" spans="1:27" ht="15" customHeight="1" x14ac:dyDescent="0.25">
      <c r="A36" s="660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77" t="str">
        <f t="shared" si="3"/>
        <v>Monthly kWh</v>
      </c>
      <c r="C37" s="221">
        <f>SUM(C23:C36)</f>
        <v>0</v>
      </c>
      <c r="D37" s="221">
        <f t="shared" ref="D37:AA37" si="17">SUM(D23:D36)</f>
        <v>55641</v>
      </c>
      <c r="E37" s="221">
        <f t="shared" si="17"/>
        <v>1651456</v>
      </c>
      <c r="F37" s="221">
        <f t="shared" si="17"/>
        <v>2347981</v>
      </c>
      <c r="G37" s="221">
        <f t="shared" si="17"/>
        <v>2886781</v>
      </c>
      <c r="H37" s="221">
        <f t="shared" si="17"/>
        <v>3889262</v>
      </c>
      <c r="I37" s="221">
        <f t="shared" si="17"/>
        <v>4892943</v>
      </c>
      <c r="J37" s="221">
        <f t="shared" si="17"/>
        <v>5230705</v>
      </c>
      <c r="K37" s="221">
        <f t="shared" si="17"/>
        <v>5230705</v>
      </c>
      <c r="L37" s="221">
        <f t="shared" si="17"/>
        <v>5230705</v>
      </c>
      <c r="M37" s="221">
        <f t="shared" si="17"/>
        <v>5236337.8657363206</v>
      </c>
      <c r="N37" s="221">
        <f t="shared" si="17"/>
        <v>5315459.1403719755</v>
      </c>
      <c r="O37" s="221">
        <f t="shared" si="17"/>
        <v>5315459.1403719755</v>
      </c>
      <c r="P37" s="221">
        <f t="shared" si="17"/>
        <v>5315459.1403719755</v>
      </c>
      <c r="Q37" s="221">
        <f t="shared" si="17"/>
        <v>5315459.1403719755</v>
      </c>
      <c r="R37" s="221">
        <f t="shared" si="17"/>
        <v>5315459.1403719755</v>
      </c>
      <c r="S37" s="221">
        <f t="shared" si="17"/>
        <v>5315459.1403719755</v>
      </c>
      <c r="T37" s="221">
        <f t="shared" si="17"/>
        <v>5315459.1403719755</v>
      </c>
      <c r="U37" s="221">
        <f t="shared" si="17"/>
        <v>5315459.1403719755</v>
      </c>
      <c r="V37" s="221">
        <f t="shared" si="17"/>
        <v>5315459.1403719755</v>
      </c>
      <c r="W37" s="221">
        <f t="shared" si="17"/>
        <v>5315459.1403719755</v>
      </c>
      <c r="X37" s="221">
        <f t="shared" si="17"/>
        <v>5315459.1403719755</v>
      </c>
      <c r="Y37" s="221">
        <f t="shared" si="17"/>
        <v>5315459.1403719755</v>
      </c>
      <c r="Z37" s="221">
        <f t="shared" si="17"/>
        <v>5315459.1403719755</v>
      </c>
      <c r="AA37" s="221">
        <f t="shared" si="17"/>
        <v>5315459.1403719755</v>
      </c>
    </row>
    <row r="38" spans="1:27" x14ac:dyDescent="0.25">
      <c r="A38" s="36"/>
      <c r="B38" s="21"/>
      <c r="C38" s="9"/>
      <c r="D38" s="27"/>
      <c r="E38" s="9"/>
      <c r="F38" s="27"/>
      <c r="G38" s="27"/>
      <c r="H38" s="9"/>
      <c r="I38" s="27"/>
      <c r="J38" s="27"/>
      <c r="K38" s="9"/>
      <c r="L38" s="27"/>
      <c r="M38" s="27"/>
      <c r="N38" s="276" t="s">
        <v>200</v>
      </c>
      <c r="O38" s="275">
        <f>SUM(C5:N18)</f>
        <v>5315459.1403719755</v>
      </c>
      <c r="P38" s="27"/>
      <c r="Q38" s="9"/>
      <c r="R38" s="27"/>
      <c r="S38" s="27"/>
      <c r="T38" s="27"/>
      <c r="U38" s="27"/>
      <c r="V38" s="320"/>
      <c r="W38" s="321"/>
      <c r="X38" s="320"/>
      <c r="Y38" s="320"/>
      <c r="Z38" s="321"/>
      <c r="AA38" s="320"/>
    </row>
    <row r="39" spans="1:27" ht="15.75" thickBot="1" x14ac:dyDescent="0.3">
      <c r="C39" s="240"/>
      <c r="D39" s="120"/>
      <c r="E39" s="240"/>
      <c r="F39" s="120"/>
      <c r="G39" s="120"/>
      <c r="H39" s="240"/>
      <c r="I39" s="120"/>
      <c r="J39" s="120"/>
      <c r="K39" s="240"/>
      <c r="L39" s="120"/>
      <c r="M39" s="120"/>
      <c r="N39" s="240"/>
      <c r="O39" s="120"/>
      <c r="P39" s="120"/>
      <c r="Q39" s="24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">
        <v>10</v>
      </c>
      <c r="C40" s="135">
        <f>C$4</f>
        <v>45292</v>
      </c>
      <c r="D40" s="135">
        <f t="shared" ref="D40:AA40" si="18">D$4</f>
        <v>45323</v>
      </c>
      <c r="E40" s="135">
        <f t="shared" si="18"/>
        <v>45352</v>
      </c>
      <c r="F40" s="135">
        <f t="shared" si="18"/>
        <v>45383</v>
      </c>
      <c r="G40" s="135">
        <f t="shared" si="18"/>
        <v>45413</v>
      </c>
      <c r="H40" s="135">
        <f t="shared" si="18"/>
        <v>45444</v>
      </c>
      <c r="I40" s="135">
        <f t="shared" si="18"/>
        <v>45474</v>
      </c>
      <c r="J40" s="135">
        <f t="shared" si="18"/>
        <v>45505</v>
      </c>
      <c r="K40" s="135">
        <f t="shared" si="18"/>
        <v>45536</v>
      </c>
      <c r="L40" s="135">
        <f t="shared" si="18"/>
        <v>45566</v>
      </c>
      <c r="M40" s="135">
        <f t="shared" si="18"/>
        <v>45597</v>
      </c>
      <c r="N40" s="135">
        <f t="shared" si="18"/>
        <v>45627</v>
      </c>
      <c r="O40" s="135">
        <f t="shared" si="18"/>
        <v>45658</v>
      </c>
      <c r="P40" s="135">
        <f t="shared" si="18"/>
        <v>45689</v>
      </c>
      <c r="Q40" s="135">
        <f t="shared" si="18"/>
        <v>45717</v>
      </c>
      <c r="R40" s="135">
        <f t="shared" si="18"/>
        <v>45748</v>
      </c>
      <c r="S40" s="135">
        <f t="shared" si="18"/>
        <v>45778</v>
      </c>
      <c r="T40" s="521">
        <f t="shared" si="18"/>
        <v>45809</v>
      </c>
      <c r="U40" s="135">
        <f t="shared" si="18"/>
        <v>45839</v>
      </c>
      <c r="V40" s="135">
        <f t="shared" si="18"/>
        <v>45870</v>
      </c>
      <c r="W40" s="135">
        <f t="shared" si="18"/>
        <v>45901</v>
      </c>
      <c r="X40" s="135">
        <f t="shared" si="18"/>
        <v>45931</v>
      </c>
      <c r="Y40" s="135">
        <f t="shared" si="18"/>
        <v>45962</v>
      </c>
      <c r="Z40" s="135">
        <f t="shared" si="18"/>
        <v>45992</v>
      </c>
      <c r="AA40" s="135">
        <f t="shared" si="18"/>
        <v>46023</v>
      </c>
    </row>
    <row r="41" spans="1:27" ht="15" customHeight="1" x14ac:dyDescent="0.25">
      <c r="A41" s="663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523">
        <f>N23</f>
        <v>0</v>
      </c>
      <c r="U41" s="3">
        <f t="shared" si="20"/>
        <v>0</v>
      </c>
      <c r="V41" s="3">
        <f t="shared" si="20"/>
        <v>0</v>
      </c>
      <c r="W41" s="3">
        <f t="shared" si="20"/>
        <v>0</v>
      </c>
      <c r="X41" s="3">
        <f t="shared" si="20"/>
        <v>0</v>
      </c>
      <c r="Y41" s="3">
        <f t="shared" si="20"/>
        <v>0</v>
      </c>
      <c r="Z41" s="3">
        <f t="shared" si="20"/>
        <v>0</v>
      </c>
      <c r="AA41" s="3">
        <f t="shared" si="20"/>
        <v>0</v>
      </c>
    </row>
    <row r="42" spans="1:27" x14ac:dyDescent="0.25">
      <c r="A42" s="663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523">
        <f t="shared" ref="T42:T53" si="22">N24</f>
        <v>0</v>
      </c>
      <c r="U42" s="3">
        <f t="shared" si="21"/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</row>
    <row r="43" spans="1:27" x14ac:dyDescent="0.25">
      <c r="A43" s="663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523">
        <f t="shared" si="22"/>
        <v>0</v>
      </c>
      <c r="U43" s="3">
        <f t="shared" si="23"/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</row>
    <row r="44" spans="1:27" x14ac:dyDescent="0.25">
      <c r="A44" s="663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523">
        <f t="shared" si="22"/>
        <v>0</v>
      </c>
      <c r="U44" s="3">
        <f t="shared" si="24"/>
        <v>0</v>
      </c>
      <c r="V44" s="3">
        <f t="shared" si="24"/>
        <v>0</v>
      </c>
      <c r="W44" s="3">
        <f t="shared" si="24"/>
        <v>0</v>
      </c>
      <c r="X44" s="3">
        <f t="shared" si="24"/>
        <v>0</v>
      </c>
      <c r="Y44" s="3">
        <f t="shared" si="24"/>
        <v>0</v>
      </c>
      <c r="Z44" s="3">
        <f t="shared" si="24"/>
        <v>0</v>
      </c>
      <c r="AA44" s="3">
        <f t="shared" si="24"/>
        <v>0</v>
      </c>
    </row>
    <row r="45" spans="1:27" x14ac:dyDescent="0.25">
      <c r="A45" s="663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523">
        <f t="shared" si="22"/>
        <v>0</v>
      </c>
      <c r="U45" s="3">
        <f t="shared" si="25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</row>
    <row r="46" spans="1:27" x14ac:dyDescent="0.25">
      <c r="A46" s="663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523">
        <f t="shared" si="22"/>
        <v>0</v>
      </c>
      <c r="U46" s="3">
        <f t="shared" si="26"/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</row>
    <row r="47" spans="1:27" x14ac:dyDescent="0.25">
      <c r="A47" s="663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523">
        <f t="shared" si="22"/>
        <v>0</v>
      </c>
      <c r="U47" s="3">
        <f t="shared" si="27"/>
        <v>0</v>
      </c>
      <c r="V47" s="3">
        <f t="shared" si="27"/>
        <v>0</v>
      </c>
      <c r="W47" s="3">
        <f t="shared" si="27"/>
        <v>0</v>
      </c>
      <c r="X47" s="3">
        <f t="shared" si="27"/>
        <v>0</v>
      </c>
      <c r="Y47" s="3">
        <f t="shared" si="27"/>
        <v>0</v>
      </c>
      <c r="Z47" s="3">
        <f t="shared" si="27"/>
        <v>0</v>
      </c>
      <c r="AA47" s="3">
        <f t="shared" si="27"/>
        <v>0</v>
      </c>
    </row>
    <row r="48" spans="1:27" x14ac:dyDescent="0.25">
      <c r="A48" s="663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523">
        <f t="shared" si="22"/>
        <v>5314837.1967849974</v>
      </c>
      <c r="U48" s="3">
        <f t="shared" si="28"/>
        <v>5314837.1967849974</v>
      </c>
      <c r="V48" s="3">
        <f t="shared" si="28"/>
        <v>5314837.1967849974</v>
      </c>
      <c r="W48" s="3">
        <f t="shared" si="28"/>
        <v>5314837.1967849974</v>
      </c>
      <c r="X48" s="3">
        <f t="shared" si="28"/>
        <v>5314837.1967849974</v>
      </c>
      <c r="Y48" s="3">
        <f t="shared" si="28"/>
        <v>5314837.1967849974</v>
      </c>
      <c r="Z48" s="3">
        <f t="shared" si="28"/>
        <v>5314837.1967849974</v>
      </c>
      <c r="AA48" s="3">
        <f t="shared" si="28"/>
        <v>5314837.1967849974</v>
      </c>
    </row>
    <row r="49" spans="1:27" x14ac:dyDescent="0.25">
      <c r="A49" s="663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523">
        <f t="shared" si="22"/>
        <v>621.94358697841062</v>
      </c>
      <c r="U49" s="3">
        <f t="shared" si="29"/>
        <v>621.94358697841062</v>
      </c>
      <c r="V49" s="3">
        <f t="shared" si="29"/>
        <v>621.94358697841062</v>
      </c>
      <c r="W49" s="3">
        <f t="shared" si="29"/>
        <v>621.94358697841062</v>
      </c>
      <c r="X49" s="3">
        <f t="shared" si="29"/>
        <v>621.94358697841062</v>
      </c>
      <c r="Y49" s="3">
        <f t="shared" si="29"/>
        <v>621.94358697841062</v>
      </c>
      <c r="Z49" s="3">
        <f t="shared" si="29"/>
        <v>621.94358697841062</v>
      </c>
      <c r="AA49" s="3">
        <f t="shared" si="29"/>
        <v>621.94358697841062</v>
      </c>
    </row>
    <row r="50" spans="1:27" ht="15" customHeight="1" x14ac:dyDescent="0.25">
      <c r="A50" s="663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523">
        <f t="shared" si="22"/>
        <v>0</v>
      </c>
      <c r="U50" s="3">
        <f t="shared" si="30"/>
        <v>0</v>
      </c>
      <c r="V50" s="3">
        <f t="shared" si="30"/>
        <v>0</v>
      </c>
      <c r="W50" s="3">
        <f t="shared" si="30"/>
        <v>0</v>
      </c>
      <c r="X50" s="3">
        <f t="shared" si="30"/>
        <v>0</v>
      </c>
      <c r="Y50" s="3">
        <f t="shared" si="30"/>
        <v>0</v>
      </c>
      <c r="Z50" s="3">
        <f t="shared" si="30"/>
        <v>0</v>
      </c>
      <c r="AA50" s="3">
        <f t="shared" si="30"/>
        <v>0</v>
      </c>
    </row>
    <row r="51" spans="1:27" x14ac:dyDescent="0.25">
      <c r="A51" s="663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523">
        <f t="shared" si="22"/>
        <v>0</v>
      </c>
      <c r="U51" s="3">
        <f t="shared" si="31"/>
        <v>0</v>
      </c>
      <c r="V51" s="3">
        <f t="shared" si="31"/>
        <v>0</v>
      </c>
      <c r="W51" s="3">
        <f t="shared" si="31"/>
        <v>0</v>
      </c>
      <c r="X51" s="3">
        <f t="shared" si="31"/>
        <v>0</v>
      </c>
      <c r="Y51" s="3">
        <f t="shared" si="31"/>
        <v>0</v>
      </c>
      <c r="Z51" s="3">
        <f t="shared" si="31"/>
        <v>0</v>
      </c>
      <c r="AA51" s="3">
        <f t="shared" si="31"/>
        <v>0</v>
      </c>
    </row>
    <row r="52" spans="1:27" x14ac:dyDescent="0.25">
      <c r="A52" s="663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523">
        <f t="shared" si="22"/>
        <v>0</v>
      </c>
      <c r="U52" s="3">
        <f t="shared" si="32"/>
        <v>0</v>
      </c>
      <c r="V52" s="3">
        <f t="shared" si="32"/>
        <v>0</v>
      </c>
      <c r="W52" s="3">
        <f t="shared" si="32"/>
        <v>0</v>
      </c>
      <c r="X52" s="3">
        <f t="shared" si="32"/>
        <v>0</v>
      </c>
      <c r="Y52" s="3">
        <f t="shared" si="32"/>
        <v>0</v>
      </c>
      <c r="Z52" s="3">
        <f t="shared" si="32"/>
        <v>0</v>
      </c>
      <c r="AA52" s="3">
        <f t="shared" si="32"/>
        <v>0</v>
      </c>
    </row>
    <row r="53" spans="1:27" x14ac:dyDescent="0.25">
      <c r="A53" s="663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523">
        <f t="shared" si="22"/>
        <v>0</v>
      </c>
      <c r="U53" s="3">
        <f t="shared" si="33"/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</row>
    <row r="54" spans="1:27" ht="15" customHeight="1" x14ac:dyDescent="0.25">
      <c r="A54" s="663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19"/>
        <v>Monthly kWh</v>
      </c>
      <c r="C55" s="221">
        <f>SUM(C41:C54)</f>
        <v>0</v>
      </c>
      <c r="D55" s="221">
        <f t="shared" ref="D55:AA55" si="34">SUM(D41:D54)</f>
        <v>0</v>
      </c>
      <c r="E55" s="221">
        <f t="shared" si="34"/>
        <v>0</v>
      </c>
      <c r="F55" s="221">
        <f t="shared" si="34"/>
        <v>0</v>
      </c>
      <c r="G55" s="221">
        <f t="shared" si="34"/>
        <v>0</v>
      </c>
      <c r="H55" s="221">
        <f t="shared" si="34"/>
        <v>0</v>
      </c>
      <c r="I55" s="221">
        <f t="shared" si="34"/>
        <v>0</v>
      </c>
      <c r="J55" s="221">
        <f t="shared" si="34"/>
        <v>0</v>
      </c>
      <c r="K55" s="221">
        <f t="shared" si="34"/>
        <v>0</v>
      </c>
      <c r="L55" s="221">
        <f t="shared" si="34"/>
        <v>0</v>
      </c>
      <c r="M55" s="221">
        <f t="shared" si="34"/>
        <v>0</v>
      </c>
      <c r="N55" s="221">
        <f t="shared" si="34"/>
        <v>0</v>
      </c>
      <c r="O55" s="221">
        <f t="shared" si="34"/>
        <v>0</v>
      </c>
      <c r="P55" s="221">
        <f t="shared" si="34"/>
        <v>0</v>
      </c>
      <c r="Q55" s="221">
        <f t="shared" si="34"/>
        <v>0</v>
      </c>
      <c r="R55" s="221">
        <f t="shared" si="34"/>
        <v>0</v>
      </c>
      <c r="S55" s="221">
        <f t="shared" si="34"/>
        <v>0</v>
      </c>
      <c r="T55" s="221">
        <f t="shared" si="34"/>
        <v>5315459.1403719755</v>
      </c>
      <c r="U55" s="221">
        <f t="shared" si="34"/>
        <v>5315459.1403719755</v>
      </c>
      <c r="V55" s="221">
        <f t="shared" si="34"/>
        <v>5315459.1403719755</v>
      </c>
      <c r="W55" s="221">
        <f t="shared" si="34"/>
        <v>5315459.1403719755</v>
      </c>
      <c r="X55" s="221">
        <f t="shared" si="34"/>
        <v>5315459.1403719755</v>
      </c>
      <c r="Y55" s="221">
        <f t="shared" si="34"/>
        <v>5315459.1403719755</v>
      </c>
      <c r="Z55" s="221">
        <f t="shared" si="34"/>
        <v>5315459.1403719755</v>
      </c>
      <c r="AA55" s="221">
        <f t="shared" si="34"/>
        <v>5315459.1403719755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240"/>
      <c r="L57" s="120"/>
      <c r="M57" s="120"/>
      <c r="N57" s="240"/>
      <c r="O57" s="120"/>
      <c r="P57" s="120"/>
      <c r="Q57" s="240"/>
      <c r="R57" s="120"/>
      <c r="S57" s="120"/>
      <c r="T57" s="240"/>
      <c r="U57" s="120"/>
      <c r="V57" s="120"/>
      <c r="W57" s="240"/>
      <c r="X57" s="120"/>
      <c r="Y57" s="120"/>
      <c r="Z57" s="240"/>
      <c r="AA57" s="120"/>
    </row>
    <row r="58" spans="1:27" ht="16.5" thickBot="1" x14ac:dyDescent="0.3">
      <c r="A58" s="665" t="s">
        <v>17</v>
      </c>
      <c r="B58" s="17" t="s">
        <v>10</v>
      </c>
      <c r="C58" s="135">
        <f>C$4</f>
        <v>45292</v>
      </c>
      <c r="D58" s="135">
        <f t="shared" ref="D58:AA58" si="35">D$4</f>
        <v>45323</v>
      </c>
      <c r="E58" s="135">
        <f t="shared" si="35"/>
        <v>45352</v>
      </c>
      <c r="F58" s="135">
        <f t="shared" si="35"/>
        <v>45383</v>
      </c>
      <c r="G58" s="135">
        <f t="shared" si="35"/>
        <v>45413</v>
      </c>
      <c r="H58" s="135">
        <f t="shared" si="35"/>
        <v>45444</v>
      </c>
      <c r="I58" s="135">
        <f t="shared" si="35"/>
        <v>45474</v>
      </c>
      <c r="J58" s="135">
        <f t="shared" si="35"/>
        <v>45505</v>
      </c>
      <c r="K58" s="135">
        <f t="shared" si="35"/>
        <v>45536</v>
      </c>
      <c r="L58" s="135">
        <f t="shared" si="35"/>
        <v>45566</v>
      </c>
      <c r="M58" s="135">
        <f t="shared" si="35"/>
        <v>45597</v>
      </c>
      <c r="N58" s="135">
        <f t="shared" si="35"/>
        <v>45627</v>
      </c>
      <c r="O58" s="135">
        <f t="shared" si="35"/>
        <v>45658</v>
      </c>
      <c r="P58" s="135">
        <f t="shared" si="35"/>
        <v>45689</v>
      </c>
      <c r="Q58" s="135">
        <f t="shared" si="35"/>
        <v>45717</v>
      </c>
      <c r="R58" s="135">
        <f t="shared" si="35"/>
        <v>45748</v>
      </c>
      <c r="S58" s="135">
        <f t="shared" si="35"/>
        <v>45778</v>
      </c>
      <c r="T58" s="135">
        <f t="shared" si="35"/>
        <v>45809</v>
      </c>
      <c r="U58" s="135">
        <f t="shared" si="35"/>
        <v>45839</v>
      </c>
      <c r="V58" s="135">
        <f t="shared" si="35"/>
        <v>45870</v>
      </c>
      <c r="W58" s="135">
        <f t="shared" si="35"/>
        <v>45901</v>
      </c>
      <c r="X58" s="135">
        <f t="shared" si="35"/>
        <v>45931</v>
      </c>
      <c r="Y58" s="135">
        <f t="shared" si="35"/>
        <v>45962</v>
      </c>
      <c r="Z58" s="135">
        <f t="shared" si="35"/>
        <v>45992</v>
      </c>
      <c r="AA58" s="135">
        <f t="shared" si="35"/>
        <v>46023</v>
      </c>
    </row>
    <row r="59" spans="1:27" ht="15" customHeight="1" x14ac:dyDescent="0.25">
      <c r="A59" s="666"/>
      <c r="B59" s="13" t="str">
        <f t="shared" ref="B59:B72" si="36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AA59" si="37">((E5*0.5)+D23-E41)*E78*E93*E$2</f>
        <v>0</v>
      </c>
      <c r="F59" s="23">
        <f t="shared" si="37"/>
        <v>0</v>
      </c>
      <c r="G59" s="23">
        <f t="shared" si="37"/>
        <v>0</v>
      </c>
      <c r="H59" s="23">
        <f t="shared" si="37"/>
        <v>0</v>
      </c>
      <c r="I59" s="23">
        <f t="shared" si="37"/>
        <v>0</v>
      </c>
      <c r="J59" s="23">
        <f t="shared" si="37"/>
        <v>0</v>
      </c>
      <c r="K59" s="23">
        <f t="shared" si="37"/>
        <v>0</v>
      </c>
      <c r="L59" s="23">
        <f t="shared" si="37"/>
        <v>0</v>
      </c>
      <c r="M59" s="23">
        <f t="shared" si="37"/>
        <v>0</v>
      </c>
      <c r="N59" s="23">
        <f t="shared" si="37"/>
        <v>0</v>
      </c>
      <c r="O59" s="23">
        <f t="shared" si="37"/>
        <v>0</v>
      </c>
      <c r="P59" s="23">
        <f t="shared" si="37"/>
        <v>0</v>
      </c>
      <c r="Q59" s="23">
        <f t="shared" si="37"/>
        <v>0</v>
      </c>
      <c r="R59" s="23">
        <f t="shared" si="37"/>
        <v>0</v>
      </c>
      <c r="S59" s="23">
        <f t="shared" si="37"/>
        <v>0</v>
      </c>
      <c r="T59" s="23">
        <f t="shared" si="37"/>
        <v>0</v>
      </c>
      <c r="U59" s="23">
        <f t="shared" si="37"/>
        <v>0</v>
      </c>
      <c r="V59" s="23">
        <f t="shared" si="37"/>
        <v>0</v>
      </c>
      <c r="W59" s="23">
        <f t="shared" si="37"/>
        <v>0</v>
      </c>
      <c r="X59" s="23">
        <f t="shared" si="37"/>
        <v>0</v>
      </c>
      <c r="Y59" s="23">
        <f t="shared" si="37"/>
        <v>0</v>
      </c>
      <c r="Z59" s="23">
        <f t="shared" si="37"/>
        <v>0</v>
      </c>
      <c r="AA59" s="23">
        <f t="shared" si="37"/>
        <v>0</v>
      </c>
    </row>
    <row r="60" spans="1:27" ht="15.75" x14ac:dyDescent="0.25">
      <c r="A60" s="666"/>
      <c r="B60" s="13" t="str">
        <f t="shared" si="36"/>
        <v>Building Shell</v>
      </c>
      <c r="C60" s="23">
        <f t="shared" ref="C60:C71" si="38">((C6*0.5)-C42)*C79*C94*C$2</f>
        <v>0</v>
      </c>
      <c r="D60" s="23">
        <f t="shared" ref="D60:AA60" si="39">((D6*0.5)+C24-D42)*D79*D94*D$2</f>
        <v>0</v>
      </c>
      <c r="E60" s="23">
        <f t="shared" si="39"/>
        <v>0</v>
      </c>
      <c r="F60" s="23">
        <f t="shared" si="39"/>
        <v>0</v>
      </c>
      <c r="G60" s="23">
        <f t="shared" si="39"/>
        <v>0</v>
      </c>
      <c r="H60" s="23">
        <f t="shared" si="39"/>
        <v>0</v>
      </c>
      <c r="I60" s="23">
        <f t="shared" si="39"/>
        <v>0</v>
      </c>
      <c r="J60" s="23">
        <f t="shared" si="39"/>
        <v>0</v>
      </c>
      <c r="K60" s="23">
        <f t="shared" si="39"/>
        <v>0</v>
      </c>
      <c r="L60" s="23">
        <f t="shared" si="39"/>
        <v>0</v>
      </c>
      <c r="M60" s="23">
        <f t="shared" si="39"/>
        <v>0</v>
      </c>
      <c r="N60" s="23">
        <f t="shared" si="39"/>
        <v>0</v>
      </c>
      <c r="O60" s="23">
        <f t="shared" si="39"/>
        <v>0</v>
      </c>
      <c r="P60" s="23">
        <f t="shared" si="39"/>
        <v>0</v>
      </c>
      <c r="Q60" s="23">
        <f t="shared" si="39"/>
        <v>0</v>
      </c>
      <c r="R60" s="23">
        <f t="shared" si="39"/>
        <v>0</v>
      </c>
      <c r="S60" s="23">
        <f t="shared" si="39"/>
        <v>0</v>
      </c>
      <c r="T60" s="23">
        <f t="shared" si="39"/>
        <v>0</v>
      </c>
      <c r="U60" s="23">
        <f t="shared" si="39"/>
        <v>0</v>
      </c>
      <c r="V60" s="23">
        <f t="shared" si="39"/>
        <v>0</v>
      </c>
      <c r="W60" s="23">
        <f t="shared" si="39"/>
        <v>0</v>
      </c>
      <c r="X60" s="23">
        <f t="shared" si="39"/>
        <v>0</v>
      </c>
      <c r="Y60" s="23">
        <f t="shared" si="39"/>
        <v>0</v>
      </c>
      <c r="Z60" s="23">
        <f t="shared" si="39"/>
        <v>0</v>
      </c>
      <c r="AA60" s="23">
        <f t="shared" si="39"/>
        <v>0</v>
      </c>
    </row>
    <row r="61" spans="1:27" ht="15.75" x14ac:dyDescent="0.25">
      <c r="A61" s="666"/>
      <c r="B61" s="13" t="str">
        <f t="shared" si="36"/>
        <v>Cooking</v>
      </c>
      <c r="C61" s="23">
        <f t="shared" si="38"/>
        <v>0</v>
      </c>
      <c r="D61" s="23">
        <f t="shared" ref="D61:AA61" si="40">((D7*0.5)+C25-D43)*D80*D95*D$2</f>
        <v>0</v>
      </c>
      <c r="E61" s="23">
        <f t="shared" si="40"/>
        <v>0</v>
      </c>
      <c r="F61" s="23">
        <f t="shared" si="40"/>
        <v>0</v>
      </c>
      <c r="G61" s="23">
        <f t="shared" si="40"/>
        <v>0</v>
      </c>
      <c r="H61" s="23">
        <f t="shared" si="40"/>
        <v>0</v>
      </c>
      <c r="I61" s="23">
        <f t="shared" si="40"/>
        <v>0</v>
      </c>
      <c r="J61" s="23">
        <f t="shared" si="40"/>
        <v>0</v>
      </c>
      <c r="K61" s="23">
        <f t="shared" si="40"/>
        <v>0</v>
      </c>
      <c r="L61" s="23">
        <f t="shared" si="40"/>
        <v>0</v>
      </c>
      <c r="M61" s="23">
        <f t="shared" si="40"/>
        <v>0</v>
      </c>
      <c r="N61" s="23">
        <f t="shared" si="40"/>
        <v>0</v>
      </c>
      <c r="O61" s="23">
        <f t="shared" si="40"/>
        <v>0</v>
      </c>
      <c r="P61" s="23">
        <f t="shared" si="40"/>
        <v>0</v>
      </c>
      <c r="Q61" s="23">
        <f t="shared" si="40"/>
        <v>0</v>
      </c>
      <c r="R61" s="23">
        <f t="shared" si="40"/>
        <v>0</v>
      </c>
      <c r="S61" s="23">
        <f t="shared" si="40"/>
        <v>0</v>
      </c>
      <c r="T61" s="23">
        <f t="shared" si="40"/>
        <v>0</v>
      </c>
      <c r="U61" s="23">
        <f t="shared" si="40"/>
        <v>0</v>
      </c>
      <c r="V61" s="23">
        <f t="shared" si="40"/>
        <v>0</v>
      </c>
      <c r="W61" s="23">
        <f t="shared" si="40"/>
        <v>0</v>
      </c>
      <c r="X61" s="23">
        <f t="shared" si="40"/>
        <v>0</v>
      </c>
      <c r="Y61" s="23">
        <f t="shared" si="40"/>
        <v>0</v>
      </c>
      <c r="Z61" s="23">
        <f t="shared" si="40"/>
        <v>0</v>
      </c>
      <c r="AA61" s="23">
        <f t="shared" si="40"/>
        <v>0</v>
      </c>
    </row>
    <row r="62" spans="1:27" ht="15.75" x14ac:dyDescent="0.25">
      <c r="A62" s="666"/>
      <c r="B62" s="13" t="str">
        <f t="shared" si="36"/>
        <v>Cooling</v>
      </c>
      <c r="C62" s="23">
        <f t="shared" si="38"/>
        <v>0</v>
      </c>
      <c r="D62" s="23">
        <f t="shared" ref="D62:AA62" si="41">((D8*0.5)+C26-D44)*D81*D96*D$2</f>
        <v>0</v>
      </c>
      <c r="E62" s="23">
        <f t="shared" si="41"/>
        <v>0</v>
      </c>
      <c r="F62" s="23">
        <f t="shared" si="41"/>
        <v>0</v>
      </c>
      <c r="G62" s="23">
        <f t="shared" si="41"/>
        <v>0</v>
      </c>
      <c r="H62" s="23">
        <f t="shared" si="41"/>
        <v>0</v>
      </c>
      <c r="I62" s="23">
        <f t="shared" si="41"/>
        <v>0</v>
      </c>
      <c r="J62" s="23">
        <f t="shared" si="41"/>
        <v>0</v>
      </c>
      <c r="K62" s="23">
        <f t="shared" si="41"/>
        <v>0</v>
      </c>
      <c r="L62" s="23">
        <f t="shared" si="41"/>
        <v>0</v>
      </c>
      <c r="M62" s="23">
        <f t="shared" si="41"/>
        <v>0</v>
      </c>
      <c r="N62" s="23">
        <f t="shared" si="41"/>
        <v>0</v>
      </c>
      <c r="O62" s="23">
        <f t="shared" si="41"/>
        <v>0</v>
      </c>
      <c r="P62" s="23">
        <f t="shared" si="41"/>
        <v>0</v>
      </c>
      <c r="Q62" s="23">
        <f t="shared" si="41"/>
        <v>0</v>
      </c>
      <c r="R62" s="23">
        <f t="shared" si="41"/>
        <v>0</v>
      </c>
      <c r="S62" s="23">
        <f t="shared" si="41"/>
        <v>0</v>
      </c>
      <c r="T62" s="23">
        <f t="shared" si="41"/>
        <v>0</v>
      </c>
      <c r="U62" s="23">
        <f t="shared" si="41"/>
        <v>0</v>
      </c>
      <c r="V62" s="23">
        <f t="shared" si="41"/>
        <v>0</v>
      </c>
      <c r="W62" s="23">
        <f t="shared" si="41"/>
        <v>0</v>
      </c>
      <c r="X62" s="23">
        <f t="shared" si="41"/>
        <v>0</v>
      </c>
      <c r="Y62" s="23">
        <f t="shared" si="41"/>
        <v>0</v>
      </c>
      <c r="Z62" s="23">
        <f t="shared" si="41"/>
        <v>0</v>
      </c>
      <c r="AA62" s="23">
        <f t="shared" si="41"/>
        <v>0</v>
      </c>
    </row>
    <row r="63" spans="1:27" ht="15.75" x14ac:dyDescent="0.25">
      <c r="A63" s="666"/>
      <c r="B63" s="13" t="str">
        <f t="shared" si="36"/>
        <v>Ext Lighting</v>
      </c>
      <c r="C63" s="23">
        <f t="shared" si="38"/>
        <v>0</v>
      </c>
      <c r="D63" s="23">
        <f t="shared" ref="D63:AA63" si="42">((D9*0.5)+C27-D45)*D82*D97*D$2</f>
        <v>0</v>
      </c>
      <c r="E63" s="23">
        <f t="shared" si="42"/>
        <v>0</v>
      </c>
      <c r="F63" s="23">
        <f t="shared" si="42"/>
        <v>0</v>
      </c>
      <c r="G63" s="23">
        <f t="shared" si="42"/>
        <v>0</v>
      </c>
      <c r="H63" s="23">
        <f t="shared" si="42"/>
        <v>0</v>
      </c>
      <c r="I63" s="23">
        <f t="shared" si="42"/>
        <v>0</v>
      </c>
      <c r="J63" s="23">
        <f t="shared" si="42"/>
        <v>0</v>
      </c>
      <c r="K63" s="23">
        <f t="shared" si="42"/>
        <v>0</v>
      </c>
      <c r="L63" s="23">
        <f t="shared" si="42"/>
        <v>0</v>
      </c>
      <c r="M63" s="23">
        <f t="shared" si="42"/>
        <v>0</v>
      </c>
      <c r="N63" s="23">
        <f t="shared" si="42"/>
        <v>0</v>
      </c>
      <c r="O63" s="23">
        <f t="shared" si="42"/>
        <v>0</v>
      </c>
      <c r="P63" s="23">
        <f t="shared" si="42"/>
        <v>0</v>
      </c>
      <c r="Q63" s="23">
        <f t="shared" si="42"/>
        <v>0</v>
      </c>
      <c r="R63" s="23">
        <f t="shared" si="42"/>
        <v>0</v>
      </c>
      <c r="S63" s="23">
        <f t="shared" si="42"/>
        <v>0</v>
      </c>
      <c r="T63" s="23">
        <f t="shared" si="42"/>
        <v>0</v>
      </c>
      <c r="U63" s="23">
        <f t="shared" si="42"/>
        <v>0</v>
      </c>
      <c r="V63" s="23">
        <f t="shared" si="42"/>
        <v>0</v>
      </c>
      <c r="W63" s="23">
        <f t="shared" si="42"/>
        <v>0</v>
      </c>
      <c r="X63" s="23">
        <f t="shared" si="42"/>
        <v>0</v>
      </c>
      <c r="Y63" s="23">
        <f t="shared" si="42"/>
        <v>0</v>
      </c>
      <c r="Z63" s="23">
        <f t="shared" si="42"/>
        <v>0</v>
      </c>
      <c r="AA63" s="23">
        <f t="shared" si="42"/>
        <v>0</v>
      </c>
    </row>
    <row r="64" spans="1:27" ht="15.75" x14ac:dyDescent="0.25">
      <c r="A64" s="666"/>
      <c r="B64" s="13" t="str">
        <f t="shared" si="36"/>
        <v>Heating</v>
      </c>
      <c r="C64" s="23">
        <f t="shared" si="38"/>
        <v>0</v>
      </c>
      <c r="D64" s="23">
        <f t="shared" ref="D64:AA64" si="43">((D10*0.5)+C28-D46)*D83*D98*D$2</f>
        <v>0</v>
      </c>
      <c r="E64" s="23">
        <f t="shared" si="43"/>
        <v>0</v>
      </c>
      <c r="F64" s="23">
        <f t="shared" si="43"/>
        <v>0</v>
      </c>
      <c r="G64" s="23">
        <f t="shared" si="43"/>
        <v>0</v>
      </c>
      <c r="H64" s="23">
        <f t="shared" si="43"/>
        <v>0</v>
      </c>
      <c r="I64" s="23">
        <f t="shared" si="43"/>
        <v>0</v>
      </c>
      <c r="J64" s="23">
        <f t="shared" si="43"/>
        <v>0</v>
      </c>
      <c r="K64" s="23">
        <f t="shared" si="43"/>
        <v>0</v>
      </c>
      <c r="L64" s="23">
        <f t="shared" si="43"/>
        <v>0</v>
      </c>
      <c r="M64" s="23">
        <f t="shared" si="43"/>
        <v>0</v>
      </c>
      <c r="N64" s="23">
        <f t="shared" si="43"/>
        <v>0</v>
      </c>
      <c r="O64" s="23">
        <f t="shared" si="43"/>
        <v>0</v>
      </c>
      <c r="P64" s="23">
        <f t="shared" si="43"/>
        <v>0</v>
      </c>
      <c r="Q64" s="23">
        <f t="shared" si="43"/>
        <v>0</v>
      </c>
      <c r="R64" s="23">
        <f t="shared" si="43"/>
        <v>0</v>
      </c>
      <c r="S64" s="23">
        <f t="shared" si="43"/>
        <v>0</v>
      </c>
      <c r="T64" s="23">
        <f t="shared" si="43"/>
        <v>0</v>
      </c>
      <c r="U64" s="23">
        <f t="shared" si="43"/>
        <v>0</v>
      </c>
      <c r="V64" s="23">
        <f t="shared" si="43"/>
        <v>0</v>
      </c>
      <c r="W64" s="23">
        <f t="shared" si="43"/>
        <v>0</v>
      </c>
      <c r="X64" s="23">
        <f t="shared" si="43"/>
        <v>0</v>
      </c>
      <c r="Y64" s="23">
        <f t="shared" si="43"/>
        <v>0</v>
      </c>
      <c r="Z64" s="23">
        <f t="shared" si="43"/>
        <v>0</v>
      </c>
      <c r="AA64" s="23">
        <f t="shared" si="43"/>
        <v>0</v>
      </c>
    </row>
    <row r="65" spans="1:29" ht="15.75" x14ac:dyDescent="0.25">
      <c r="A65" s="666"/>
      <c r="B65" s="13" t="str">
        <f t="shared" si="36"/>
        <v>HVAC</v>
      </c>
      <c r="C65" s="23">
        <f t="shared" si="38"/>
        <v>0</v>
      </c>
      <c r="D65" s="23">
        <f t="shared" ref="D65:AA65" si="44">((D11*0.5)+C29-D47)*D84*D99*D$2</f>
        <v>0</v>
      </c>
      <c r="E65" s="23">
        <f t="shared" si="44"/>
        <v>0</v>
      </c>
      <c r="F65" s="23">
        <f t="shared" si="44"/>
        <v>0</v>
      </c>
      <c r="G65" s="23">
        <f t="shared" si="44"/>
        <v>0</v>
      </c>
      <c r="H65" s="23">
        <f t="shared" si="44"/>
        <v>0</v>
      </c>
      <c r="I65" s="23">
        <f t="shared" si="44"/>
        <v>0</v>
      </c>
      <c r="J65" s="23">
        <f t="shared" si="44"/>
        <v>0</v>
      </c>
      <c r="K65" s="23">
        <f t="shared" si="44"/>
        <v>0</v>
      </c>
      <c r="L65" s="23">
        <f t="shared" si="44"/>
        <v>0</v>
      </c>
      <c r="M65" s="23">
        <f t="shared" si="44"/>
        <v>0</v>
      </c>
      <c r="N65" s="23">
        <f t="shared" si="44"/>
        <v>0</v>
      </c>
      <c r="O65" s="23">
        <f t="shared" si="44"/>
        <v>0</v>
      </c>
      <c r="P65" s="23">
        <f t="shared" si="44"/>
        <v>0</v>
      </c>
      <c r="Q65" s="23">
        <f t="shared" si="44"/>
        <v>0</v>
      </c>
      <c r="R65" s="23">
        <f t="shared" si="44"/>
        <v>0</v>
      </c>
      <c r="S65" s="23">
        <f t="shared" si="44"/>
        <v>0</v>
      </c>
      <c r="T65" s="23">
        <f t="shared" si="44"/>
        <v>0</v>
      </c>
      <c r="U65" s="23">
        <f t="shared" si="44"/>
        <v>0</v>
      </c>
      <c r="V65" s="23">
        <f t="shared" si="44"/>
        <v>0</v>
      </c>
      <c r="W65" s="23">
        <f t="shared" si="44"/>
        <v>0</v>
      </c>
      <c r="X65" s="23">
        <f t="shared" si="44"/>
        <v>0</v>
      </c>
      <c r="Y65" s="23">
        <f t="shared" si="44"/>
        <v>0</v>
      </c>
      <c r="Z65" s="23">
        <f t="shared" si="44"/>
        <v>0</v>
      </c>
      <c r="AA65" s="23">
        <f t="shared" si="44"/>
        <v>0</v>
      </c>
    </row>
    <row r="66" spans="1:29" ht="15.75" x14ac:dyDescent="0.25">
      <c r="A66" s="666"/>
      <c r="B66" s="13" t="str">
        <f t="shared" si="36"/>
        <v>Lighting</v>
      </c>
      <c r="C66" s="23">
        <f t="shared" si="38"/>
        <v>0</v>
      </c>
      <c r="D66" s="23">
        <f t="shared" ref="D66:AA66" si="45">((D12*0.5)+C30-D48)*D85*D100*D$2</f>
        <v>83.824617283434009</v>
      </c>
      <c r="E66" s="23">
        <f t="shared" si="45"/>
        <v>2887.6632245421133</v>
      </c>
      <c r="F66" s="23">
        <f t="shared" si="45"/>
        <v>6707.2609201321757</v>
      </c>
      <c r="G66" s="23">
        <f t="shared" si="45"/>
        <v>11052.264479622027</v>
      </c>
      <c r="H66" s="23">
        <f t="shared" si="45"/>
        <v>22574.365110391478</v>
      </c>
      <c r="I66" s="23">
        <f t="shared" si="45"/>
        <v>35741.722182965503</v>
      </c>
      <c r="J66" s="23">
        <f t="shared" si="45"/>
        <v>33207.285518660734</v>
      </c>
      <c r="K66" s="23">
        <f t="shared" si="45"/>
        <v>34291.108321421212</v>
      </c>
      <c r="L66" s="23">
        <f t="shared" si="45"/>
        <v>21660.115948174443</v>
      </c>
      <c r="M66" s="23">
        <f t="shared" si="45"/>
        <v>17908.984618389459</v>
      </c>
      <c r="N66" s="23">
        <f t="shared" si="45"/>
        <v>18818.980300622832</v>
      </c>
      <c r="O66" s="23">
        <f t="shared" si="45"/>
        <v>20918.969541800801</v>
      </c>
      <c r="P66" s="23">
        <f t="shared" si="45"/>
        <v>16013.881632043336</v>
      </c>
      <c r="Q66" s="23">
        <f t="shared" si="45"/>
        <v>17980.770767665261</v>
      </c>
      <c r="R66" s="23">
        <f t="shared" si="45"/>
        <v>17826.508994571413</v>
      </c>
      <c r="S66" s="23">
        <f t="shared" si="45"/>
        <v>22442.657895430864</v>
      </c>
      <c r="T66" s="23">
        <f t="shared" si="45"/>
        <v>0</v>
      </c>
      <c r="U66" s="23">
        <f t="shared" si="45"/>
        <v>0</v>
      </c>
      <c r="V66" s="23">
        <f t="shared" si="45"/>
        <v>0</v>
      </c>
      <c r="W66" s="23">
        <f t="shared" si="45"/>
        <v>0</v>
      </c>
      <c r="X66" s="23">
        <f t="shared" si="45"/>
        <v>0</v>
      </c>
      <c r="Y66" s="23">
        <f t="shared" si="45"/>
        <v>0</v>
      </c>
      <c r="Z66" s="23">
        <f t="shared" si="45"/>
        <v>0</v>
      </c>
      <c r="AA66" s="23">
        <f t="shared" si="45"/>
        <v>0</v>
      </c>
    </row>
    <row r="67" spans="1:29" ht="15.75" x14ac:dyDescent="0.25">
      <c r="A67" s="666"/>
      <c r="B67" s="13" t="str">
        <f t="shared" si="36"/>
        <v>Miscellaneous</v>
      </c>
      <c r="C67" s="23">
        <f t="shared" si="38"/>
        <v>0</v>
      </c>
      <c r="D67" s="23">
        <f t="shared" ref="D67:AA67" si="46">((D13*0.5)+C31-D49)*D86*D101*D$2</f>
        <v>0</v>
      </c>
      <c r="E67" s="23">
        <f t="shared" si="46"/>
        <v>0</v>
      </c>
      <c r="F67" s="23">
        <f t="shared" si="46"/>
        <v>0</v>
      </c>
      <c r="G67" s="23">
        <f t="shared" si="46"/>
        <v>0</v>
      </c>
      <c r="H67" s="23">
        <f t="shared" si="46"/>
        <v>0</v>
      </c>
      <c r="I67" s="23">
        <f t="shared" si="46"/>
        <v>0</v>
      </c>
      <c r="J67" s="23">
        <f t="shared" si="46"/>
        <v>0</v>
      </c>
      <c r="K67" s="23">
        <f t="shared" si="46"/>
        <v>0</v>
      </c>
      <c r="L67" s="23">
        <f t="shared" si="46"/>
        <v>0</v>
      </c>
      <c r="M67" s="23">
        <f t="shared" si="46"/>
        <v>0</v>
      </c>
      <c r="N67" s="23">
        <f t="shared" si="46"/>
        <v>1.0818409329163297</v>
      </c>
      <c r="O67" s="23">
        <f t="shared" si="46"/>
        <v>2.1137733589839645</v>
      </c>
      <c r="P67" s="23">
        <f t="shared" si="46"/>
        <v>1.9275253786317821</v>
      </c>
      <c r="Q67" s="23">
        <f t="shared" si="46"/>
        <v>2.1986374861719944</v>
      </c>
      <c r="R67" s="23">
        <f t="shared" si="46"/>
        <v>2.0431106356860766</v>
      </c>
      <c r="S67" s="23">
        <f t="shared" si="46"/>
        <v>2.2409247547685527</v>
      </c>
      <c r="T67" s="23">
        <f t="shared" si="46"/>
        <v>0</v>
      </c>
      <c r="U67" s="23">
        <f t="shared" si="46"/>
        <v>0</v>
      </c>
      <c r="V67" s="23">
        <f t="shared" si="46"/>
        <v>0</v>
      </c>
      <c r="W67" s="23">
        <f t="shared" si="46"/>
        <v>0</v>
      </c>
      <c r="X67" s="23">
        <f t="shared" si="46"/>
        <v>0</v>
      </c>
      <c r="Y67" s="23">
        <f t="shared" si="46"/>
        <v>0</v>
      </c>
      <c r="Z67" s="23">
        <f t="shared" si="46"/>
        <v>0</v>
      </c>
      <c r="AA67" s="23">
        <f t="shared" si="46"/>
        <v>0</v>
      </c>
    </row>
    <row r="68" spans="1:29" ht="15.75" customHeight="1" x14ac:dyDescent="0.25">
      <c r="A68" s="666"/>
      <c r="B68" s="13" t="str">
        <f t="shared" si="36"/>
        <v>Motors</v>
      </c>
      <c r="C68" s="23">
        <f t="shared" si="38"/>
        <v>0</v>
      </c>
      <c r="D68" s="23">
        <f t="shared" ref="D68:AA68" si="47">((D14*0.5)+C32-D50)*D87*D102*D$2</f>
        <v>0</v>
      </c>
      <c r="E68" s="23">
        <f t="shared" si="47"/>
        <v>0</v>
      </c>
      <c r="F68" s="23">
        <f t="shared" si="47"/>
        <v>0</v>
      </c>
      <c r="G68" s="23">
        <f t="shared" si="47"/>
        <v>0</v>
      </c>
      <c r="H68" s="23">
        <f t="shared" si="47"/>
        <v>0</v>
      </c>
      <c r="I68" s="23">
        <f t="shared" si="47"/>
        <v>0</v>
      </c>
      <c r="J68" s="23">
        <f t="shared" si="47"/>
        <v>0</v>
      </c>
      <c r="K68" s="23">
        <f t="shared" si="47"/>
        <v>0</v>
      </c>
      <c r="L68" s="23">
        <f t="shared" si="47"/>
        <v>0</v>
      </c>
      <c r="M68" s="23">
        <f t="shared" si="47"/>
        <v>0</v>
      </c>
      <c r="N68" s="23">
        <f t="shared" si="47"/>
        <v>0</v>
      </c>
      <c r="O68" s="23">
        <f t="shared" si="47"/>
        <v>0</v>
      </c>
      <c r="P68" s="23">
        <f t="shared" si="47"/>
        <v>0</v>
      </c>
      <c r="Q68" s="23">
        <f t="shared" si="47"/>
        <v>0</v>
      </c>
      <c r="R68" s="23">
        <f t="shared" si="47"/>
        <v>0</v>
      </c>
      <c r="S68" s="23">
        <f t="shared" si="47"/>
        <v>0</v>
      </c>
      <c r="T68" s="23">
        <f t="shared" si="47"/>
        <v>0</v>
      </c>
      <c r="U68" s="23">
        <f t="shared" si="47"/>
        <v>0</v>
      </c>
      <c r="V68" s="23">
        <f t="shared" si="47"/>
        <v>0</v>
      </c>
      <c r="W68" s="23">
        <f t="shared" si="47"/>
        <v>0</v>
      </c>
      <c r="X68" s="23">
        <f t="shared" si="47"/>
        <v>0</v>
      </c>
      <c r="Y68" s="23">
        <f t="shared" si="47"/>
        <v>0</v>
      </c>
      <c r="Z68" s="23">
        <f t="shared" si="47"/>
        <v>0</v>
      </c>
      <c r="AA68" s="23">
        <f t="shared" si="47"/>
        <v>0</v>
      </c>
    </row>
    <row r="69" spans="1:29" ht="15.75" x14ac:dyDescent="0.25">
      <c r="A69" s="666"/>
      <c r="B69" s="13" t="str">
        <f t="shared" si="36"/>
        <v>Process</v>
      </c>
      <c r="C69" s="23">
        <f t="shared" si="38"/>
        <v>0</v>
      </c>
      <c r="D69" s="23">
        <f t="shared" ref="D69:AA69" si="48">((D15*0.5)+C33-D51)*D88*D103*D$2</f>
        <v>0</v>
      </c>
      <c r="E69" s="23">
        <f t="shared" si="48"/>
        <v>0</v>
      </c>
      <c r="F69" s="23">
        <f t="shared" si="48"/>
        <v>0</v>
      </c>
      <c r="G69" s="23">
        <f t="shared" si="48"/>
        <v>0</v>
      </c>
      <c r="H69" s="23">
        <f t="shared" si="48"/>
        <v>0</v>
      </c>
      <c r="I69" s="23">
        <f t="shared" si="48"/>
        <v>0</v>
      </c>
      <c r="J69" s="23">
        <f t="shared" si="48"/>
        <v>0</v>
      </c>
      <c r="K69" s="23">
        <f t="shared" si="48"/>
        <v>0</v>
      </c>
      <c r="L69" s="23">
        <f t="shared" si="48"/>
        <v>0</v>
      </c>
      <c r="M69" s="23">
        <f t="shared" si="48"/>
        <v>0</v>
      </c>
      <c r="N69" s="23">
        <f t="shared" si="48"/>
        <v>0</v>
      </c>
      <c r="O69" s="23">
        <f t="shared" si="48"/>
        <v>0</v>
      </c>
      <c r="P69" s="23">
        <f t="shared" si="48"/>
        <v>0</v>
      </c>
      <c r="Q69" s="23">
        <f t="shared" si="48"/>
        <v>0</v>
      </c>
      <c r="R69" s="23">
        <f t="shared" si="48"/>
        <v>0</v>
      </c>
      <c r="S69" s="23">
        <f t="shared" si="48"/>
        <v>0</v>
      </c>
      <c r="T69" s="23">
        <f t="shared" si="48"/>
        <v>0</v>
      </c>
      <c r="U69" s="23">
        <f t="shared" si="48"/>
        <v>0</v>
      </c>
      <c r="V69" s="23">
        <f t="shared" si="48"/>
        <v>0</v>
      </c>
      <c r="W69" s="23">
        <f t="shared" si="48"/>
        <v>0</v>
      </c>
      <c r="X69" s="23">
        <f t="shared" si="48"/>
        <v>0</v>
      </c>
      <c r="Y69" s="23">
        <f t="shared" si="48"/>
        <v>0</v>
      </c>
      <c r="Z69" s="23">
        <f t="shared" si="48"/>
        <v>0</v>
      </c>
      <c r="AA69" s="23">
        <f t="shared" si="48"/>
        <v>0</v>
      </c>
    </row>
    <row r="70" spans="1:29" ht="15.75" x14ac:dyDescent="0.25">
      <c r="A70" s="666"/>
      <c r="B70" s="13" t="str">
        <f t="shared" si="36"/>
        <v>Refrigeration</v>
      </c>
      <c r="C70" s="23">
        <f t="shared" si="38"/>
        <v>0</v>
      </c>
      <c r="D70" s="23">
        <f t="shared" ref="D70:AA70" si="49">((D16*0.5)+C34-D52)*D89*D104*D$2</f>
        <v>0</v>
      </c>
      <c r="E70" s="23">
        <f t="shared" si="49"/>
        <v>0</v>
      </c>
      <c r="F70" s="23">
        <f t="shared" si="49"/>
        <v>0</v>
      </c>
      <c r="G70" s="23">
        <f t="shared" si="49"/>
        <v>0</v>
      </c>
      <c r="H70" s="23">
        <f t="shared" si="49"/>
        <v>0</v>
      </c>
      <c r="I70" s="23">
        <f t="shared" si="49"/>
        <v>0</v>
      </c>
      <c r="J70" s="23">
        <f t="shared" si="49"/>
        <v>0</v>
      </c>
      <c r="K70" s="23">
        <f t="shared" si="49"/>
        <v>0</v>
      </c>
      <c r="L70" s="23">
        <f t="shared" si="49"/>
        <v>0</v>
      </c>
      <c r="M70" s="23">
        <f t="shared" si="49"/>
        <v>0</v>
      </c>
      <c r="N70" s="23">
        <f t="shared" si="49"/>
        <v>0</v>
      </c>
      <c r="O70" s="23">
        <f t="shared" si="49"/>
        <v>0</v>
      </c>
      <c r="P70" s="23">
        <f t="shared" si="49"/>
        <v>0</v>
      </c>
      <c r="Q70" s="23">
        <f t="shared" si="49"/>
        <v>0</v>
      </c>
      <c r="R70" s="23">
        <f t="shared" si="49"/>
        <v>0</v>
      </c>
      <c r="S70" s="23">
        <f t="shared" si="49"/>
        <v>0</v>
      </c>
      <c r="T70" s="23">
        <f t="shared" si="49"/>
        <v>0</v>
      </c>
      <c r="U70" s="23">
        <f t="shared" si="49"/>
        <v>0</v>
      </c>
      <c r="V70" s="23">
        <f t="shared" si="49"/>
        <v>0</v>
      </c>
      <c r="W70" s="23">
        <f t="shared" si="49"/>
        <v>0</v>
      </c>
      <c r="X70" s="23">
        <f t="shared" si="49"/>
        <v>0</v>
      </c>
      <c r="Y70" s="23">
        <f t="shared" si="49"/>
        <v>0</v>
      </c>
      <c r="Z70" s="23">
        <f t="shared" si="49"/>
        <v>0</v>
      </c>
      <c r="AA70" s="23">
        <f t="shared" si="49"/>
        <v>0</v>
      </c>
    </row>
    <row r="71" spans="1:29" ht="15.75" x14ac:dyDescent="0.25">
      <c r="A71" s="666"/>
      <c r="B71" s="13" t="str">
        <f t="shared" si="36"/>
        <v>Water Heating</v>
      </c>
      <c r="C71" s="23">
        <f t="shared" si="38"/>
        <v>0</v>
      </c>
      <c r="D71" s="23">
        <f t="shared" ref="D71:AA71" si="50">((D17*0.5)+C35-D53)*D90*D105*D$2</f>
        <v>0</v>
      </c>
      <c r="E71" s="23">
        <f t="shared" si="50"/>
        <v>0</v>
      </c>
      <c r="F71" s="23">
        <f t="shared" si="50"/>
        <v>0</v>
      </c>
      <c r="G71" s="23">
        <f t="shared" si="50"/>
        <v>0</v>
      </c>
      <c r="H71" s="23">
        <f t="shared" si="50"/>
        <v>0</v>
      </c>
      <c r="I71" s="23">
        <f t="shared" si="50"/>
        <v>0</v>
      </c>
      <c r="J71" s="23">
        <f t="shared" si="50"/>
        <v>0</v>
      </c>
      <c r="K71" s="23">
        <f t="shared" si="50"/>
        <v>0</v>
      </c>
      <c r="L71" s="23">
        <f t="shared" si="50"/>
        <v>0</v>
      </c>
      <c r="M71" s="23">
        <f t="shared" si="50"/>
        <v>0</v>
      </c>
      <c r="N71" s="23">
        <f t="shared" si="50"/>
        <v>0</v>
      </c>
      <c r="O71" s="23">
        <f t="shared" si="50"/>
        <v>0</v>
      </c>
      <c r="P71" s="23">
        <f t="shared" si="50"/>
        <v>0</v>
      </c>
      <c r="Q71" s="23">
        <f t="shared" si="50"/>
        <v>0</v>
      </c>
      <c r="R71" s="23">
        <f t="shared" si="50"/>
        <v>0</v>
      </c>
      <c r="S71" s="23">
        <f t="shared" si="50"/>
        <v>0</v>
      </c>
      <c r="T71" s="23">
        <f t="shared" si="50"/>
        <v>0</v>
      </c>
      <c r="U71" s="23">
        <f t="shared" si="50"/>
        <v>0</v>
      </c>
      <c r="V71" s="23">
        <f t="shared" si="50"/>
        <v>0</v>
      </c>
      <c r="W71" s="23">
        <f t="shared" si="50"/>
        <v>0</v>
      </c>
      <c r="X71" s="23">
        <f t="shared" si="50"/>
        <v>0</v>
      </c>
      <c r="Y71" s="23">
        <f t="shared" si="50"/>
        <v>0</v>
      </c>
      <c r="Z71" s="23">
        <f t="shared" si="50"/>
        <v>0</v>
      </c>
      <c r="AA71" s="23">
        <f t="shared" si="50"/>
        <v>0</v>
      </c>
    </row>
    <row r="72" spans="1:29" ht="15.75" customHeight="1" x14ac:dyDescent="0.25">
      <c r="A72" s="666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83.824617283434009</v>
      </c>
      <c r="E73" s="23">
        <f t="shared" ref="E73:AA73" si="51">SUM(E59:E72)</f>
        <v>2887.6632245421133</v>
      </c>
      <c r="F73" s="23">
        <f t="shared" si="51"/>
        <v>6707.2609201321757</v>
      </c>
      <c r="G73" s="23">
        <f t="shared" si="51"/>
        <v>11052.264479622027</v>
      </c>
      <c r="H73" s="23">
        <f t="shared" si="51"/>
        <v>22574.365110391478</v>
      </c>
      <c r="I73" s="23">
        <f t="shared" si="51"/>
        <v>35741.722182965503</v>
      </c>
      <c r="J73" s="23">
        <f t="shared" si="51"/>
        <v>33207.285518660734</v>
      </c>
      <c r="K73" s="23">
        <f t="shared" si="51"/>
        <v>34291.108321421212</v>
      </c>
      <c r="L73" s="23">
        <f t="shared" si="51"/>
        <v>21660.115948174443</v>
      </c>
      <c r="M73" s="23">
        <f t="shared" si="51"/>
        <v>17908.984618389459</v>
      </c>
      <c r="N73" s="23">
        <f t="shared" si="51"/>
        <v>18820.062141555747</v>
      </c>
      <c r="O73" s="23">
        <f t="shared" si="51"/>
        <v>20921.083315159787</v>
      </c>
      <c r="P73" s="23">
        <f t="shared" si="51"/>
        <v>16015.809157421967</v>
      </c>
      <c r="Q73" s="23">
        <f t="shared" si="51"/>
        <v>17982.969405151434</v>
      </c>
      <c r="R73" s="23">
        <f t="shared" si="51"/>
        <v>17828.552105207098</v>
      </c>
      <c r="S73" s="23">
        <f t="shared" si="51"/>
        <v>22444.898820185634</v>
      </c>
      <c r="T73" s="23">
        <f t="shared" si="51"/>
        <v>0</v>
      </c>
      <c r="U73" s="23">
        <f t="shared" si="51"/>
        <v>0</v>
      </c>
      <c r="V73" s="23">
        <f t="shared" si="51"/>
        <v>0</v>
      </c>
      <c r="W73" s="23">
        <f t="shared" si="51"/>
        <v>0</v>
      </c>
      <c r="X73" s="23">
        <f t="shared" si="51"/>
        <v>0</v>
      </c>
      <c r="Y73" s="23">
        <f t="shared" si="51"/>
        <v>0</v>
      </c>
      <c r="Z73" s="23">
        <f t="shared" si="51"/>
        <v>0</v>
      </c>
      <c r="AA73" s="23">
        <f t="shared" si="51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83.824617283434009</v>
      </c>
      <c r="E74" s="24">
        <f t="shared" ref="E74:AA74" si="52">D74+E73</f>
        <v>2971.4878418255475</v>
      </c>
      <c r="F74" s="24">
        <f t="shared" si="52"/>
        <v>9678.7487619577223</v>
      </c>
      <c r="G74" s="24">
        <f t="shared" si="52"/>
        <v>20731.013241579749</v>
      </c>
      <c r="H74" s="24">
        <f t="shared" si="52"/>
        <v>43305.378351971231</v>
      </c>
      <c r="I74" s="24">
        <f t="shared" si="52"/>
        <v>79047.100534936733</v>
      </c>
      <c r="J74" s="24">
        <f t="shared" si="52"/>
        <v>112254.38605359747</v>
      </c>
      <c r="K74" s="24">
        <f t="shared" si="52"/>
        <v>146545.49437501869</v>
      </c>
      <c r="L74" s="24">
        <f t="shared" si="52"/>
        <v>168205.61032319313</v>
      </c>
      <c r="M74" s="24">
        <f t="shared" si="52"/>
        <v>186114.59494158259</v>
      </c>
      <c r="N74" s="24">
        <f t="shared" si="52"/>
        <v>204934.65708313833</v>
      </c>
      <c r="O74" s="24">
        <f t="shared" si="52"/>
        <v>225855.7403982981</v>
      </c>
      <c r="P74" s="24">
        <f t="shared" si="52"/>
        <v>241871.54955572006</v>
      </c>
      <c r="Q74" s="24">
        <f t="shared" si="52"/>
        <v>259854.5189608715</v>
      </c>
      <c r="R74" s="24">
        <f t="shared" si="52"/>
        <v>277683.07106607861</v>
      </c>
      <c r="S74" s="24">
        <f t="shared" si="52"/>
        <v>300127.96988626424</v>
      </c>
      <c r="T74" s="24">
        <f t="shared" si="52"/>
        <v>300127.96988626424</v>
      </c>
      <c r="U74" s="24">
        <f t="shared" si="52"/>
        <v>300127.96988626424</v>
      </c>
      <c r="V74" s="24">
        <f t="shared" si="52"/>
        <v>300127.96988626424</v>
      </c>
      <c r="W74" s="24">
        <f t="shared" si="52"/>
        <v>300127.96988626424</v>
      </c>
      <c r="X74" s="24">
        <f t="shared" si="52"/>
        <v>300127.96988626424</v>
      </c>
      <c r="Y74" s="24">
        <f t="shared" si="52"/>
        <v>300127.96988626424</v>
      </c>
      <c r="Z74" s="24">
        <f t="shared" si="52"/>
        <v>300127.96988626424</v>
      </c>
      <c r="AA74" s="24">
        <f t="shared" si="52"/>
        <v>300127.96988626424</v>
      </c>
    </row>
    <row r="75" spans="1:29" s="95" customFormat="1" x14ac:dyDescent="0.25">
      <c r="A75" s="403"/>
      <c r="B75" s="406"/>
      <c r="C75" s="408"/>
      <c r="D75" s="409"/>
      <c r="E75" s="408"/>
      <c r="F75" s="409"/>
      <c r="G75" s="408"/>
      <c r="H75" s="409"/>
      <c r="I75" s="408"/>
      <c r="J75" s="409"/>
      <c r="K75" s="408"/>
      <c r="L75" s="409"/>
      <c r="M75" s="408"/>
      <c r="N75" s="409"/>
      <c r="O75" s="408"/>
      <c r="P75" s="409"/>
      <c r="Q75" s="408"/>
      <c r="R75" s="409"/>
      <c r="S75" s="408"/>
      <c r="T75" s="409"/>
      <c r="U75" s="408"/>
      <c r="V75" s="409"/>
      <c r="W75" s="408"/>
      <c r="X75" s="409"/>
      <c r="Y75" s="408"/>
      <c r="Z75" s="409"/>
      <c r="AA75" s="408"/>
    </row>
    <row r="76" spans="1:29" s="95" customFormat="1" ht="15.75" thickBot="1" x14ac:dyDescent="0.3">
      <c r="B76" s="402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</row>
    <row r="77" spans="1:29" s="95" customFormat="1" ht="16.5" thickBot="1" x14ac:dyDescent="0.3">
      <c r="A77" s="668" t="s">
        <v>12</v>
      </c>
      <c r="B77" s="17" t="s">
        <v>12</v>
      </c>
      <c r="C77" s="135">
        <f>C$4</f>
        <v>45292</v>
      </c>
      <c r="D77" s="135">
        <f t="shared" ref="D77:AA77" si="53">D$4</f>
        <v>45323</v>
      </c>
      <c r="E77" s="135">
        <f t="shared" si="53"/>
        <v>45352</v>
      </c>
      <c r="F77" s="135">
        <f t="shared" si="53"/>
        <v>45383</v>
      </c>
      <c r="G77" s="135">
        <f t="shared" si="53"/>
        <v>45413</v>
      </c>
      <c r="H77" s="135">
        <f t="shared" si="53"/>
        <v>45444</v>
      </c>
      <c r="I77" s="135">
        <f t="shared" si="53"/>
        <v>45474</v>
      </c>
      <c r="J77" s="135">
        <f t="shared" si="53"/>
        <v>45505</v>
      </c>
      <c r="K77" s="135">
        <f t="shared" si="53"/>
        <v>45536</v>
      </c>
      <c r="L77" s="135">
        <f t="shared" si="53"/>
        <v>45566</v>
      </c>
      <c r="M77" s="135">
        <f t="shared" si="53"/>
        <v>45597</v>
      </c>
      <c r="N77" s="135">
        <f t="shared" si="53"/>
        <v>45627</v>
      </c>
      <c r="O77" s="135">
        <f t="shared" si="53"/>
        <v>45658</v>
      </c>
      <c r="P77" s="135">
        <f t="shared" si="53"/>
        <v>45689</v>
      </c>
      <c r="Q77" s="135">
        <f t="shared" si="53"/>
        <v>45717</v>
      </c>
      <c r="R77" s="135">
        <f t="shared" si="53"/>
        <v>45748</v>
      </c>
      <c r="S77" s="135">
        <f t="shared" si="53"/>
        <v>45778</v>
      </c>
      <c r="T77" s="135">
        <f t="shared" si="53"/>
        <v>45809</v>
      </c>
      <c r="U77" s="135">
        <f t="shared" si="53"/>
        <v>45839</v>
      </c>
      <c r="V77" s="135">
        <f t="shared" si="53"/>
        <v>45870</v>
      </c>
      <c r="W77" s="135">
        <f t="shared" si="53"/>
        <v>45901</v>
      </c>
      <c r="X77" s="135">
        <f t="shared" si="53"/>
        <v>45931</v>
      </c>
      <c r="Y77" s="135">
        <f t="shared" si="53"/>
        <v>45962</v>
      </c>
      <c r="Z77" s="135">
        <f t="shared" si="53"/>
        <v>45992</v>
      </c>
      <c r="AA77" s="135">
        <f t="shared" si="53"/>
        <v>46023</v>
      </c>
      <c r="AC77" s="95" t="s">
        <v>180</v>
      </c>
    </row>
    <row r="78" spans="1:29" s="95" customFormat="1" ht="15.75" customHeight="1" x14ac:dyDescent="0.25">
      <c r="A78" s="669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54">SUM(C78:N78)</f>
        <v>1.0000000000000002</v>
      </c>
    </row>
    <row r="79" spans="1:29" s="95" customFormat="1" ht="15.75" x14ac:dyDescent="0.25">
      <c r="A79" s="669"/>
      <c r="B79" s="13" t="str">
        <f t="shared" ref="B79:B90" si="55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54"/>
        <v>1</v>
      </c>
    </row>
    <row r="80" spans="1:29" s="95" customFormat="1" ht="15.75" x14ac:dyDescent="0.25">
      <c r="A80" s="669"/>
      <c r="B80" s="13" t="str">
        <f t="shared" si="55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54"/>
        <v>0.99999999999999989</v>
      </c>
    </row>
    <row r="81" spans="1:29" s="95" customFormat="1" ht="15.75" x14ac:dyDescent="0.25">
      <c r="A81" s="669"/>
      <c r="B81" s="13" t="str">
        <f t="shared" si="55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54"/>
        <v>0.99999999999999989</v>
      </c>
    </row>
    <row r="82" spans="1:29" s="95" customFormat="1" ht="15.75" x14ac:dyDescent="0.25">
      <c r="A82" s="669"/>
      <c r="B82" s="13" t="str">
        <f t="shared" si="55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54"/>
        <v>1</v>
      </c>
    </row>
    <row r="83" spans="1:29" s="95" customFormat="1" ht="15.75" x14ac:dyDescent="0.25">
      <c r="A83" s="669"/>
      <c r="B83" s="13" t="str">
        <f t="shared" si="55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54"/>
        <v>1.0000000000000002</v>
      </c>
    </row>
    <row r="84" spans="1:29" s="95" customFormat="1" ht="15.75" x14ac:dyDescent="0.25">
      <c r="A84" s="669"/>
      <c r="B84" s="13" t="str">
        <f t="shared" si="55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54"/>
        <v>1</v>
      </c>
    </row>
    <row r="85" spans="1:29" s="95" customFormat="1" ht="15.75" x14ac:dyDescent="0.25">
      <c r="A85" s="669"/>
      <c r="B85" s="13" t="str">
        <f t="shared" si="55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54"/>
        <v>1</v>
      </c>
    </row>
    <row r="86" spans="1:29" s="95" customFormat="1" ht="15.75" x14ac:dyDescent="0.25">
      <c r="A86" s="669"/>
      <c r="B86" s="13" t="str">
        <f t="shared" si="55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54"/>
        <v>1.0000000000000002</v>
      </c>
    </row>
    <row r="87" spans="1:29" s="95" customFormat="1" ht="15.75" x14ac:dyDescent="0.25">
      <c r="A87" s="669"/>
      <c r="B87" s="13" t="str">
        <f t="shared" si="55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54"/>
        <v>1.0000000000000002</v>
      </c>
    </row>
    <row r="88" spans="1:29" s="95" customFormat="1" ht="15.75" x14ac:dyDescent="0.25">
      <c r="A88" s="669"/>
      <c r="B88" s="13" t="str">
        <f t="shared" si="55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54"/>
        <v>1.0000000000000002</v>
      </c>
    </row>
    <row r="89" spans="1:29" s="95" customFormat="1" ht="15.75" x14ac:dyDescent="0.25">
      <c r="A89" s="669"/>
      <c r="B89" s="13" t="str">
        <f t="shared" si="55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54"/>
        <v>1</v>
      </c>
    </row>
    <row r="90" spans="1:29" s="95" customFormat="1" ht="16.5" thickBot="1" x14ac:dyDescent="0.3">
      <c r="A90" s="670"/>
      <c r="B90" s="14" t="str">
        <f t="shared" si="55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54"/>
        <v>1</v>
      </c>
    </row>
    <row r="91" spans="1:29" s="95" customFormat="1" ht="15.75" thickBot="1" x14ac:dyDescent="0.3">
      <c r="AC91" s="95" t="s">
        <v>248</v>
      </c>
    </row>
    <row r="92" spans="1:29" s="95" customFormat="1" ht="15" customHeight="1" thickBot="1" x14ac:dyDescent="0.3">
      <c r="A92" s="706" t="s">
        <v>28</v>
      </c>
      <c r="B92" s="410" t="s">
        <v>31</v>
      </c>
      <c r="C92" s="135">
        <f>C$4</f>
        <v>45292</v>
      </c>
      <c r="D92" s="135">
        <f t="shared" ref="D92:AA92" si="56">D$4</f>
        <v>45323</v>
      </c>
      <c r="E92" s="135">
        <f t="shared" si="56"/>
        <v>45352</v>
      </c>
      <c r="F92" s="135">
        <f t="shared" si="56"/>
        <v>45383</v>
      </c>
      <c r="G92" s="135">
        <f t="shared" si="56"/>
        <v>45413</v>
      </c>
      <c r="H92" s="135">
        <f t="shared" si="56"/>
        <v>45444</v>
      </c>
      <c r="I92" s="135">
        <f t="shared" si="56"/>
        <v>45474</v>
      </c>
      <c r="J92" s="135">
        <f t="shared" si="56"/>
        <v>45505</v>
      </c>
      <c r="K92" s="135">
        <f t="shared" si="56"/>
        <v>45536</v>
      </c>
      <c r="L92" s="135">
        <f t="shared" si="56"/>
        <v>45566</v>
      </c>
      <c r="M92" s="135">
        <f t="shared" si="56"/>
        <v>45597</v>
      </c>
      <c r="N92" s="135">
        <f t="shared" si="56"/>
        <v>45627</v>
      </c>
      <c r="O92" s="135">
        <f t="shared" si="56"/>
        <v>45658</v>
      </c>
      <c r="P92" s="135">
        <f t="shared" si="56"/>
        <v>45689</v>
      </c>
      <c r="Q92" s="135">
        <f t="shared" si="56"/>
        <v>45717</v>
      </c>
      <c r="R92" s="135">
        <f t="shared" si="56"/>
        <v>45748</v>
      </c>
      <c r="S92" s="135">
        <f t="shared" si="56"/>
        <v>45778</v>
      </c>
      <c r="T92" s="135">
        <f t="shared" si="56"/>
        <v>45809</v>
      </c>
      <c r="U92" s="135">
        <f t="shared" si="56"/>
        <v>45839</v>
      </c>
      <c r="V92" s="135">
        <f t="shared" si="56"/>
        <v>45870</v>
      </c>
      <c r="W92" s="135">
        <f t="shared" si="56"/>
        <v>45901</v>
      </c>
      <c r="X92" s="135">
        <f t="shared" si="56"/>
        <v>45931</v>
      </c>
      <c r="Y92" s="135">
        <f t="shared" si="56"/>
        <v>45962</v>
      </c>
      <c r="Z92" s="135">
        <f t="shared" si="56"/>
        <v>45992</v>
      </c>
      <c r="AA92" s="135">
        <f t="shared" si="56"/>
        <v>46023</v>
      </c>
    </row>
    <row r="93" spans="1:29" s="95" customFormat="1" ht="15.75" customHeight="1" x14ac:dyDescent="0.25">
      <c r="A93" s="707"/>
      <c r="B93" s="76" t="s">
        <v>20</v>
      </c>
      <c r="C93" s="392">
        <f>'3M - LGS'!C93</f>
        <v>3.9933000000000003E-2</v>
      </c>
      <c r="D93" s="392">
        <f>'3M - LGS'!D93</f>
        <v>3.9878999999999998E-2</v>
      </c>
      <c r="E93" s="392">
        <f>'3M - LGS'!E93</f>
        <v>4.1041000000000001E-2</v>
      </c>
      <c r="F93" s="392">
        <f>'3M - LGS'!F93</f>
        <v>4.1168000000000003E-2</v>
      </c>
      <c r="G93" s="392">
        <f>'3M - LGS'!G93</f>
        <v>4.2222999999999997E-2</v>
      </c>
      <c r="H93" s="392">
        <f>'3M - LGS'!H93</f>
        <v>8.2789000000000001E-2</v>
      </c>
      <c r="I93" s="392">
        <f>'3M - LGS'!I93</f>
        <v>7.9558000000000004E-2</v>
      </c>
      <c r="J93" s="392">
        <f>'3M - LGS'!J93</f>
        <v>7.9958000000000001E-2</v>
      </c>
      <c r="K93" s="392">
        <f>'3M - LGS'!K93</f>
        <v>7.8107999999999997E-2</v>
      </c>
      <c r="L93" s="392">
        <f>'3M - LGS'!L93</f>
        <v>4.1531999999999999E-2</v>
      </c>
      <c r="M93" s="392">
        <f>'3M - LGS'!M93</f>
        <v>4.2438999999999998E-2</v>
      </c>
      <c r="N93" s="392">
        <f>'3M - LGS'!N93</f>
        <v>4.0814000000000003E-2</v>
      </c>
      <c r="O93" s="392">
        <f>'3M - LGS'!O93</f>
        <v>3.9933000000000003E-2</v>
      </c>
      <c r="P93" s="392">
        <f>'3M - LGS'!P93</f>
        <v>3.9878999999999998E-2</v>
      </c>
      <c r="Q93" s="392">
        <f>'3M - LGS'!Q93</f>
        <v>4.1041000000000001E-2</v>
      </c>
      <c r="R93" s="392">
        <f>'3M - LGS'!R93</f>
        <v>4.1168000000000003E-2</v>
      </c>
      <c r="S93" s="392">
        <f>'3M - LGS'!S93</f>
        <v>4.2222999999999997E-2</v>
      </c>
      <c r="T93" s="392">
        <f>'3M - LGS'!T93</f>
        <v>8.2789000000000001E-2</v>
      </c>
      <c r="U93" s="392">
        <f>'3M - LGS'!U93</f>
        <v>7.9558000000000004E-2</v>
      </c>
      <c r="V93" s="392">
        <f>'3M - LGS'!V93</f>
        <v>7.9958000000000001E-2</v>
      </c>
      <c r="W93" s="392">
        <f>'3M - LGS'!W93</f>
        <v>7.8107999999999997E-2</v>
      </c>
      <c r="X93" s="392">
        <f>'3M - LGS'!X93</f>
        <v>4.1531999999999999E-2</v>
      </c>
      <c r="Y93" s="392">
        <f>'3M - LGS'!Y93</f>
        <v>4.2438999999999998E-2</v>
      </c>
      <c r="Z93" s="392">
        <f>'3M - LGS'!Z93</f>
        <v>4.0814000000000003E-2</v>
      </c>
      <c r="AA93" s="392">
        <f>'3M - LGS'!AA93</f>
        <v>3.9933000000000003E-2</v>
      </c>
      <c r="AC93" s="95" t="s">
        <v>249</v>
      </c>
    </row>
    <row r="94" spans="1:29" s="95" customFormat="1" x14ac:dyDescent="0.25">
      <c r="A94" s="707"/>
      <c r="B94" s="76" t="s">
        <v>0</v>
      </c>
      <c r="C94" s="392">
        <f>'3M - LGS'!C94</f>
        <v>4.4352999999999997E-2</v>
      </c>
      <c r="D94" s="392">
        <f>'3M - LGS'!D94</f>
        <v>4.4898E-2</v>
      </c>
      <c r="E94" s="392">
        <f>'3M - LGS'!E94</f>
        <v>4.7189000000000002E-2</v>
      </c>
      <c r="F94" s="392">
        <f>'3M - LGS'!F94</f>
        <v>4.5560000000000003E-2</v>
      </c>
      <c r="G94" s="392">
        <f>'3M - LGS'!G94</f>
        <v>4.9112000000000003E-2</v>
      </c>
      <c r="H94" s="392">
        <f>'3M - LGS'!H94</f>
        <v>0.104393</v>
      </c>
      <c r="I94" s="392">
        <f>'3M - LGS'!I94</f>
        <v>9.7295999999999994E-2</v>
      </c>
      <c r="J94" s="392">
        <f>'3M - LGS'!J94</f>
        <v>9.9751999999999993E-2</v>
      </c>
      <c r="K94" s="392">
        <f>'3M - LGS'!K94</f>
        <v>0.10033300000000001</v>
      </c>
      <c r="L94" s="392">
        <f>'3M - LGS'!L94</f>
        <v>4.6997999999999998E-2</v>
      </c>
      <c r="M94" s="392">
        <f>'3M - LGS'!M94</f>
        <v>4.7978E-2</v>
      </c>
      <c r="N94" s="392">
        <f>'3M - LGS'!N94</f>
        <v>4.4889999999999999E-2</v>
      </c>
      <c r="O94" s="392">
        <f>'3M - LGS'!O94</f>
        <v>4.4352999999999997E-2</v>
      </c>
      <c r="P94" s="392">
        <f>'3M - LGS'!P94</f>
        <v>4.4898E-2</v>
      </c>
      <c r="Q94" s="392">
        <f>'3M - LGS'!Q94</f>
        <v>4.7189000000000002E-2</v>
      </c>
      <c r="R94" s="392">
        <f>'3M - LGS'!R94</f>
        <v>4.5560000000000003E-2</v>
      </c>
      <c r="S94" s="392">
        <f>'3M - LGS'!S94</f>
        <v>4.9112000000000003E-2</v>
      </c>
      <c r="T94" s="392">
        <f>'3M - LGS'!T94</f>
        <v>0.104393</v>
      </c>
      <c r="U94" s="392">
        <f>'3M - LGS'!U94</f>
        <v>9.7295999999999994E-2</v>
      </c>
      <c r="V94" s="392">
        <f>'3M - LGS'!V94</f>
        <v>9.9751999999999993E-2</v>
      </c>
      <c r="W94" s="392">
        <f>'3M - LGS'!W94</f>
        <v>0.10033300000000001</v>
      </c>
      <c r="X94" s="392">
        <f>'3M - LGS'!X94</f>
        <v>4.6997999999999998E-2</v>
      </c>
      <c r="Y94" s="392">
        <f>'3M - LGS'!Y94</f>
        <v>4.7978E-2</v>
      </c>
      <c r="Z94" s="392">
        <f>'3M - LGS'!Z94</f>
        <v>4.4889999999999999E-2</v>
      </c>
      <c r="AA94" s="392">
        <f>'3M - LGS'!AA94</f>
        <v>4.4352999999999997E-2</v>
      </c>
    </row>
    <row r="95" spans="1:29" s="95" customFormat="1" x14ac:dyDescent="0.25">
      <c r="A95" s="707"/>
      <c r="B95" s="76" t="s">
        <v>21</v>
      </c>
      <c r="C95" s="392">
        <f>'3M - LGS'!C95</f>
        <v>4.1343999999999999E-2</v>
      </c>
      <c r="D95" s="392">
        <f>'3M - LGS'!D95</f>
        <v>4.1013000000000001E-2</v>
      </c>
      <c r="E95" s="392">
        <f>'3M - LGS'!E95</f>
        <v>4.2275E-2</v>
      </c>
      <c r="F95" s="392">
        <f>'3M - LGS'!F95</f>
        <v>4.3936999999999997E-2</v>
      </c>
      <c r="G95" s="392">
        <f>'3M - LGS'!G95</f>
        <v>4.4505000000000003E-2</v>
      </c>
      <c r="H95" s="392">
        <f>'3M - LGS'!H95</f>
        <v>8.9441000000000007E-2</v>
      </c>
      <c r="I95" s="392">
        <f>'3M - LGS'!I95</f>
        <v>8.5671999999999998E-2</v>
      </c>
      <c r="J95" s="392">
        <f>'3M - LGS'!J95</f>
        <v>8.6513999999999994E-2</v>
      </c>
      <c r="K95" s="392">
        <f>'3M - LGS'!K95</f>
        <v>8.3474000000000007E-2</v>
      </c>
      <c r="L95" s="392">
        <f>'3M - LGS'!L95</f>
        <v>4.3712000000000001E-2</v>
      </c>
      <c r="M95" s="392">
        <f>'3M - LGS'!M95</f>
        <v>4.4333999999999998E-2</v>
      </c>
      <c r="N95" s="392">
        <f>'3M - LGS'!N95</f>
        <v>4.2470000000000001E-2</v>
      </c>
      <c r="O95" s="392">
        <f>'3M - LGS'!O95</f>
        <v>4.1343999999999999E-2</v>
      </c>
      <c r="P95" s="392">
        <f>'3M - LGS'!P95</f>
        <v>4.1013000000000001E-2</v>
      </c>
      <c r="Q95" s="392">
        <f>'3M - LGS'!Q95</f>
        <v>4.2275E-2</v>
      </c>
      <c r="R95" s="392">
        <f>'3M - LGS'!R95</f>
        <v>4.3936999999999997E-2</v>
      </c>
      <c r="S95" s="392">
        <f>'3M - LGS'!S95</f>
        <v>4.4505000000000003E-2</v>
      </c>
      <c r="T95" s="392">
        <f>'3M - LGS'!T95</f>
        <v>8.9441000000000007E-2</v>
      </c>
      <c r="U95" s="392">
        <f>'3M - LGS'!U95</f>
        <v>8.5671999999999998E-2</v>
      </c>
      <c r="V95" s="392">
        <f>'3M - LGS'!V95</f>
        <v>8.6513999999999994E-2</v>
      </c>
      <c r="W95" s="392">
        <f>'3M - LGS'!W95</f>
        <v>8.3474000000000007E-2</v>
      </c>
      <c r="X95" s="392">
        <f>'3M - LGS'!X95</f>
        <v>4.3712000000000001E-2</v>
      </c>
      <c r="Y95" s="392">
        <f>'3M - LGS'!Y95</f>
        <v>4.4333999999999998E-2</v>
      </c>
      <c r="Z95" s="392">
        <f>'3M - LGS'!Z95</f>
        <v>4.2470000000000001E-2</v>
      </c>
      <c r="AA95" s="392">
        <f>'3M - LGS'!AA95</f>
        <v>4.1343999999999999E-2</v>
      </c>
    </row>
    <row r="96" spans="1:29" s="95" customFormat="1" x14ac:dyDescent="0.25">
      <c r="A96" s="707"/>
      <c r="B96" s="76" t="s">
        <v>1</v>
      </c>
      <c r="C96" s="392">
        <f>'3M - LGS'!C96</f>
        <v>4.2347000000000003E-2</v>
      </c>
      <c r="D96" s="392">
        <f>'3M - LGS'!D96</f>
        <v>4.2303E-2</v>
      </c>
      <c r="E96" s="392">
        <f>'3M - LGS'!E96</f>
        <v>4.4350000000000001E-2</v>
      </c>
      <c r="F96" s="392">
        <f>'3M - LGS'!F96</f>
        <v>5.2475000000000001E-2</v>
      </c>
      <c r="G96" s="392">
        <f>'3M - LGS'!G96</f>
        <v>5.7162999999999999E-2</v>
      </c>
      <c r="H96" s="392">
        <f>'3M - LGS'!H96</f>
        <v>0.105501</v>
      </c>
      <c r="I96" s="392">
        <f>'3M - LGS'!I96</f>
        <v>9.7806000000000004E-2</v>
      </c>
      <c r="J96" s="392">
        <f>'3M - LGS'!J96</f>
        <v>0.100427</v>
      </c>
      <c r="K96" s="392">
        <f>'3M - LGS'!K96</f>
        <v>0.10491499999999999</v>
      </c>
      <c r="L96" s="392">
        <f>'3M - LGS'!L96</f>
        <v>5.3839999999999999E-2</v>
      </c>
      <c r="M96" s="392">
        <f>'3M - LGS'!M96</f>
        <v>5.3623999999999998E-2</v>
      </c>
      <c r="N96" s="392">
        <f>'3M - LGS'!N96</f>
        <v>4.3708999999999998E-2</v>
      </c>
      <c r="O96" s="392">
        <f>'3M - LGS'!O96</f>
        <v>4.2347000000000003E-2</v>
      </c>
      <c r="P96" s="392">
        <f>'3M - LGS'!P96</f>
        <v>4.2303E-2</v>
      </c>
      <c r="Q96" s="392">
        <f>'3M - LGS'!Q96</f>
        <v>4.4350000000000001E-2</v>
      </c>
      <c r="R96" s="392">
        <f>'3M - LGS'!R96</f>
        <v>5.2475000000000001E-2</v>
      </c>
      <c r="S96" s="392">
        <f>'3M - LGS'!S96</f>
        <v>5.7162999999999999E-2</v>
      </c>
      <c r="T96" s="392">
        <f>'3M - LGS'!T96</f>
        <v>0.105501</v>
      </c>
      <c r="U96" s="392">
        <f>'3M - LGS'!U96</f>
        <v>9.7806000000000004E-2</v>
      </c>
      <c r="V96" s="392">
        <f>'3M - LGS'!V96</f>
        <v>0.100427</v>
      </c>
      <c r="W96" s="392">
        <f>'3M - LGS'!W96</f>
        <v>0.10491499999999999</v>
      </c>
      <c r="X96" s="392">
        <f>'3M - LGS'!X96</f>
        <v>5.3839999999999999E-2</v>
      </c>
      <c r="Y96" s="392">
        <f>'3M - LGS'!Y96</f>
        <v>5.3623999999999998E-2</v>
      </c>
      <c r="Z96" s="392">
        <f>'3M - LGS'!Z96</f>
        <v>4.3708999999999998E-2</v>
      </c>
      <c r="AA96" s="392">
        <f>'3M - LGS'!AA96</f>
        <v>4.2347000000000003E-2</v>
      </c>
    </row>
    <row r="97" spans="1:27" s="95" customFormat="1" x14ac:dyDescent="0.25">
      <c r="A97" s="707"/>
      <c r="B97" s="76" t="s">
        <v>22</v>
      </c>
      <c r="C97" s="392">
        <f>'3M - LGS'!C97</f>
        <v>2.9302000000000002E-2</v>
      </c>
      <c r="D97" s="392">
        <f>'3M - LGS'!D97</f>
        <v>2.9326000000000001E-2</v>
      </c>
      <c r="E97" s="392">
        <f>'3M - LGS'!E97</f>
        <v>2.9966E-2</v>
      </c>
      <c r="F97" s="392">
        <f>'3M - LGS'!F97</f>
        <v>3.1091000000000001E-2</v>
      </c>
      <c r="G97" s="392">
        <f>'3M - LGS'!G97</f>
        <v>3.0398999999999999E-2</v>
      </c>
      <c r="H97" s="392">
        <f>'3M - LGS'!H97</f>
        <v>5.2363E-2</v>
      </c>
      <c r="I97" s="392">
        <f>'3M - LGS'!I97</f>
        <v>5.0639000000000003E-2</v>
      </c>
      <c r="J97" s="392">
        <f>'3M - LGS'!J97</f>
        <v>4.9979999999999997E-2</v>
      </c>
      <c r="K97" s="392">
        <f>'3M - LGS'!K97</f>
        <v>5.0804000000000002E-2</v>
      </c>
      <c r="L97" s="392">
        <f>'3M - LGS'!L97</f>
        <v>3.0172000000000001E-2</v>
      </c>
      <c r="M97" s="392">
        <f>'3M - LGS'!M97</f>
        <v>3.0644999999999999E-2</v>
      </c>
      <c r="N97" s="392">
        <f>'3M - LGS'!N97</f>
        <v>2.9829000000000001E-2</v>
      </c>
      <c r="O97" s="392">
        <f>'3M - LGS'!O97</f>
        <v>2.9302000000000002E-2</v>
      </c>
      <c r="P97" s="392">
        <f>'3M - LGS'!P97</f>
        <v>2.9326000000000001E-2</v>
      </c>
      <c r="Q97" s="392">
        <f>'3M - LGS'!Q97</f>
        <v>2.9966E-2</v>
      </c>
      <c r="R97" s="392">
        <f>'3M - LGS'!R97</f>
        <v>3.1091000000000001E-2</v>
      </c>
      <c r="S97" s="392">
        <f>'3M - LGS'!S97</f>
        <v>3.0398999999999999E-2</v>
      </c>
      <c r="T97" s="392">
        <f>'3M - LGS'!T97</f>
        <v>5.2363E-2</v>
      </c>
      <c r="U97" s="392">
        <f>'3M - LGS'!U97</f>
        <v>5.0639000000000003E-2</v>
      </c>
      <c r="V97" s="392">
        <f>'3M - LGS'!V97</f>
        <v>4.9979999999999997E-2</v>
      </c>
      <c r="W97" s="392">
        <f>'3M - LGS'!W97</f>
        <v>5.0804000000000002E-2</v>
      </c>
      <c r="X97" s="392">
        <f>'3M - LGS'!X97</f>
        <v>3.0172000000000001E-2</v>
      </c>
      <c r="Y97" s="392">
        <f>'3M - LGS'!Y97</f>
        <v>3.0644999999999999E-2</v>
      </c>
      <c r="Z97" s="392">
        <f>'3M - LGS'!Z97</f>
        <v>2.9829000000000001E-2</v>
      </c>
      <c r="AA97" s="392">
        <f>'3M - LGS'!AA97</f>
        <v>2.9302000000000002E-2</v>
      </c>
    </row>
    <row r="98" spans="1:27" s="95" customFormat="1" x14ac:dyDescent="0.25">
      <c r="A98" s="707"/>
      <c r="B98" s="76" t="s">
        <v>9</v>
      </c>
      <c r="C98" s="392">
        <f>'3M - LGS'!C98</f>
        <v>4.0834000000000002E-2</v>
      </c>
      <c r="D98" s="392">
        <f>'3M - LGS'!D98</f>
        <v>4.1431000000000003E-2</v>
      </c>
      <c r="E98" s="392">
        <f>'3M - LGS'!E98</f>
        <v>4.3621E-2</v>
      </c>
      <c r="F98" s="392">
        <f>'3M - LGS'!F98</f>
        <v>4.3447E-2</v>
      </c>
      <c r="G98" s="392">
        <f>'3M - LGS'!G98</f>
        <v>4.1350999999999999E-2</v>
      </c>
      <c r="H98" s="392">
        <f>'3M - LGS'!H98</f>
        <v>5.1774000000000001E-2</v>
      </c>
      <c r="I98" s="392">
        <f>'3M - LGS'!I98</f>
        <v>5.0083999999999997E-2</v>
      </c>
      <c r="J98" s="392">
        <f>'3M - LGS'!J98</f>
        <v>4.9399999999999999E-2</v>
      </c>
      <c r="K98" s="392">
        <f>'3M - LGS'!K98</f>
        <v>8.0808000000000005E-2</v>
      </c>
      <c r="L98" s="392">
        <f>'3M - LGS'!L98</f>
        <v>4.1339000000000001E-2</v>
      </c>
      <c r="M98" s="392">
        <f>'3M - LGS'!M98</f>
        <v>4.3160999999999998E-2</v>
      </c>
      <c r="N98" s="392">
        <f>'3M - LGS'!N98</f>
        <v>4.1070000000000002E-2</v>
      </c>
      <c r="O98" s="392">
        <f>'3M - LGS'!O98</f>
        <v>4.0834000000000002E-2</v>
      </c>
      <c r="P98" s="392">
        <f>'3M - LGS'!P98</f>
        <v>4.1431000000000003E-2</v>
      </c>
      <c r="Q98" s="392">
        <f>'3M - LGS'!Q98</f>
        <v>4.3621E-2</v>
      </c>
      <c r="R98" s="392">
        <f>'3M - LGS'!R98</f>
        <v>4.3447E-2</v>
      </c>
      <c r="S98" s="392">
        <f>'3M - LGS'!S98</f>
        <v>4.1350999999999999E-2</v>
      </c>
      <c r="T98" s="392">
        <f>'3M - LGS'!T98</f>
        <v>5.1774000000000001E-2</v>
      </c>
      <c r="U98" s="392">
        <f>'3M - LGS'!U98</f>
        <v>5.0083999999999997E-2</v>
      </c>
      <c r="V98" s="392">
        <f>'3M - LGS'!V98</f>
        <v>4.9399999999999999E-2</v>
      </c>
      <c r="W98" s="392">
        <f>'3M - LGS'!W98</f>
        <v>8.0808000000000005E-2</v>
      </c>
      <c r="X98" s="392">
        <f>'3M - LGS'!X98</f>
        <v>4.1339000000000001E-2</v>
      </c>
      <c r="Y98" s="392">
        <f>'3M - LGS'!Y98</f>
        <v>4.3160999999999998E-2</v>
      </c>
      <c r="Z98" s="392">
        <f>'3M - LGS'!Z98</f>
        <v>4.1070000000000002E-2</v>
      </c>
      <c r="AA98" s="392">
        <f>'3M - LGS'!AA98</f>
        <v>4.0834000000000002E-2</v>
      </c>
    </row>
    <row r="99" spans="1:27" s="95" customFormat="1" x14ac:dyDescent="0.25">
      <c r="A99" s="707"/>
      <c r="B99" s="76" t="s">
        <v>3</v>
      </c>
      <c r="C99" s="392">
        <f>'3M - LGS'!C99</f>
        <v>4.4352999999999997E-2</v>
      </c>
      <c r="D99" s="392">
        <f>'3M - LGS'!D99</f>
        <v>4.4898E-2</v>
      </c>
      <c r="E99" s="392">
        <f>'3M - LGS'!E99</f>
        <v>4.7189000000000002E-2</v>
      </c>
      <c r="F99" s="392">
        <f>'3M - LGS'!F99</f>
        <v>4.5560000000000003E-2</v>
      </c>
      <c r="G99" s="392">
        <f>'3M - LGS'!G99</f>
        <v>4.9112000000000003E-2</v>
      </c>
      <c r="H99" s="392">
        <f>'3M - LGS'!H99</f>
        <v>0.104393</v>
      </c>
      <c r="I99" s="392">
        <f>'3M - LGS'!I99</f>
        <v>9.7295999999999994E-2</v>
      </c>
      <c r="J99" s="392">
        <f>'3M - LGS'!J99</f>
        <v>9.9751999999999993E-2</v>
      </c>
      <c r="K99" s="392">
        <f>'3M - LGS'!K99</f>
        <v>0.10033300000000001</v>
      </c>
      <c r="L99" s="392">
        <f>'3M - LGS'!L99</f>
        <v>4.6997999999999998E-2</v>
      </c>
      <c r="M99" s="392">
        <f>'3M - LGS'!M99</f>
        <v>4.7978E-2</v>
      </c>
      <c r="N99" s="392">
        <f>'3M - LGS'!N99</f>
        <v>4.4889999999999999E-2</v>
      </c>
      <c r="O99" s="392">
        <f>'3M - LGS'!O99</f>
        <v>4.4352999999999997E-2</v>
      </c>
      <c r="P99" s="392">
        <f>'3M - LGS'!P99</f>
        <v>4.4898E-2</v>
      </c>
      <c r="Q99" s="392">
        <f>'3M - LGS'!Q99</f>
        <v>4.7189000000000002E-2</v>
      </c>
      <c r="R99" s="392">
        <f>'3M - LGS'!R99</f>
        <v>4.5560000000000003E-2</v>
      </c>
      <c r="S99" s="392">
        <f>'3M - LGS'!S99</f>
        <v>4.9112000000000003E-2</v>
      </c>
      <c r="T99" s="392">
        <f>'3M - LGS'!T99</f>
        <v>0.104393</v>
      </c>
      <c r="U99" s="392">
        <f>'3M - LGS'!U99</f>
        <v>9.7295999999999994E-2</v>
      </c>
      <c r="V99" s="392">
        <f>'3M - LGS'!V99</f>
        <v>9.9751999999999993E-2</v>
      </c>
      <c r="W99" s="392">
        <f>'3M - LGS'!W99</f>
        <v>0.10033300000000001</v>
      </c>
      <c r="X99" s="392">
        <f>'3M - LGS'!X99</f>
        <v>4.6997999999999998E-2</v>
      </c>
      <c r="Y99" s="392">
        <f>'3M - LGS'!Y99</f>
        <v>4.7978E-2</v>
      </c>
      <c r="Z99" s="392">
        <f>'3M - LGS'!Z99</f>
        <v>4.4889999999999999E-2</v>
      </c>
      <c r="AA99" s="392">
        <f>'3M - LGS'!AA99</f>
        <v>4.4352999999999997E-2</v>
      </c>
    </row>
    <row r="100" spans="1:27" s="95" customFormat="1" x14ac:dyDescent="0.25">
      <c r="A100" s="707"/>
      <c r="B100" s="76" t="s">
        <v>4</v>
      </c>
      <c r="C100" s="392">
        <f>'3M - LGS'!C100</f>
        <v>4.2067E-2</v>
      </c>
      <c r="D100" s="392">
        <f>'3M - LGS'!D100</f>
        <v>4.1753999999999999E-2</v>
      </c>
      <c r="E100" s="392">
        <f>'3M - LGS'!E100</f>
        <v>4.3166999999999997E-2</v>
      </c>
      <c r="F100" s="392">
        <f>'3M - LGS'!F100</f>
        <v>4.3825000000000003E-2</v>
      </c>
      <c r="G100" s="392">
        <f>'3M - LGS'!G100</f>
        <v>4.4803999999999997E-2</v>
      </c>
      <c r="H100" s="392">
        <f>'3M - LGS'!H100</f>
        <v>8.8136000000000006E-2</v>
      </c>
      <c r="I100" s="392">
        <f>'3M - LGS'!I100</f>
        <v>8.4611000000000006E-2</v>
      </c>
      <c r="J100" s="392">
        <f>'3M - LGS'!J100</f>
        <v>8.5112999999999994E-2</v>
      </c>
      <c r="K100" s="392">
        <f>'3M - LGS'!K100</f>
        <v>8.0562999999999996E-2</v>
      </c>
      <c r="L100" s="392">
        <f>'3M - LGS'!L100</f>
        <v>4.4019000000000003E-2</v>
      </c>
      <c r="M100" s="392">
        <f>'3M - LGS'!M100</f>
        <v>4.4610999999999998E-2</v>
      </c>
      <c r="N100" s="392">
        <f>'3M - LGS'!N100</f>
        <v>4.2421E-2</v>
      </c>
      <c r="O100" s="392">
        <f>'3M - LGS'!O100</f>
        <v>4.2067E-2</v>
      </c>
      <c r="P100" s="392">
        <f>'3M - LGS'!P100</f>
        <v>4.1753999999999999E-2</v>
      </c>
      <c r="Q100" s="392">
        <f>'3M - LGS'!Q100</f>
        <v>4.3166999999999997E-2</v>
      </c>
      <c r="R100" s="392">
        <f>'3M - LGS'!R100</f>
        <v>4.3825000000000003E-2</v>
      </c>
      <c r="S100" s="392">
        <f>'3M - LGS'!S100</f>
        <v>4.4803999999999997E-2</v>
      </c>
      <c r="T100" s="392">
        <f>'3M - LGS'!T100</f>
        <v>8.8136000000000006E-2</v>
      </c>
      <c r="U100" s="392">
        <f>'3M - LGS'!U100</f>
        <v>8.4611000000000006E-2</v>
      </c>
      <c r="V100" s="392">
        <f>'3M - LGS'!V100</f>
        <v>8.5112999999999994E-2</v>
      </c>
      <c r="W100" s="392">
        <f>'3M - LGS'!W100</f>
        <v>8.0562999999999996E-2</v>
      </c>
      <c r="X100" s="392">
        <f>'3M - LGS'!X100</f>
        <v>4.4019000000000003E-2</v>
      </c>
      <c r="Y100" s="392">
        <f>'3M - LGS'!Y100</f>
        <v>4.4610999999999998E-2</v>
      </c>
      <c r="Z100" s="392">
        <f>'3M - LGS'!Z100</f>
        <v>4.2421E-2</v>
      </c>
      <c r="AA100" s="392">
        <f>'3M - LGS'!AA100</f>
        <v>4.2067E-2</v>
      </c>
    </row>
    <row r="101" spans="1:27" s="95" customFormat="1" x14ac:dyDescent="0.25">
      <c r="A101" s="707"/>
      <c r="B101" s="76" t="s">
        <v>5</v>
      </c>
      <c r="C101" s="392">
        <f>'3M - LGS'!C101</f>
        <v>3.9933000000000003E-2</v>
      </c>
      <c r="D101" s="392">
        <f>'3M - LGS'!D101</f>
        <v>3.9878999999999998E-2</v>
      </c>
      <c r="E101" s="392">
        <f>'3M - LGS'!E101</f>
        <v>4.1041000000000001E-2</v>
      </c>
      <c r="F101" s="392">
        <f>'3M - LGS'!F101</f>
        <v>4.1168000000000003E-2</v>
      </c>
      <c r="G101" s="392">
        <f>'3M - LGS'!G101</f>
        <v>4.2222999999999997E-2</v>
      </c>
      <c r="H101" s="392">
        <f>'3M - LGS'!H101</f>
        <v>8.2789000000000001E-2</v>
      </c>
      <c r="I101" s="392">
        <f>'3M - LGS'!I101</f>
        <v>7.9558000000000004E-2</v>
      </c>
      <c r="J101" s="392">
        <f>'3M - LGS'!J101</f>
        <v>7.9958000000000001E-2</v>
      </c>
      <c r="K101" s="392">
        <f>'3M - LGS'!K101</f>
        <v>7.8107999999999997E-2</v>
      </c>
      <c r="L101" s="392">
        <f>'3M - LGS'!L101</f>
        <v>4.1531999999999999E-2</v>
      </c>
      <c r="M101" s="392">
        <f>'3M - LGS'!M101</f>
        <v>4.2438999999999998E-2</v>
      </c>
      <c r="N101" s="392">
        <f>'3M - LGS'!N101</f>
        <v>4.0814000000000003E-2</v>
      </c>
      <c r="O101" s="392">
        <f>'3M - LGS'!O101</f>
        <v>3.9933000000000003E-2</v>
      </c>
      <c r="P101" s="392">
        <f>'3M - LGS'!P101</f>
        <v>3.9878999999999998E-2</v>
      </c>
      <c r="Q101" s="392">
        <f>'3M - LGS'!Q101</f>
        <v>4.1041000000000001E-2</v>
      </c>
      <c r="R101" s="392">
        <f>'3M - LGS'!R101</f>
        <v>4.1168000000000003E-2</v>
      </c>
      <c r="S101" s="392">
        <f>'3M - LGS'!S101</f>
        <v>4.2222999999999997E-2</v>
      </c>
      <c r="T101" s="392">
        <f>'3M - LGS'!T101</f>
        <v>8.2789000000000001E-2</v>
      </c>
      <c r="U101" s="392">
        <f>'3M - LGS'!U101</f>
        <v>7.9558000000000004E-2</v>
      </c>
      <c r="V101" s="392">
        <f>'3M - LGS'!V101</f>
        <v>7.9958000000000001E-2</v>
      </c>
      <c r="W101" s="392">
        <f>'3M - LGS'!W101</f>
        <v>7.8107999999999997E-2</v>
      </c>
      <c r="X101" s="392">
        <f>'3M - LGS'!X101</f>
        <v>4.1531999999999999E-2</v>
      </c>
      <c r="Y101" s="392">
        <f>'3M - LGS'!Y101</f>
        <v>4.2438999999999998E-2</v>
      </c>
      <c r="Z101" s="392">
        <f>'3M - LGS'!Z101</f>
        <v>4.0814000000000003E-2</v>
      </c>
      <c r="AA101" s="392">
        <f>'3M - LGS'!AA101</f>
        <v>3.9933000000000003E-2</v>
      </c>
    </row>
    <row r="102" spans="1:27" s="95" customFormat="1" x14ac:dyDescent="0.25">
      <c r="A102" s="707"/>
      <c r="B102" s="76" t="s">
        <v>23</v>
      </c>
      <c r="C102" s="392">
        <f>'3M - LGS'!C102</f>
        <v>3.9933000000000003E-2</v>
      </c>
      <c r="D102" s="392">
        <f>'3M - LGS'!D102</f>
        <v>3.9878999999999998E-2</v>
      </c>
      <c r="E102" s="392">
        <f>'3M - LGS'!E102</f>
        <v>4.1041000000000001E-2</v>
      </c>
      <c r="F102" s="392">
        <f>'3M - LGS'!F102</f>
        <v>4.1168000000000003E-2</v>
      </c>
      <c r="G102" s="392">
        <f>'3M - LGS'!G102</f>
        <v>4.2222999999999997E-2</v>
      </c>
      <c r="H102" s="392">
        <f>'3M - LGS'!H102</f>
        <v>8.2789000000000001E-2</v>
      </c>
      <c r="I102" s="392">
        <f>'3M - LGS'!I102</f>
        <v>7.9558000000000004E-2</v>
      </c>
      <c r="J102" s="392">
        <f>'3M - LGS'!J102</f>
        <v>7.9958000000000001E-2</v>
      </c>
      <c r="K102" s="392">
        <f>'3M - LGS'!K102</f>
        <v>7.8107999999999997E-2</v>
      </c>
      <c r="L102" s="392">
        <f>'3M - LGS'!L102</f>
        <v>4.1531999999999999E-2</v>
      </c>
      <c r="M102" s="392">
        <f>'3M - LGS'!M102</f>
        <v>4.2438999999999998E-2</v>
      </c>
      <c r="N102" s="392">
        <f>'3M - LGS'!N102</f>
        <v>4.0814000000000003E-2</v>
      </c>
      <c r="O102" s="392">
        <f>'3M - LGS'!O102</f>
        <v>3.9933000000000003E-2</v>
      </c>
      <c r="P102" s="392">
        <f>'3M - LGS'!P102</f>
        <v>3.9878999999999998E-2</v>
      </c>
      <c r="Q102" s="392">
        <f>'3M - LGS'!Q102</f>
        <v>4.1041000000000001E-2</v>
      </c>
      <c r="R102" s="392">
        <f>'3M - LGS'!R102</f>
        <v>4.1168000000000003E-2</v>
      </c>
      <c r="S102" s="392">
        <f>'3M - LGS'!S102</f>
        <v>4.2222999999999997E-2</v>
      </c>
      <c r="T102" s="392">
        <f>'3M - LGS'!T102</f>
        <v>8.2789000000000001E-2</v>
      </c>
      <c r="U102" s="392">
        <f>'3M - LGS'!U102</f>
        <v>7.9558000000000004E-2</v>
      </c>
      <c r="V102" s="392">
        <f>'3M - LGS'!V102</f>
        <v>7.9958000000000001E-2</v>
      </c>
      <c r="W102" s="392">
        <f>'3M - LGS'!W102</f>
        <v>7.8107999999999997E-2</v>
      </c>
      <c r="X102" s="392">
        <f>'3M - LGS'!X102</f>
        <v>4.1531999999999999E-2</v>
      </c>
      <c r="Y102" s="392">
        <f>'3M - LGS'!Y102</f>
        <v>4.2438999999999998E-2</v>
      </c>
      <c r="Z102" s="392">
        <f>'3M - LGS'!Z102</f>
        <v>4.0814000000000003E-2</v>
      </c>
      <c r="AA102" s="392">
        <f>'3M - LGS'!AA102</f>
        <v>3.9933000000000003E-2</v>
      </c>
    </row>
    <row r="103" spans="1:27" s="95" customFormat="1" x14ac:dyDescent="0.25">
      <c r="A103" s="707"/>
      <c r="B103" s="76" t="s">
        <v>24</v>
      </c>
      <c r="C103" s="392">
        <f>'3M - LGS'!C103</f>
        <v>3.9933000000000003E-2</v>
      </c>
      <c r="D103" s="392">
        <f>'3M - LGS'!D103</f>
        <v>3.9878999999999998E-2</v>
      </c>
      <c r="E103" s="392">
        <f>'3M - LGS'!E103</f>
        <v>4.1041000000000001E-2</v>
      </c>
      <c r="F103" s="392">
        <f>'3M - LGS'!F103</f>
        <v>4.1168000000000003E-2</v>
      </c>
      <c r="G103" s="392">
        <f>'3M - LGS'!G103</f>
        <v>4.2222999999999997E-2</v>
      </c>
      <c r="H103" s="392">
        <f>'3M - LGS'!H103</f>
        <v>8.2789000000000001E-2</v>
      </c>
      <c r="I103" s="392">
        <f>'3M - LGS'!I103</f>
        <v>7.9558000000000004E-2</v>
      </c>
      <c r="J103" s="392">
        <f>'3M - LGS'!J103</f>
        <v>7.9958000000000001E-2</v>
      </c>
      <c r="K103" s="392">
        <f>'3M - LGS'!K103</f>
        <v>7.8107999999999997E-2</v>
      </c>
      <c r="L103" s="392">
        <f>'3M - LGS'!L103</f>
        <v>4.1531999999999999E-2</v>
      </c>
      <c r="M103" s="392">
        <f>'3M - LGS'!M103</f>
        <v>4.2438999999999998E-2</v>
      </c>
      <c r="N103" s="392">
        <f>'3M - LGS'!N103</f>
        <v>4.0814000000000003E-2</v>
      </c>
      <c r="O103" s="392">
        <f>'3M - LGS'!O103</f>
        <v>3.9933000000000003E-2</v>
      </c>
      <c r="P103" s="392">
        <f>'3M - LGS'!P103</f>
        <v>3.9878999999999998E-2</v>
      </c>
      <c r="Q103" s="392">
        <f>'3M - LGS'!Q103</f>
        <v>4.1041000000000001E-2</v>
      </c>
      <c r="R103" s="392">
        <f>'3M - LGS'!R103</f>
        <v>4.1168000000000003E-2</v>
      </c>
      <c r="S103" s="392">
        <f>'3M - LGS'!S103</f>
        <v>4.2222999999999997E-2</v>
      </c>
      <c r="T103" s="392">
        <f>'3M - LGS'!T103</f>
        <v>8.2789000000000001E-2</v>
      </c>
      <c r="U103" s="392">
        <f>'3M - LGS'!U103</f>
        <v>7.9558000000000004E-2</v>
      </c>
      <c r="V103" s="392">
        <f>'3M - LGS'!V103</f>
        <v>7.9958000000000001E-2</v>
      </c>
      <c r="W103" s="392">
        <f>'3M - LGS'!W103</f>
        <v>7.8107999999999997E-2</v>
      </c>
      <c r="X103" s="392">
        <f>'3M - LGS'!X103</f>
        <v>4.1531999999999999E-2</v>
      </c>
      <c r="Y103" s="392">
        <f>'3M - LGS'!Y103</f>
        <v>4.2438999999999998E-2</v>
      </c>
      <c r="Z103" s="392">
        <f>'3M - LGS'!Z103</f>
        <v>4.0814000000000003E-2</v>
      </c>
      <c r="AA103" s="392">
        <f>'3M - LGS'!AA103</f>
        <v>3.9933000000000003E-2</v>
      </c>
    </row>
    <row r="104" spans="1:27" s="95" customFormat="1" x14ac:dyDescent="0.25">
      <c r="A104" s="707"/>
      <c r="B104" s="76" t="s">
        <v>7</v>
      </c>
      <c r="C104" s="392">
        <f>'3M - LGS'!C104</f>
        <v>3.8309999999999997E-2</v>
      </c>
      <c r="D104" s="392">
        <f>'3M - LGS'!D104</f>
        <v>3.8170999999999997E-2</v>
      </c>
      <c r="E104" s="392">
        <f>'3M - LGS'!E104</f>
        <v>3.925E-2</v>
      </c>
      <c r="F104" s="392">
        <f>'3M - LGS'!F104</f>
        <v>3.993E-2</v>
      </c>
      <c r="G104" s="392">
        <f>'3M - LGS'!G104</f>
        <v>4.0524999999999999E-2</v>
      </c>
      <c r="H104" s="392">
        <f>'3M - LGS'!H104</f>
        <v>7.8927999999999998E-2</v>
      </c>
      <c r="I104" s="392">
        <f>'3M - LGS'!I104</f>
        <v>7.5749999999999998E-2</v>
      </c>
      <c r="J104" s="392">
        <f>'3M - LGS'!J104</f>
        <v>7.6244000000000006E-2</v>
      </c>
      <c r="K104" s="392">
        <f>'3M - LGS'!K104</f>
        <v>7.4468999999999994E-2</v>
      </c>
      <c r="L104" s="392">
        <f>'3M - LGS'!L104</f>
        <v>3.9891000000000003E-2</v>
      </c>
      <c r="M104" s="392">
        <f>'3M - LGS'!M104</f>
        <v>4.07E-2</v>
      </c>
      <c r="N104" s="392">
        <f>'3M - LGS'!N104</f>
        <v>3.9168000000000001E-2</v>
      </c>
      <c r="O104" s="392">
        <f>'3M - LGS'!O104</f>
        <v>3.8309999999999997E-2</v>
      </c>
      <c r="P104" s="392">
        <f>'3M - LGS'!P104</f>
        <v>3.8170999999999997E-2</v>
      </c>
      <c r="Q104" s="392">
        <f>'3M - LGS'!Q104</f>
        <v>3.925E-2</v>
      </c>
      <c r="R104" s="392">
        <f>'3M - LGS'!R104</f>
        <v>3.993E-2</v>
      </c>
      <c r="S104" s="392">
        <f>'3M - LGS'!S104</f>
        <v>4.0524999999999999E-2</v>
      </c>
      <c r="T104" s="392">
        <f>'3M - LGS'!T104</f>
        <v>7.8927999999999998E-2</v>
      </c>
      <c r="U104" s="392">
        <f>'3M - LGS'!U104</f>
        <v>7.5749999999999998E-2</v>
      </c>
      <c r="V104" s="392">
        <f>'3M - LGS'!V104</f>
        <v>7.6244000000000006E-2</v>
      </c>
      <c r="W104" s="392">
        <f>'3M - LGS'!W104</f>
        <v>7.4468999999999994E-2</v>
      </c>
      <c r="X104" s="392">
        <f>'3M - LGS'!X104</f>
        <v>3.9891000000000003E-2</v>
      </c>
      <c r="Y104" s="392">
        <f>'3M - LGS'!Y104</f>
        <v>4.07E-2</v>
      </c>
      <c r="Z104" s="392">
        <f>'3M - LGS'!Z104</f>
        <v>3.9168000000000001E-2</v>
      </c>
      <c r="AA104" s="392">
        <f>'3M - LGS'!AA104</f>
        <v>3.8309999999999997E-2</v>
      </c>
    </row>
    <row r="105" spans="1:27" s="95" customFormat="1" ht="15.75" thickBot="1" x14ac:dyDescent="0.3">
      <c r="A105" s="708"/>
      <c r="B105" s="78" t="s">
        <v>8</v>
      </c>
      <c r="C105" s="390">
        <f>'3M - LGS'!C105</f>
        <v>4.0855000000000002E-2</v>
      </c>
      <c r="D105" s="390">
        <f>'3M - LGS'!D105</f>
        <v>4.0336999999999998E-2</v>
      </c>
      <c r="E105" s="390">
        <f>'3M - LGS'!E105</f>
        <v>4.1315999999999999E-2</v>
      </c>
      <c r="F105" s="390">
        <f>'3M - LGS'!F105</f>
        <v>4.3313999999999998E-2</v>
      </c>
      <c r="G105" s="390">
        <f>'3M - LGS'!G105</f>
        <v>4.4001999999999999E-2</v>
      </c>
      <c r="H105" s="390">
        <f>'3M - LGS'!H105</f>
        <v>8.9335999999999999E-2</v>
      </c>
      <c r="I105" s="390">
        <f>'3M - LGS'!I105</f>
        <v>8.5674E-2</v>
      </c>
      <c r="J105" s="390">
        <f>'3M - LGS'!J105</f>
        <v>8.6429000000000006E-2</v>
      </c>
      <c r="K105" s="390">
        <f>'3M - LGS'!K105</f>
        <v>8.2271999999999998E-2</v>
      </c>
      <c r="L105" s="390">
        <f>'3M - LGS'!L105</f>
        <v>4.3230999999999999E-2</v>
      </c>
      <c r="M105" s="390">
        <f>'3M - LGS'!M105</f>
        <v>4.3944999999999998E-2</v>
      </c>
      <c r="N105" s="390">
        <f>'3M - LGS'!N105</f>
        <v>4.2141999999999999E-2</v>
      </c>
      <c r="O105" s="390">
        <f>'3M - LGS'!O105</f>
        <v>4.0855000000000002E-2</v>
      </c>
      <c r="P105" s="390">
        <f>'3M - LGS'!P105</f>
        <v>4.0336999999999998E-2</v>
      </c>
      <c r="Q105" s="390">
        <f>'3M - LGS'!Q105</f>
        <v>4.1315999999999999E-2</v>
      </c>
      <c r="R105" s="390">
        <f>'3M - LGS'!R105</f>
        <v>4.3313999999999998E-2</v>
      </c>
      <c r="S105" s="390">
        <f>'3M - LGS'!S105</f>
        <v>4.4001999999999999E-2</v>
      </c>
      <c r="T105" s="390">
        <f>'3M - LGS'!T105</f>
        <v>8.9335999999999999E-2</v>
      </c>
      <c r="U105" s="390">
        <f>'3M - LGS'!U105</f>
        <v>8.5674E-2</v>
      </c>
      <c r="V105" s="390">
        <f>'3M - LGS'!V105</f>
        <v>8.6429000000000006E-2</v>
      </c>
      <c r="W105" s="390">
        <f>'3M - LGS'!W105</f>
        <v>8.2271999999999998E-2</v>
      </c>
      <c r="X105" s="390">
        <f>'3M - LGS'!X105</f>
        <v>4.3230999999999999E-2</v>
      </c>
      <c r="Y105" s="390">
        <f>'3M - LGS'!Y105</f>
        <v>4.3944999999999998E-2</v>
      </c>
      <c r="Z105" s="390">
        <f>'3M - LGS'!Z105</f>
        <v>4.2141999999999999E-2</v>
      </c>
      <c r="AA105" s="390">
        <f>'3M - LGS'!AA105</f>
        <v>4.0855000000000002E-2</v>
      </c>
    </row>
    <row r="106" spans="1:27" s="95" customFormat="1" x14ac:dyDescent="0.25">
      <c r="C106" s="387" t="s">
        <v>242</v>
      </c>
    </row>
    <row r="107" spans="1:27" s="95" customFormat="1" ht="15" hidden="1" customHeight="1" x14ac:dyDescent="0.25">
      <c r="A107" s="678" t="s">
        <v>121</v>
      </c>
      <c r="B107" s="393" t="s">
        <v>122</v>
      </c>
      <c r="C107" s="394"/>
      <c r="D107" s="394"/>
      <c r="E107" s="394"/>
      <c r="F107" s="394"/>
      <c r="G107" s="394"/>
      <c r="H107" s="394"/>
      <c r="I107" s="394"/>
      <c r="J107" s="394"/>
      <c r="K107" s="394"/>
      <c r="L107" s="394"/>
      <c r="M107" s="394"/>
      <c r="N107" s="394"/>
      <c r="O107" s="395" t="s">
        <v>122</v>
      </c>
      <c r="P107" s="396"/>
      <c r="Q107" s="396"/>
      <c r="R107" s="396"/>
      <c r="S107" s="396"/>
      <c r="T107" s="396"/>
      <c r="U107" s="396"/>
      <c r="V107" s="396"/>
      <c r="W107" s="396"/>
      <c r="X107" s="396"/>
      <c r="Y107" s="396"/>
      <c r="Z107" s="397"/>
      <c r="AA107" s="396" t="s">
        <v>122</v>
      </c>
    </row>
    <row r="108" spans="1:27" s="95" customFormat="1" ht="15.75" hidden="1" thickBot="1" x14ac:dyDescent="0.3">
      <c r="A108" s="679"/>
      <c r="B108" s="682" t="s">
        <v>279</v>
      </c>
      <c r="C108" s="683"/>
      <c r="D108" s="683"/>
      <c r="E108" s="683"/>
      <c r="F108" s="683"/>
      <c r="G108" s="683"/>
      <c r="H108" s="683"/>
      <c r="I108" s="683"/>
      <c r="J108" s="683"/>
      <c r="K108" s="683"/>
      <c r="L108" s="683"/>
      <c r="M108" s="683"/>
      <c r="N108" s="694"/>
      <c r="O108" s="682" t="s">
        <v>279</v>
      </c>
      <c r="P108" s="683"/>
      <c r="Q108" s="683"/>
      <c r="R108" s="683"/>
      <c r="S108" s="683"/>
      <c r="T108" s="683"/>
      <c r="U108" s="683"/>
      <c r="V108" s="683"/>
      <c r="W108" s="683"/>
      <c r="X108" s="683"/>
      <c r="Y108" s="683"/>
      <c r="Z108" s="683"/>
      <c r="AA108" s="552" t="s">
        <v>279</v>
      </c>
    </row>
    <row r="109" spans="1:27" s="95" customFormat="1" ht="15.75" hidden="1" thickBot="1" x14ac:dyDescent="0.3">
      <c r="A109" s="672"/>
      <c r="B109" s="411" t="s">
        <v>123</v>
      </c>
      <c r="C109" s="135">
        <f>C$4</f>
        <v>45292</v>
      </c>
      <c r="D109" s="135">
        <f t="shared" ref="D109:AA109" si="57">D$4</f>
        <v>45323</v>
      </c>
      <c r="E109" s="135">
        <f t="shared" si="57"/>
        <v>45352</v>
      </c>
      <c r="F109" s="135">
        <f t="shared" si="57"/>
        <v>45383</v>
      </c>
      <c r="G109" s="135">
        <f t="shared" si="57"/>
        <v>45413</v>
      </c>
      <c r="H109" s="135">
        <f t="shared" si="57"/>
        <v>45444</v>
      </c>
      <c r="I109" s="135">
        <f t="shared" si="57"/>
        <v>45474</v>
      </c>
      <c r="J109" s="135">
        <f t="shared" si="57"/>
        <v>45505</v>
      </c>
      <c r="K109" s="135">
        <f t="shared" si="57"/>
        <v>45536</v>
      </c>
      <c r="L109" s="135">
        <f t="shared" si="57"/>
        <v>45566</v>
      </c>
      <c r="M109" s="135">
        <f t="shared" si="57"/>
        <v>45597</v>
      </c>
      <c r="N109" s="135">
        <f t="shared" si="57"/>
        <v>45627</v>
      </c>
      <c r="O109" s="135">
        <f t="shared" si="57"/>
        <v>45658</v>
      </c>
      <c r="P109" s="135">
        <f t="shared" si="57"/>
        <v>45689</v>
      </c>
      <c r="Q109" s="135">
        <f t="shared" si="57"/>
        <v>45717</v>
      </c>
      <c r="R109" s="135">
        <f t="shared" si="57"/>
        <v>45748</v>
      </c>
      <c r="S109" s="135">
        <f t="shared" si="57"/>
        <v>45778</v>
      </c>
      <c r="T109" s="135">
        <f t="shared" si="57"/>
        <v>45809</v>
      </c>
      <c r="U109" s="135">
        <f t="shared" si="57"/>
        <v>45839</v>
      </c>
      <c r="V109" s="135">
        <f t="shared" si="57"/>
        <v>45870</v>
      </c>
      <c r="W109" s="135">
        <f t="shared" si="57"/>
        <v>45901</v>
      </c>
      <c r="X109" s="135">
        <f t="shared" si="57"/>
        <v>45931</v>
      </c>
      <c r="Y109" s="135">
        <f t="shared" si="57"/>
        <v>45962</v>
      </c>
      <c r="Z109" s="135">
        <f t="shared" si="57"/>
        <v>45992</v>
      </c>
      <c r="AA109" s="135">
        <f t="shared" si="57"/>
        <v>46023</v>
      </c>
    </row>
    <row r="110" spans="1:27" s="95" customFormat="1" hidden="1" x14ac:dyDescent="0.25">
      <c r="A110" s="672"/>
      <c r="B110" s="225" t="s">
        <v>20</v>
      </c>
      <c r="C110" s="398">
        <f>'3M - LGS'!C110</f>
        <v>3.7441349140650192E-2</v>
      </c>
      <c r="D110" s="398">
        <f>'3M - LGS'!D110</f>
        <v>3.7429249600920422E-2</v>
      </c>
      <c r="E110" s="398">
        <f>'3M - LGS'!E110</f>
        <v>3.8354723959286061E-2</v>
      </c>
      <c r="F110" s="398">
        <f>'3M - LGS'!F110</f>
        <v>3.9317515370260341E-2</v>
      </c>
      <c r="G110" s="398">
        <f>'3M - LGS'!G110</f>
        <v>3.9956418570678262E-2</v>
      </c>
      <c r="H110" s="398">
        <f>'3M - LGS'!H110</f>
        <v>7.3052660356480309E-2</v>
      </c>
      <c r="I110" s="398">
        <f>'3M - LGS'!I110</f>
        <v>7.0945278641579762E-2</v>
      </c>
      <c r="J110" s="398">
        <f>'3M - LGS'!J110</f>
        <v>7.0982747983774006E-2</v>
      </c>
      <c r="K110" s="398">
        <f>'3M - LGS'!K110</f>
        <v>6.9689736519992149E-2</v>
      </c>
      <c r="L110" s="398">
        <f>'3M - LGS'!L110</f>
        <v>3.8465921545063383E-2</v>
      </c>
      <c r="M110" s="398">
        <f>'3M - LGS'!M110</f>
        <v>3.936801638570829E-2</v>
      </c>
      <c r="N110" s="398">
        <f>'3M - LGS'!N110</f>
        <v>3.8318634945053449E-2</v>
      </c>
      <c r="O110" s="398">
        <f>'3M - LGS'!O110</f>
        <v>3.7441349140650192E-2</v>
      </c>
      <c r="P110" s="398">
        <f>'3M - LGS'!P110</f>
        <v>3.7429249600920422E-2</v>
      </c>
      <c r="Q110" s="398">
        <f>'3M - LGS'!Q110</f>
        <v>3.8354723959286061E-2</v>
      </c>
      <c r="R110" s="398">
        <f>'3M - LGS'!R110</f>
        <v>3.9317515370260341E-2</v>
      </c>
      <c r="S110" s="398">
        <f>'3M - LGS'!S110</f>
        <v>3.9956418570678262E-2</v>
      </c>
      <c r="T110" s="398">
        <f>'3M - LGS'!T110</f>
        <v>7.3052660356480309E-2</v>
      </c>
      <c r="U110" s="398">
        <f>'3M - LGS'!U110</f>
        <v>7.0945278641579762E-2</v>
      </c>
      <c r="V110" s="398">
        <f>'3M - LGS'!V110</f>
        <v>7.0982747983774006E-2</v>
      </c>
      <c r="W110" s="398">
        <f>'3M - LGS'!W110</f>
        <v>6.9689736519992149E-2</v>
      </c>
      <c r="X110" s="398">
        <f>'3M - LGS'!X110</f>
        <v>3.8465921545063383E-2</v>
      </c>
      <c r="Y110" s="398">
        <f>'3M - LGS'!Y110</f>
        <v>3.936801638570829E-2</v>
      </c>
      <c r="Z110" s="398">
        <f>'3M - LGS'!Z110</f>
        <v>3.8318634945053449E-2</v>
      </c>
      <c r="AA110" s="398">
        <f>'3M - LGS'!AA110</f>
        <v>3.7441349140650192E-2</v>
      </c>
    </row>
    <row r="111" spans="1:27" s="95" customFormat="1" hidden="1" x14ac:dyDescent="0.25">
      <c r="A111" s="672"/>
      <c r="B111" s="225" t="s">
        <v>0</v>
      </c>
      <c r="C111" s="398">
        <f>'3M - LGS'!C111</f>
        <v>4.1160476479958422E-2</v>
      </c>
      <c r="D111" s="398">
        <f>'3M - LGS'!D111</f>
        <v>4.14017286346514E-2</v>
      </c>
      <c r="E111" s="398">
        <f>'3M - LGS'!E111</f>
        <v>4.2874473574818231E-2</v>
      </c>
      <c r="F111" s="398">
        <f>'3M - LGS'!F111</f>
        <v>4.3567351875307025E-2</v>
      </c>
      <c r="G111" s="398">
        <f>'3M - LGS'!G111</f>
        <v>4.5203207673382241E-2</v>
      </c>
      <c r="H111" s="398">
        <f>'3M - LGS'!H111</f>
        <v>8.7375949566271344E-2</v>
      </c>
      <c r="I111" s="398">
        <f>'3M - LGS'!I111</f>
        <v>8.3115482222942821E-2</v>
      </c>
      <c r="J111" s="398">
        <f>'3M - LGS'!J111</f>
        <v>8.4519356113417099E-2</v>
      </c>
      <c r="K111" s="398">
        <f>'3M - LGS'!K111</f>
        <v>8.4685619189997327E-2</v>
      </c>
      <c r="L111" s="398">
        <f>'3M - LGS'!L111</f>
        <v>4.3771535634283605E-2</v>
      </c>
      <c r="M111" s="398">
        <f>'3M - LGS'!M111</f>
        <v>4.4072115891515086E-2</v>
      </c>
      <c r="N111" s="398">
        <f>'3M - LGS'!N111</f>
        <v>4.2021266117095453E-2</v>
      </c>
      <c r="O111" s="398">
        <f>'3M - LGS'!O111</f>
        <v>4.1160476479958422E-2</v>
      </c>
      <c r="P111" s="398">
        <f>'3M - LGS'!P111</f>
        <v>4.14017286346514E-2</v>
      </c>
      <c r="Q111" s="398">
        <f>'3M - LGS'!Q111</f>
        <v>4.2874473574818231E-2</v>
      </c>
      <c r="R111" s="398">
        <f>'3M - LGS'!R111</f>
        <v>4.3567351875307025E-2</v>
      </c>
      <c r="S111" s="398">
        <f>'3M - LGS'!S111</f>
        <v>4.5203207673382241E-2</v>
      </c>
      <c r="T111" s="398">
        <f>'3M - LGS'!T111</f>
        <v>8.7375949566271344E-2</v>
      </c>
      <c r="U111" s="398">
        <f>'3M - LGS'!U111</f>
        <v>8.3115482222942821E-2</v>
      </c>
      <c r="V111" s="398">
        <f>'3M - LGS'!V111</f>
        <v>8.4519356113417099E-2</v>
      </c>
      <c r="W111" s="398">
        <f>'3M - LGS'!W111</f>
        <v>8.4685619189997327E-2</v>
      </c>
      <c r="X111" s="398">
        <f>'3M - LGS'!X111</f>
        <v>4.3771535634283605E-2</v>
      </c>
      <c r="Y111" s="398">
        <f>'3M - LGS'!Y111</f>
        <v>4.4072115891515086E-2</v>
      </c>
      <c r="Z111" s="398">
        <f>'3M - LGS'!Z111</f>
        <v>4.2021266117095453E-2</v>
      </c>
      <c r="AA111" s="398">
        <f>'3M - LGS'!AA111</f>
        <v>4.1160476479958422E-2</v>
      </c>
    </row>
    <row r="112" spans="1:27" s="95" customFormat="1" hidden="1" x14ac:dyDescent="0.25">
      <c r="A112" s="672"/>
      <c r="B112" s="225" t="s">
        <v>21</v>
      </c>
      <c r="C112" s="398">
        <f>'3M - LGS'!C112</f>
        <v>3.8681006913950738E-2</v>
      </c>
      <c r="D112" s="398">
        <f>'3M - LGS'!D112</f>
        <v>3.8540231176964271E-2</v>
      </c>
      <c r="E112" s="398">
        <f>'3M - LGS'!E112</f>
        <v>3.9571908998964601E-2</v>
      </c>
      <c r="F112" s="398">
        <f>'3M - LGS'!F112</f>
        <v>4.1357283311798561E-2</v>
      </c>
      <c r="G112" s="398">
        <f>'3M - LGS'!G112</f>
        <v>4.1776210121445938E-2</v>
      </c>
      <c r="H112" s="398">
        <f>'3M - LGS'!H112</f>
        <v>7.7489258063776892E-2</v>
      </c>
      <c r="I112" s="398">
        <f>'3M - LGS'!I112</f>
        <v>7.5160055010362714E-2</v>
      </c>
      <c r="J112" s="398">
        <f>'3M - LGS'!J112</f>
        <v>7.5489415013257136E-2</v>
      </c>
      <c r="K112" s="398">
        <f>'3M - LGS'!K112</f>
        <v>7.3337364897793161E-2</v>
      </c>
      <c r="L112" s="398">
        <f>'3M - LGS'!L112</f>
        <v>4.0033797585901781E-2</v>
      </c>
      <c r="M112" s="398">
        <f>'3M - LGS'!M112</f>
        <v>4.0929944863121244E-2</v>
      </c>
      <c r="N112" s="398">
        <f>'3M - LGS'!N112</f>
        <v>3.9712308948747624E-2</v>
      </c>
      <c r="O112" s="398">
        <f>'3M - LGS'!O112</f>
        <v>3.8681006913950738E-2</v>
      </c>
      <c r="P112" s="398">
        <f>'3M - LGS'!P112</f>
        <v>3.8540231176964271E-2</v>
      </c>
      <c r="Q112" s="398">
        <f>'3M - LGS'!Q112</f>
        <v>3.9571908998964601E-2</v>
      </c>
      <c r="R112" s="398">
        <f>'3M - LGS'!R112</f>
        <v>4.1357283311798561E-2</v>
      </c>
      <c r="S112" s="398">
        <f>'3M - LGS'!S112</f>
        <v>4.1776210121445938E-2</v>
      </c>
      <c r="T112" s="398">
        <f>'3M - LGS'!T112</f>
        <v>7.7489258063776892E-2</v>
      </c>
      <c r="U112" s="398">
        <f>'3M - LGS'!U112</f>
        <v>7.5160055010362714E-2</v>
      </c>
      <c r="V112" s="398">
        <f>'3M - LGS'!V112</f>
        <v>7.5489415013257136E-2</v>
      </c>
      <c r="W112" s="398">
        <f>'3M - LGS'!W112</f>
        <v>7.3337364897793161E-2</v>
      </c>
      <c r="X112" s="398">
        <f>'3M - LGS'!X112</f>
        <v>4.0033797585901781E-2</v>
      </c>
      <c r="Y112" s="398">
        <f>'3M - LGS'!Y112</f>
        <v>4.0929944863121244E-2</v>
      </c>
      <c r="Z112" s="398">
        <f>'3M - LGS'!Z112</f>
        <v>3.9712308948747624E-2</v>
      </c>
      <c r="AA112" s="398">
        <f>'3M - LGS'!AA112</f>
        <v>3.8681006913950738E-2</v>
      </c>
    </row>
    <row r="113" spans="1:27" s="95" customFormat="1" hidden="1" x14ac:dyDescent="0.25">
      <c r="A113" s="672"/>
      <c r="B113" s="225" t="s">
        <v>1</v>
      </c>
      <c r="C113" s="398">
        <f>'3M - LGS'!C113</f>
        <v>4.2347000000000003E-2</v>
      </c>
      <c r="D113" s="398">
        <f>'3M - LGS'!D113</f>
        <v>4.2303E-2</v>
      </c>
      <c r="E113" s="398">
        <f>'3M - LGS'!E113</f>
        <v>4.4350000000000001E-2</v>
      </c>
      <c r="F113" s="398">
        <f>'3M - LGS'!F113</f>
        <v>4.9352782874207732E-2</v>
      </c>
      <c r="G113" s="398">
        <f>'3M - LGS'!G113</f>
        <v>5.1340815851987277E-2</v>
      </c>
      <c r="H113" s="398">
        <f>'3M - LGS'!H113</f>
        <v>8.8104771255734377E-2</v>
      </c>
      <c r="I113" s="398">
        <f>'3M - LGS'!I113</f>
        <v>8.3462932305408757E-2</v>
      </c>
      <c r="J113" s="398">
        <f>'3M - LGS'!J113</f>
        <v>8.4977911619780744E-2</v>
      </c>
      <c r="K113" s="398">
        <f>'3M - LGS'!K113</f>
        <v>8.7747976690638094E-2</v>
      </c>
      <c r="L113" s="398">
        <f>'3M - LGS'!L113</f>
        <v>4.9657375060733117E-2</v>
      </c>
      <c r="M113" s="398">
        <f>'3M - LGS'!M113</f>
        <v>4.9379139452495391E-2</v>
      </c>
      <c r="N113" s="398">
        <f>'3M - LGS'!N113</f>
        <v>4.3708999999999998E-2</v>
      </c>
      <c r="O113" s="398">
        <f>'3M - LGS'!O113</f>
        <v>4.2347000000000003E-2</v>
      </c>
      <c r="P113" s="398">
        <f>'3M - LGS'!P113</f>
        <v>4.2303E-2</v>
      </c>
      <c r="Q113" s="398">
        <f>'3M - LGS'!Q113</f>
        <v>4.4350000000000001E-2</v>
      </c>
      <c r="R113" s="398">
        <f>'3M - LGS'!R113</f>
        <v>4.9352782874207732E-2</v>
      </c>
      <c r="S113" s="398">
        <f>'3M - LGS'!S113</f>
        <v>5.1340815851987277E-2</v>
      </c>
      <c r="T113" s="398">
        <f>'3M - LGS'!T113</f>
        <v>8.8104771255734377E-2</v>
      </c>
      <c r="U113" s="398">
        <f>'3M - LGS'!U113</f>
        <v>8.3462932305408757E-2</v>
      </c>
      <c r="V113" s="398">
        <f>'3M - LGS'!V113</f>
        <v>8.4977911619780744E-2</v>
      </c>
      <c r="W113" s="398">
        <f>'3M - LGS'!W113</f>
        <v>8.7747976690638094E-2</v>
      </c>
      <c r="X113" s="398">
        <f>'3M - LGS'!X113</f>
        <v>4.9657375060733117E-2</v>
      </c>
      <c r="Y113" s="398">
        <f>'3M - LGS'!Y113</f>
        <v>4.9379139452495391E-2</v>
      </c>
      <c r="Z113" s="398">
        <f>'3M - LGS'!Z113</f>
        <v>4.3708999999999998E-2</v>
      </c>
      <c r="AA113" s="398">
        <f>'3M - LGS'!AA113</f>
        <v>4.2347000000000003E-2</v>
      </c>
    </row>
    <row r="114" spans="1:27" s="95" customFormat="1" hidden="1" x14ac:dyDescent="0.25">
      <c r="A114" s="672"/>
      <c r="B114" s="225" t="s">
        <v>22</v>
      </c>
      <c r="C114" s="398">
        <f>'3M - LGS'!C114</f>
        <v>2.9295408494876111E-2</v>
      </c>
      <c r="D114" s="398">
        <f>'3M - LGS'!D114</f>
        <v>2.9321405491105949E-2</v>
      </c>
      <c r="E114" s="398">
        <f>'3M - LGS'!E114</f>
        <v>2.9959589922715364E-2</v>
      </c>
      <c r="F114" s="398">
        <f>'3M - LGS'!F114</f>
        <v>3.083146106079096E-2</v>
      </c>
      <c r="G114" s="398">
        <f>'3M - LGS'!G114</f>
        <v>3.0354620609130651E-2</v>
      </c>
      <c r="H114" s="398">
        <f>'3M - LGS'!H114</f>
        <v>5.2192876606583817E-2</v>
      </c>
      <c r="I114" s="398">
        <f>'3M - LGS'!I114</f>
        <v>5.0489724771027894E-2</v>
      </c>
      <c r="J114" s="398">
        <f>'3M - LGS'!J114</f>
        <v>4.9823722342538804E-2</v>
      </c>
      <c r="K114" s="398">
        <f>'3M - LGS'!K114</f>
        <v>5.0644353965207362E-2</v>
      </c>
      <c r="L114" s="398">
        <f>'3M - LGS'!L114</f>
        <v>3.0122999041826495E-2</v>
      </c>
      <c r="M114" s="398">
        <f>'3M - LGS'!M114</f>
        <v>3.0594358925164721E-2</v>
      </c>
      <c r="N114" s="398">
        <f>'3M - LGS'!N114</f>
        <v>2.9781145367565039E-2</v>
      </c>
      <c r="O114" s="398">
        <f>'3M - LGS'!O114</f>
        <v>2.9295408494876111E-2</v>
      </c>
      <c r="P114" s="398">
        <f>'3M - LGS'!P114</f>
        <v>2.9321405491105949E-2</v>
      </c>
      <c r="Q114" s="398">
        <f>'3M - LGS'!Q114</f>
        <v>2.9959589922715364E-2</v>
      </c>
      <c r="R114" s="398">
        <f>'3M - LGS'!R114</f>
        <v>3.083146106079096E-2</v>
      </c>
      <c r="S114" s="398">
        <f>'3M - LGS'!S114</f>
        <v>3.0354620609130651E-2</v>
      </c>
      <c r="T114" s="398">
        <f>'3M - LGS'!T114</f>
        <v>5.2192876606583817E-2</v>
      </c>
      <c r="U114" s="398">
        <f>'3M - LGS'!U114</f>
        <v>5.0489724771027894E-2</v>
      </c>
      <c r="V114" s="398">
        <f>'3M - LGS'!V114</f>
        <v>4.9823722342538804E-2</v>
      </c>
      <c r="W114" s="398">
        <f>'3M - LGS'!W114</f>
        <v>5.0644353965207362E-2</v>
      </c>
      <c r="X114" s="398">
        <f>'3M - LGS'!X114</f>
        <v>3.0122999041826495E-2</v>
      </c>
      <c r="Y114" s="398">
        <f>'3M - LGS'!Y114</f>
        <v>3.0594358925164721E-2</v>
      </c>
      <c r="Z114" s="398">
        <f>'3M - LGS'!Z114</f>
        <v>2.9781145367565039E-2</v>
      </c>
      <c r="AA114" s="398">
        <f>'3M - LGS'!AA114</f>
        <v>2.9295408494876111E-2</v>
      </c>
    </row>
    <row r="115" spans="1:27" s="95" customFormat="1" hidden="1" x14ac:dyDescent="0.25">
      <c r="A115" s="672"/>
      <c r="B115" s="76" t="s">
        <v>9</v>
      </c>
      <c r="C115" s="398">
        <f>'3M - LGS'!C115</f>
        <v>3.7705982306050004E-2</v>
      </c>
      <c r="D115" s="398">
        <f>'3M - LGS'!D115</f>
        <v>3.7997810710593702E-2</v>
      </c>
      <c r="E115" s="398">
        <f>'3M - LGS'!E115</f>
        <v>3.9229413066205268E-2</v>
      </c>
      <c r="F115" s="398">
        <f>'3M - LGS'!F115</f>
        <v>4.0820550666763995E-2</v>
      </c>
      <c r="G115" s="398">
        <f>'3M - LGS'!G115</f>
        <v>3.937743396502278E-2</v>
      </c>
      <c r="H115" s="398">
        <f>'3M - LGS'!H115</f>
        <v>5.1774000000000001E-2</v>
      </c>
      <c r="I115" s="398">
        <f>'3M - LGS'!I115</f>
        <v>5.0083999999999997E-2</v>
      </c>
      <c r="J115" s="398">
        <f>'3M - LGS'!J115</f>
        <v>4.9399999999999999E-2</v>
      </c>
      <c r="K115" s="398">
        <f>'3M - LGS'!K115</f>
        <v>7.1527406725958434E-2</v>
      </c>
      <c r="L115" s="398">
        <f>'3M - LGS'!L115</f>
        <v>3.7588976619675196E-2</v>
      </c>
      <c r="M115" s="398">
        <f>'3M - LGS'!M115</f>
        <v>3.9162225761818222E-2</v>
      </c>
      <c r="N115" s="398">
        <f>'3M - LGS'!N115</f>
        <v>3.8262010655701909E-2</v>
      </c>
      <c r="O115" s="398">
        <f>'3M - LGS'!O115</f>
        <v>3.7705982306050004E-2</v>
      </c>
      <c r="P115" s="398">
        <f>'3M - LGS'!P115</f>
        <v>3.7997810710593702E-2</v>
      </c>
      <c r="Q115" s="398">
        <f>'3M - LGS'!Q115</f>
        <v>3.9229413066205268E-2</v>
      </c>
      <c r="R115" s="398">
        <f>'3M - LGS'!R115</f>
        <v>4.0820550666763995E-2</v>
      </c>
      <c r="S115" s="398">
        <f>'3M - LGS'!S115</f>
        <v>3.937743396502278E-2</v>
      </c>
      <c r="T115" s="398">
        <f>'3M - LGS'!T115</f>
        <v>5.1774000000000001E-2</v>
      </c>
      <c r="U115" s="398">
        <f>'3M - LGS'!U115</f>
        <v>5.0083999999999997E-2</v>
      </c>
      <c r="V115" s="398">
        <f>'3M - LGS'!V115</f>
        <v>4.9399999999999999E-2</v>
      </c>
      <c r="W115" s="398">
        <f>'3M - LGS'!W115</f>
        <v>7.1527406725958434E-2</v>
      </c>
      <c r="X115" s="398">
        <f>'3M - LGS'!X115</f>
        <v>3.7588976619675196E-2</v>
      </c>
      <c r="Y115" s="398">
        <f>'3M - LGS'!Y115</f>
        <v>3.9162225761818222E-2</v>
      </c>
      <c r="Z115" s="398">
        <f>'3M - LGS'!Z115</f>
        <v>3.8262010655701909E-2</v>
      </c>
      <c r="AA115" s="398">
        <f>'3M - LGS'!AA115</f>
        <v>3.7705982306050004E-2</v>
      </c>
    </row>
    <row r="116" spans="1:27" s="95" customFormat="1" hidden="1" x14ac:dyDescent="0.25">
      <c r="A116" s="672"/>
      <c r="B116" s="76" t="s">
        <v>3</v>
      </c>
      <c r="C116" s="398">
        <f>'3M - LGS'!C116</f>
        <v>4.1160476479958422E-2</v>
      </c>
      <c r="D116" s="398">
        <f>'3M - LGS'!D116</f>
        <v>4.14017286346514E-2</v>
      </c>
      <c r="E116" s="398">
        <f>'3M - LGS'!E116</f>
        <v>4.2874473574818231E-2</v>
      </c>
      <c r="F116" s="398">
        <f>'3M - LGS'!F116</f>
        <v>4.3567351875307025E-2</v>
      </c>
      <c r="G116" s="398">
        <f>'3M - LGS'!G116</f>
        <v>4.5203207673382241E-2</v>
      </c>
      <c r="H116" s="398">
        <f>'3M - LGS'!H116</f>
        <v>8.7375949566271344E-2</v>
      </c>
      <c r="I116" s="398">
        <f>'3M - LGS'!I116</f>
        <v>8.3115482222942821E-2</v>
      </c>
      <c r="J116" s="398">
        <f>'3M - LGS'!J116</f>
        <v>8.4519356113417099E-2</v>
      </c>
      <c r="K116" s="398">
        <f>'3M - LGS'!K116</f>
        <v>8.4685619189997327E-2</v>
      </c>
      <c r="L116" s="398">
        <f>'3M - LGS'!L116</f>
        <v>4.3771535634283605E-2</v>
      </c>
      <c r="M116" s="398">
        <f>'3M - LGS'!M116</f>
        <v>4.4072115891515086E-2</v>
      </c>
      <c r="N116" s="398">
        <f>'3M - LGS'!N116</f>
        <v>4.2021266117095453E-2</v>
      </c>
      <c r="O116" s="398">
        <f>'3M - LGS'!O116</f>
        <v>4.1160476479958422E-2</v>
      </c>
      <c r="P116" s="398">
        <f>'3M - LGS'!P116</f>
        <v>4.14017286346514E-2</v>
      </c>
      <c r="Q116" s="398">
        <f>'3M - LGS'!Q116</f>
        <v>4.2874473574818231E-2</v>
      </c>
      <c r="R116" s="398">
        <f>'3M - LGS'!R116</f>
        <v>4.3567351875307025E-2</v>
      </c>
      <c r="S116" s="398">
        <f>'3M - LGS'!S116</f>
        <v>4.5203207673382241E-2</v>
      </c>
      <c r="T116" s="398">
        <f>'3M - LGS'!T116</f>
        <v>8.7375949566271344E-2</v>
      </c>
      <c r="U116" s="398">
        <f>'3M - LGS'!U116</f>
        <v>8.3115482222942821E-2</v>
      </c>
      <c r="V116" s="398">
        <f>'3M - LGS'!V116</f>
        <v>8.4519356113417099E-2</v>
      </c>
      <c r="W116" s="398">
        <f>'3M - LGS'!W116</f>
        <v>8.4685619189997327E-2</v>
      </c>
      <c r="X116" s="398">
        <f>'3M - LGS'!X116</f>
        <v>4.3771535634283605E-2</v>
      </c>
      <c r="Y116" s="398">
        <f>'3M - LGS'!Y116</f>
        <v>4.4072115891515086E-2</v>
      </c>
      <c r="Z116" s="398">
        <f>'3M - LGS'!Z116</f>
        <v>4.2021266117095453E-2</v>
      </c>
      <c r="AA116" s="398">
        <f>'3M - LGS'!AA116</f>
        <v>4.1160476479958422E-2</v>
      </c>
    </row>
    <row r="117" spans="1:27" s="95" customFormat="1" hidden="1" x14ac:dyDescent="0.25">
      <c r="A117" s="672"/>
      <c r="B117" s="76" t="s">
        <v>4</v>
      </c>
      <c r="C117" s="398">
        <f>'3M - LGS'!C117</f>
        <v>3.9090658161332052E-2</v>
      </c>
      <c r="D117" s="398">
        <f>'3M - LGS'!D117</f>
        <v>3.8959385759828123E-2</v>
      </c>
      <c r="E117" s="398">
        <f>'3M - LGS'!E117</f>
        <v>4.0025279769655239E-2</v>
      </c>
      <c r="F117" s="398">
        <f>'3M - LGS'!F117</f>
        <v>4.1410236318959487E-2</v>
      </c>
      <c r="G117" s="398">
        <f>'3M - LGS'!G117</f>
        <v>4.2017312166569717E-2</v>
      </c>
      <c r="H117" s="398">
        <f>'3M - LGS'!H117</f>
        <v>7.6621145285147949E-2</v>
      </c>
      <c r="I117" s="398">
        <f>'3M - LGS'!I117</f>
        <v>7.4430286609139598E-2</v>
      </c>
      <c r="J117" s="398">
        <f>'3M - LGS'!J117</f>
        <v>7.4528658888898328E-2</v>
      </c>
      <c r="K117" s="398">
        <f>'3M - LGS'!K117</f>
        <v>7.136095383056372E-2</v>
      </c>
      <c r="L117" s="398">
        <f>'3M - LGS'!L117</f>
        <v>4.0219809439126487E-2</v>
      </c>
      <c r="M117" s="398">
        <f>'3M - LGS'!M117</f>
        <v>4.1139074920618877E-2</v>
      </c>
      <c r="N117" s="398">
        <f>'3M - LGS'!N117</f>
        <v>3.9768929651506212E-2</v>
      </c>
      <c r="O117" s="398">
        <f>'3M - LGS'!O117</f>
        <v>3.9090658161332052E-2</v>
      </c>
      <c r="P117" s="398">
        <f>'3M - LGS'!P117</f>
        <v>3.8959385759828123E-2</v>
      </c>
      <c r="Q117" s="398">
        <f>'3M - LGS'!Q117</f>
        <v>4.0025279769655239E-2</v>
      </c>
      <c r="R117" s="398">
        <f>'3M - LGS'!R117</f>
        <v>4.1410236318959487E-2</v>
      </c>
      <c r="S117" s="398">
        <f>'3M - LGS'!S117</f>
        <v>4.2017312166569717E-2</v>
      </c>
      <c r="T117" s="398">
        <f>'3M - LGS'!T117</f>
        <v>7.6621145285147949E-2</v>
      </c>
      <c r="U117" s="398">
        <f>'3M - LGS'!U117</f>
        <v>7.4430286609139598E-2</v>
      </c>
      <c r="V117" s="398">
        <f>'3M - LGS'!V117</f>
        <v>7.4528658888898328E-2</v>
      </c>
      <c r="W117" s="398">
        <f>'3M - LGS'!W117</f>
        <v>7.136095383056372E-2</v>
      </c>
      <c r="X117" s="398">
        <f>'3M - LGS'!X117</f>
        <v>4.0219809439126487E-2</v>
      </c>
      <c r="Y117" s="398">
        <f>'3M - LGS'!Y117</f>
        <v>4.1139074920618877E-2</v>
      </c>
      <c r="Z117" s="398">
        <f>'3M - LGS'!Z117</f>
        <v>3.9768929651506212E-2</v>
      </c>
      <c r="AA117" s="398">
        <f>'3M - LGS'!AA117</f>
        <v>3.9090658161332052E-2</v>
      </c>
    </row>
    <row r="118" spans="1:27" s="95" customFormat="1" hidden="1" x14ac:dyDescent="0.25">
      <c r="A118" s="672"/>
      <c r="B118" s="76" t="s">
        <v>5</v>
      </c>
      <c r="C118" s="398">
        <f>'3M - LGS'!C118</f>
        <v>3.7441349140650192E-2</v>
      </c>
      <c r="D118" s="398">
        <f>'3M - LGS'!D118</f>
        <v>3.7429249600920422E-2</v>
      </c>
      <c r="E118" s="398">
        <f>'3M - LGS'!E118</f>
        <v>3.8354723959286061E-2</v>
      </c>
      <c r="F118" s="398">
        <f>'3M - LGS'!F118</f>
        <v>3.9317515370260341E-2</v>
      </c>
      <c r="G118" s="398">
        <f>'3M - LGS'!G118</f>
        <v>3.9956418570678262E-2</v>
      </c>
      <c r="H118" s="398">
        <f>'3M - LGS'!H118</f>
        <v>7.3052660356480309E-2</v>
      </c>
      <c r="I118" s="398">
        <f>'3M - LGS'!I118</f>
        <v>7.0945278641579762E-2</v>
      </c>
      <c r="J118" s="398">
        <f>'3M - LGS'!J118</f>
        <v>7.0982747983774006E-2</v>
      </c>
      <c r="K118" s="398">
        <f>'3M - LGS'!K118</f>
        <v>6.9689736519992149E-2</v>
      </c>
      <c r="L118" s="398">
        <f>'3M - LGS'!L118</f>
        <v>3.8465921545063383E-2</v>
      </c>
      <c r="M118" s="398">
        <f>'3M - LGS'!M118</f>
        <v>3.936801638570829E-2</v>
      </c>
      <c r="N118" s="398">
        <f>'3M - LGS'!N118</f>
        <v>3.8318634945053449E-2</v>
      </c>
      <c r="O118" s="398">
        <f>'3M - LGS'!O118</f>
        <v>3.7441349140650192E-2</v>
      </c>
      <c r="P118" s="398">
        <f>'3M - LGS'!P118</f>
        <v>3.7429249600920422E-2</v>
      </c>
      <c r="Q118" s="398">
        <f>'3M - LGS'!Q118</f>
        <v>3.8354723959286061E-2</v>
      </c>
      <c r="R118" s="398">
        <f>'3M - LGS'!R118</f>
        <v>3.9317515370260341E-2</v>
      </c>
      <c r="S118" s="398">
        <f>'3M - LGS'!S118</f>
        <v>3.9956418570678262E-2</v>
      </c>
      <c r="T118" s="398">
        <f>'3M - LGS'!T118</f>
        <v>7.3052660356480309E-2</v>
      </c>
      <c r="U118" s="398">
        <f>'3M - LGS'!U118</f>
        <v>7.0945278641579762E-2</v>
      </c>
      <c r="V118" s="398">
        <f>'3M - LGS'!V118</f>
        <v>7.0982747983774006E-2</v>
      </c>
      <c r="W118" s="398">
        <f>'3M - LGS'!W118</f>
        <v>6.9689736519992149E-2</v>
      </c>
      <c r="X118" s="398">
        <f>'3M - LGS'!X118</f>
        <v>3.8465921545063383E-2</v>
      </c>
      <c r="Y118" s="398">
        <f>'3M - LGS'!Y118</f>
        <v>3.936801638570829E-2</v>
      </c>
      <c r="Z118" s="398">
        <f>'3M - LGS'!Z118</f>
        <v>3.8318634945053449E-2</v>
      </c>
      <c r="AA118" s="398">
        <f>'3M - LGS'!AA118</f>
        <v>3.7441349140650192E-2</v>
      </c>
    </row>
    <row r="119" spans="1:27" s="95" customFormat="1" hidden="1" x14ac:dyDescent="0.25">
      <c r="A119" s="672"/>
      <c r="B119" s="76" t="s">
        <v>23</v>
      </c>
      <c r="C119" s="398">
        <f>'3M - LGS'!C119</f>
        <v>3.7441349140650192E-2</v>
      </c>
      <c r="D119" s="398">
        <f>'3M - LGS'!D119</f>
        <v>3.7429249600920422E-2</v>
      </c>
      <c r="E119" s="398">
        <f>'3M - LGS'!E119</f>
        <v>3.8354723959286061E-2</v>
      </c>
      <c r="F119" s="398">
        <f>'3M - LGS'!F119</f>
        <v>3.9317515370260341E-2</v>
      </c>
      <c r="G119" s="398">
        <f>'3M - LGS'!G119</f>
        <v>3.9956418570678262E-2</v>
      </c>
      <c r="H119" s="398">
        <f>'3M - LGS'!H119</f>
        <v>7.3052660356480309E-2</v>
      </c>
      <c r="I119" s="398">
        <f>'3M - LGS'!I119</f>
        <v>7.0945278641579762E-2</v>
      </c>
      <c r="J119" s="398">
        <f>'3M - LGS'!J119</f>
        <v>7.0982747983774006E-2</v>
      </c>
      <c r="K119" s="398">
        <f>'3M - LGS'!K119</f>
        <v>6.9689736519992149E-2</v>
      </c>
      <c r="L119" s="398">
        <f>'3M - LGS'!L119</f>
        <v>3.8465921545063383E-2</v>
      </c>
      <c r="M119" s="398">
        <f>'3M - LGS'!M119</f>
        <v>3.936801638570829E-2</v>
      </c>
      <c r="N119" s="398">
        <f>'3M - LGS'!N119</f>
        <v>3.8318634945053449E-2</v>
      </c>
      <c r="O119" s="398">
        <f>'3M - LGS'!O119</f>
        <v>3.7441349140650192E-2</v>
      </c>
      <c r="P119" s="398">
        <f>'3M - LGS'!P119</f>
        <v>3.7429249600920422E-2</v>
      </c>
      <c r="Q119" s="398">
        <f>'3M - LGS'!Q119</f>
        <v>3.8354723959286061E-2</v>
      </c>
      <c r="R119" s="398">
        <f>'3M - LGS'!R119</f>
        <v>3.9317515370260341E-2</v>
      </c>
      <c r="S119" s="398">
        <f>'3M - LGS'!S119</f>
        <v>3.9956418570678262E-2</v>
      </c>
      <c r="T119" s="398">
        <f>'3M - LGS'!T119</f>
        <v>7.3052660356480309E-2</v>
      </c>
      <c r="U119" s="398">
        <f>'3M - LGS'!U119</f>
        <v>7.0945278641579762E-2</v>
      </c>
      <c r="V119" s="398">
        <f>'3M - LGS'!V119</f>
        <v>7.0982747983774006E-2</v>
      </c>
      <c r="W119" s="398">
        <f>'3M - LGS'!W119</f>
        <v>6.9689736519992149E-2</v>
      </c>
      <c r="X119" s="398">
        <f>'3M - LGS'!X119</f>
        <v>3.8465921545063383E-2</v>
      </c>
      <c r="Y119" s="398">
        <f>'3M - LGS'!Y119</f>
        <v>3.936801638570829E-2</v>
      </c>
      <c r="Z119" s="398">
        <f>'3M - LGS'!Z119</f>
        <v>3.8318634945053449E-2</v>
      </c>
      <c r="AA119" s="398">
        <f>'3M - LGS'!AA119</f>
        <v>3.7441349140650192E-2</v>
      </c>
    </row>
    <row r="120" spans="1:27" s="95" customFormat="1" hidden="1" x14ac:dyDescent="0.25">
      <c r="A120" s="672"/>
      <c r="B120" s="76" t="s">
        <v>24</v>
      </c>
      <c r="C120" s="398">
        <f>'3M - LGS'!C120</f>
        <v>3.7441349140650192E-2</v>
      </c>
      <c r="D120" s="398">
        <f>'3M - LGS'!D120</f>
        <v>3.7429249600920422E-2</v>
      </c>
      <c r="E120" s="398">
        <f>'3M - LGS'!E120</f>
        <v>3.8354723959286061E-2</v>
      </c>
      <c r="F120" s="398">
        <f>'3M - LGS'!F120</f>
        <v>3.9317515370260341E-2</v>
      </c>
      <c r="G120" s="398">
        <f>'3M - LGS'!G120</f>
        <v>3.9956418570678262E-2</v>
      </c>
      <c r="H120" s="398">
        <f>'3M - LGS'!H120</f>
        <v>7.3052660356480309E-2</v>
      </c>
      <c r="I120" s="398">
        <f>'3M - LGS'!I120</f>
        <v>7.0945278641579762E-2</v>
      </c>
      <c r="J120" s="398">
        <f>'3M - LGS'!J120</f>
        <v>7.0982747983774006E-2</v>
      </c>
      <c r="K120" s="398">
        <f>'3M - LGS'!K120</f>
        <v>6.9689736519992149E-2</v>
      </c>
      <c r="L120" s="398">
        <f>'3M - LGS'!L120</f>
        <v>3.8465921545063383E-2</v>
      </c>
      <c r="M120" s="398">
        <f>'3M - LGS'!M120</f>
        <v>3.936801638570829E-2</v>
      </c>
      <c r="N120" s="398">
        <f>'3M - LGS'!N120</f>
        <v>3.8318634945053449E-2</v>
      </c>
      <c r="O120" s="398">
        <f>'3M - LGS'!O120</f>
        <v>3.7441349140650192E-2</v>
      </c>
      <c r="P120" s="398">
        <f>'3M - LGS'!P120</f>
        <v>3.7429249600920422E-2</v>
      </c>
      <c r="Q120" s="398">
        <f>'3M - LGS'!Q120</f>
        <v>3.8354723959286061E-2</v>
      </c>
      <c r="R120" s="398">
        <f>'3M - LGS'!R120</f>
        <v>3.9317515370260341E-2</v>
      </c>
      <c r="S120" s="398">
        <f>'3M - LGS'!S120</f>
        <v>3.9956418570678262E-2</v>
      </c>
      <c r="T120" s="398">
        <f>'3M - LGS'!T120</f>
        <v>7.3052660356480309E-2</v>
      </c>
      <c r="U120" s="398">
        <f>'3M - LGS'!U120</f>
        <v>7.0945278641579762E-2</v>
      </c>
      <c r="V120" s="398">
        <f>'3M - LGS'!V120</f>
        <v>7.0982747983774006E-2</v>
      </c>
      <c r="W120" s="398">
        <f>'3M - LGS'!W120</f>
        <v>6.9689736519992149E-2</v>
      </c>
      <c r="X120" s="398">
        <f>'3M - LGS'!X120</f>
        <v>3.8465921545063383E-2</v>
      </c>
      <c r="Y120" s="398">
        <f>'3M - LGS'!Y120</f>
        <v>3.936801638570829E-2</v>
      </c>
      <c r="Z120" s="398">
        <f>'3M - LGS'!Z120</f>
        <v>3.8318634945053449E-2</v>
      </c>
      <c r="AA120" s="398">
        <f>'3M - LGS'!AA120</f>
        <v>3.7441349140650192E-2</v>
      </c>
    </row>
    <row r="121" spans="1:27" s="95" customFormat="1" hidden="1" x14ac:dyDescent="0.25">
      <c r="A121" s="672"/>
      <c r="B121" s="76" t="s">
        <v>7</v>
      </c>
      <c r="C121" s="398">
        <f>'3M - LGS'!C121</f>
        <v>3.6245984750808875E-2</v>
      </c>
      <c r="D121" s="398">
        <f>'3M - LGS'!D121</f>
        <v>3.6193703698225145E-2</v>
      </c>
      <c r="E121" s="398">
        <f>'3M - LGS'!E121</f>
        <v>3.7086667780013495E-2</v>
      </c>
      <c r="F121" s="398">
        <f>'3M - LGS'!F121</f>
        <v>3.8171627509572349E-2</v>
      </c>
      <c r="G121" s="398">
        <f>'3M - LGS'!G121</f>
        <v>3.8593958761605734E-2</v>
      </c>
      <c r="H121" s="398">
        <f>'3M - LGS'!H121</f>
        <v>7.0463780553378111E-2</v>
      </c>
      <c r="I121" s="398">
        <f>'3M - LGS'!I121</f>
        <v>6.8306736324093592E-2</v>
      </c>
      <c r="J121" s="398">
        <f>'3M - LGS'!J121</f>
        <v>6.8416742339354783E-2</v>
      </c>
      <c r="K121" s="398">
        <f>'3M - LGS'!K121</f>
        <v>6.7203767027659775E-2</v>
      </c>
      <c r="L121" s="398">
        <f>'3M - LGS'!L121</f>
        <v>3.7300529860763189E-2</v>
      </c>
      <c r="M121" s="398">
        <f>'3M - LGS'!M121</f>
        <v>3.8120776644651931E-2</v>
      </c>
      <c r="N121" s="398">
        <f>'3M - LGS'!N121</f>
        <v>3.7079071688786033E-2</v>
      </c>
      <c r="O121" s="398">
        <f>'3M - LGS'!O121</f>
        <v>3.6245984750808875E-2</v>
      </c>
      <c r="P121" s="398">
        <f>'3M - LGS'!P121</f>
        <v>3.6193703698225145E-2</v>
      </c>
      <c r="Q121" s="398">
        <f>'3M - LGS'!Q121</f>
        <v>3.7086667780013495E-2</v>
      </c>
      <c r="R121" s="398">
        <f>'3M - LGS'!R121</f>
        <v>3.8171627509572349E-2</v>
      </c>
      <c r="S121" s="398">
        <f>'3M - LGS'!S121</f>
        <v>3.8593958761605734E-2</v>
      </c>
      <c r="T121" s="398">
        <f>'3M - LGS'!T121</f>
        <v>7.0463780553378111E-2</v>
      </c>
      <c r="U121" s="398">
        <f>'3M - LGS'!U121</f>
        <v>6.8306736324093592E-2</v>
      </c>
      <c r="V121" s="398">
        <f>'3M - LGS'!V121</f>
        <v>6.8416742339354783E-2</v>
      </c>
      <c r="W121" s="398">
        <f>'3M - LGS'!W121</f>
        <v>6.7203767027659775E-2</v>
      </c>
      <c r="X121" s="398">
        <f>'3M - LGS'!X121</f>
        <v>3.7300529860763189E-2</v>
      </c>
      <c r="Y121" s="398">
        <f>'3M - LGS'!Y121</f>
        <v>3.8120776644651931E-2</v>
      </c>
      <c r="Z121" s="398">
        <f>'3M - LGS'!Z121</f>
        <v>3.7079071688786033E-2</v>
      </c>
      <c r="AA121" s="398">
        <f>'3M - LGS'!AA121</f>
        <v>3.6245984750808875E-2</v>
      </c>
    </row>
    <row r="122" spans="1:27" s="95" customFormat="1" ht="15.75" hidden="1" thickBot="1" x14ac:dyDescent="0.3">
      <c r="A122" s="673"/>
      <c r="B122" s="78" t="s">
        <v>8</v>
      </c>
      <c r="C122" s="398">
        <f>'3M - LGS'!C122</f>
        <v>3.8325519266981398E-2</v>
      </c>
      <c r="D122" s="398">
        <f>'3M - LGS'!D122</f>
        <v>3.8097015707161286E-2</v>
      </c>
      <c r="E122" s="398">
        <f>'3M - LGS'!E122</f>
        <v>3.9024322120354706E-2</v>
      </c>
      <c r="F122" s="398">
        <f>'3M - LGS'!F122</f>
        <v>4.090411042839532E-2</v>
      </c>
      <c r="G122" s="398">
        <f>'3M - LGS'!G122</f>
        <v>4.1376731917408906E-2</v>
      </c>
      <c r="H122" s="398">
        <f>'3M - LGS'!H122</f>
        <v>7.7419480223343495E-2</v>
      </c>
      <c r="I122" s="398">
        <f>'3M - LGS'!I122</f>
        <v>7.5161523351541415E-2</v>
      </c>
      <c r="J122" s="398">
        <f>'3M - LGS'!J122</f>
        <v>7.5431260863154562E-2</v>
      </c>
      <c r="K122" s="398">
        <f>'3M - LGS'!K122</f>
        <v>7.2522025163075515E-2</v>
      </c>
      <c r="L122" s="398">
        <f>'3M - LGS'!L122</f>
        <v>3.9688777653336546E-2</v>
      </c>
      <c r="M122" s="398">
        <f>'3M - LGS'!M122</f>
        <v>4.0591960718796005E-2</v>
      </c>
      <c r="N122" s="398">
        <f>'3M - LGS'!N122</f>
        <v>3.9423224025525838E-2</v>
      </c>
      <c r="O122" s="398">
        <f>'3M - LGS'!O122</f>
        <v>3.8325519266981398E-2</v>
      </c>
      <c r="P122" s="398">
        <f>'3M - LGS'!P122</f>
        <v>3.8097015707161286E-2</v>
      </c>
      <c r="Q122" s="398">
        <f>'3M - LGS'!Q122</f>
        <v>3.9024322120354706E-2</v>
      </c>
      <c r="R122" s="398">
        <f>'3M - LGS'!R122</f>
        <v>4.090411042839532E-2</v>
      </c>
      <c r="S122" s="398">
        <f>'3M - LGS'!S122</f>
        <v>4.1376731917408906E-2</v>
      </c>
      <c r="T122" s="398">
        <f>'3M - LGS'!T122</f>
        <v>7.7419480223343495E-2</v>
      </c>
      <c r="U122" s="398">
        <f>'3M - LGS'!U122</f>
        <v>7.5161523351541415E-2</v>
      </c>
      <c r="V122" s="398">
        <f>'3M - LGS'!V122</f>
        <v>7.5431260863154562E-2</v>
      </c>
      <c r="W122" s="398">
        <f>'3M - LGS'!W122</f>
        <v>7.2522025163075515E-2</v>
      </c>
      <c r="X122" s="398">
        <f>'3M - LGS'!X122</f>
        <v>3.9688777653336546E-2</v>
      </c>
      <c r="Y122" s="398">
        <f>'3M - LGS'!Y122</f>
        <v>4.0591960718796005E-2</v>
      </c>
      <c r="Z122" s="398">
        <f>'3M - LGS'!Z122</f>
        <v>3.9423224025525838E-2</v>
      </c>
      <c r="AA122" s="398">
        <f>'3M - LGS'!AA122</f>
        <v>3.8325519266981398E-2</v>
      </c>
    </row>
    <row r="123" spans="1:27" s="95" customFormat="1" hidden="1" x14ac:dyDescent="0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399"/>
    </row>
    <row r="124" spans="1:27" s="95" customFormat="1" ht="15.75" hidden="1" thickBot="1" x14ac:dyDescent="0.3"/>
    <row r="125" spans="1:27" s="95" customFormat="1" ht="15.75" hidden="1" thickBot="1" x14ac:dyDescent="0.3">
      <c r="C125" s="674" t="s">
        <v>124</v>
      </c>
      <c r="D125" s="675"/>
      <c r="E125" s="675"/>
      <c r="F125" s="675"/>
      <c r="G125" s="675"/>
      <c r="H125" s="675"/>
      <c r="I125" s="675"/>
      <c r="J125" s="675"/>
      <c r="K125" s="675"/>
      <c r="L125" s="675"/>
      <c r="M125" s="675"/>
      <c r="N125" s="676"/>
      <c r="O125" s="677" t="s">
        <v>124</v>
      </c>
      <c r="P125" s="675"/>
      <c r="Q125" s="675"/>
      <c r="R125" s="675"/>
      <c r="S125" s="675"/>
      <c r="T125" s="675"/>
      <c r="U125" s="675"/>
      <c r="V125" s="675"/>
      <c r="W125" s="675"/>
      <c r="X125" s="675"/>
      <c r="Y125" s="675"/>
      <c r="Z125" s="676"/>
      <c r="AA125" s="551" t="s">
        <v>124</v>
      </c>
    </row>
    <row r="126" spans="1:27" s="95" customFormat="1" ht="15" hidden="1" customHeight="1" thickBot="1" x14ac:dyDescent="0.3">
      <c r="A126" s="671" t="s">
        <v>125</v>
      </c>
      <c r="B126" s="411" t="s">
        <v>123</v>
      </c>
      <c r="C126" s="135">
        <f>C$4</f>
        <v>45292</v>
      </c>
      <c r="D126" s="135">
        <f t="shared" ref="D126:AA126" si="58">D$4</f>
        <v>45323</v>
      </c>
      <c r="E126" s="135">
        <f t="shared" si="58"/>
        <v>45352</v>
      </c>
      <c r="F126" s="135">
        <f t="shared" si="58"/>
        <v>45383</v>
      </c>
      <c r="G126" s="135">
        <f t="shared" si="58"/>
        <v>45413</v>
      </c>
      <c r="H126" s="135">
        <f t="shared" si="58"/>
        <v>45444</v>
      </c>
      <c r="I126" s="135">
        <f t="shared" si="58"/>
        <v>45474</v>
      </c>
      <c r="J126" s="135">
        <f t="shared" si="58"/>
        <v>45505</v>
      </c>
      <c r="K126" s="135">
        <f t="shared" si="58"/>
        <v>45536</v>
      </c>
      <c r="L126" s="135">
        <f t="shared" si="58"/>
        <v>45566</v>
      </c>
      <c r="M126" s="135">
        <f t="shared" si="58"/>
        <v>45597</v>
      </c>
      <c r="N126" s="135">
        <f t="shared" si="58"/>
        <v>45627</v>
      </c>
      <c r="O126" s="135">
        <f t="shared" si="58"/>
        <v>45658</v>
      </c>
      <c r="P126" s="135">
        <f t="shared" si="58"/>
        <v>45689</v>
      </c>
      <c r="Q126" s="135">
        <f t="shared" si="58"/>
        <v>45717</v>
      </c>
      <c r="R126" s="135">
        <f t="shared" si="58"/>
        <v>45748</v>
      </c>
      <c r="S126" s="135">
        <f t="shared" si="58"/>
        <v>45778</v>
      </c>
      <c r="T126" s="135">
        <f t="shared" si="58"/>
        <v>45809</v>
      </c>
      <c r="U126" s="135">
        <f t="shared" si="58"/>
        <v>45839</v>
      </c>
      <c r="V126" s="135">
        <f t="shared" si="58"/>
        <v>45870</v>
      </c>
      <c r="W126" s="135">
        <f t="shared" si="58"/>
        <v>45901</v>
      </c>
      <c r="X126" s="135">
        <f t="shared" si="58"/>
        <v>45931</v>
      </c>
      <c r="Y126" s="135">
        <f t="shared" si="58"/>
        <v>45962</v>
      </c>
      <c r="Z126" s="135">
        <f t="shared" si="58"/>
        <v>45992</v>
      </c>
      <c r="AA126" s="135">
        <f t="shared" si="58"/>
        <v>46023</v>
      </c>
    </row>
    <row r="127" spans="1:27" s="95" customFormat="1" ht="15" hidden="1" customHeight="1" x14ac:dyDescent="0.25">
      <c r="A127" s="672"/>
      <c r="B127" s="225" t="s">
        <v>20</v>
      </c>
      <c r="C127" s="400">
        <f>'3M - LGS'!C127</f>
        <v>2.4916508593498094E-3</v>
      </c>
      <c r="D127" s="400">
        <f>'3M - LGS'!D127</f>
        <v>2.4497503990795811E-3</v>
      </c>
      <c r="E127" s="400">
        <f>'3M - LGS'!E127</f>
        <v>2.6862760407139388E-3</v>
      </c>
      <c r="F127" s="400">
        <f>'3M - LGS'!F127</f>
        <v>1.850484629739667E-3</v>
      </c>
      <c r="G127" s="400">
        <f>'3M - LGS'!G127</f>
        <v>2.2665814293217354E-3</v>
      </c>
      <c r="H127" s="400">
        <f>'3M - LGS'!H127</f>
        <v>9.736339643519696E-3</v>
      </c>
      <c r="I127" s="400">
        <f>'3M - LGS'!I127</f>
        <v>8.6127213584202469E-3</v>
      </c>
      <c r="J127" s="400">
        <f>'3M - LGS'!J127</f>
        <v>8.975252016225994E-3</v>
      </c>
      <c r="K127" s="400">
        <f>'3M - LGS'!K127</f>
        <v>8.4182634800078395E-3</v>
      </c>
      <c r="L127" s="400">
        <f>'3M - LGS'!L127</f>
        <v>3.0660784549366164E-3</v>
      </c>
      <c r="M127" s="400">
        <f>'3M - LGS'!M127</f>
        <v>3.0709836142917028E-3</v>
      </c>
      <c r="N127" s="400">
        <f>'3M - LGS'!N127</f>
        <v>2.4953650549465562E-3</v>
      </c>
      <c r="O127" s="400">
        <f>'3M - LGS'!O127</f>
        <v>2.4916508593498094E-3</v>
      </c>
      <c r="P127" s="400">
        <f>'3M - LGS'!P127</f>
        <v>2.4497503990795811E-3</v>
      </c>
      <c r="Q127" s="400">
        <f>'3M - LGS'!Q127</f>
        <v>2.6862760407139388E-3</v>
      </c>
      <c r="R127" s="400">
        <f>'3M - LGS'!R127</f>
        <v>1.850484629739667E-3</v>
      </c>
      <c r="S127" s="400">
        <f>'3M - LGS'!S127</f>
        <v>2.2665814293217354E-3</v>
      </c>
      <c r="T127" s="400">
        <f>'3M - LGS'!T127</f>
        <v>9.736339643519696E-3</v>
      </c>
      <c r="U127" s="400">
        <f>'3M - LGS'!U127</f>
        <v>8.6127213584202469E-3</v>
      </c>
      <c r="V127" s="400">
        <f>'3M - LGS'!V127</f>
        <v>8.975252016225994E-3</v>
      </c>
      <c r="W127" s="400">
        <f>'3M - LGS'!W127</f>
        <v>8.4182634800078395E-3</v>
      </c>
      <c r="X127" s="400">
        <f>'3M - LGS'!X127</f>
        <v>3.0660784549366164E-3</v>
      </c>
      <c r="Y127" s="400">
        <f>'3M - LGS'!Y127</f>
        <v>3.0709836142917028E-3</v>
      </c>
      <c r="Z127" s="400">
        <f>'3M - LGS'!Z127</f>
        <v>2.4953650549465562E-3</v>
      </c>
      <c r="AA127" s="400">
        <f>'3M - LGS'!AA127</f>
        <v>2.4916508593498094E-3</v>
      </c>
    </row>
    <row r="128" spans="1:27" s="95" customFormat="1" hidden="1" x14ac:dyDescent="0.25">
      <c r="A128" s="672"/>
      <c r="B128" s="225" t="s">
        <v>0</v>
      </c>
      <c r="C128" s="400">
        <f>'3M - LGS'!C128</f>
        <v>3.1925235200415754E-3</v>
      </c>
      <c r="D128" s="400">
        <f>'3M - LGS'!D128</f>
        <v>3.4962713653485982E-3</v>
      </c>
      <c r="E128" s="400">
        <f>'3M - LGS'!E128</f>
        <v>4.3145264251817734E-3</v>
      </c>
      <c r="F128" s="400">
        <f>'3M - LGS'!F128</f>
        <v>1.9926481246929804E-3</v>
      </c>
      <c r="G128" s="400">
        <f>'3M - LGS'!G128</f>
        <v>3.9087923266177584E-3</v>
      </c>
      <c r="H128" s="400">
        <f>'3M - LGS'!H128</f>
        <v>1.7017050433728656E-2</v>
      </c>
      <c r="I128" s="400">
        <f>'3M - LGS'!I128</f>
        <v>1.4180517777057172E-2</v>
      </c>
      <c r="J128" s="400">
        <f>'3M - LGS'!J128</f>
        <v>1.5232643886582896E-2</v>
      </c>
      <c r="K128" s="400">
        <f>'3M - LGS'!K128</f>
        <v>1.5647380810002672E-2</v>
      </c>
      <c r="L128" s="400">
        <f>'3M - LGS'!L128</f>
        <v>3.2264643657163943E-3</v>
      </c>
      <c r="M128" s="400">
        <f>'3M - LGS'!M128</f>
        <v>3.9058841084849108E-3</v>
      </c>
      <c r="N128" s="400">
        <f>'3M - LGS'!N128</f>
        <v>2.8687338829045507E-3</v>
      </c>
      <c r="O128" s="400">
        <f>'3M - LGS'!O128</f>
        <v>3.1925235200415754E-3</v>
      </c>
      <c r="P128" s="400">
        <f>'3M - LGS'!P128</f>
        <v>3.4962713653485982E-3</v>
      </c>
      <c r="Q128" s="400">
        <f>'3M - LGS'!Q128</f>
        <v>4.3145264251817734E-3</v>
      </c>
      <c r="R128" s="400">
        <f>'3M - LGS'!R128</f>
        <v>1.9926481246929804E-3</v>
      </c>
      <c r="S128" s="400">
        <f>'3M - LGS'!S128</f>
        <v>3.9087923266177584E-3</v>
      </c>
      <c r="T128" s="400">
        <f>'3M - LGS'!T128</f>
        <v>1.7017050433728656E-2</v>
      </c>
      <c r="U128" s="400">
        <f>'3M - LGS'!U128</f>
        <v>1.4180517777057172E-2</v>
      </c>
      <c r="V128" s="400">
        <f>'3M - LGS'!V128</f>
        <v>1.5232643886582896E-2</v>
      </c>
      <c r="W128" s="400">
        <f>'3M - LGS'!W128</f>
        <v>1.5647380810002672E-2</v>
      </c>
      <c r="X128" s="400">
        <f>'3M - LGS'!X128</f>
        <v>3.2264643657163943E-3</v>
      </c>
      <c r="Y128" s="400">
        <f>'3M - LGS'!Y128</f>
        <v>3.9058841084849108E-3</v>
      </c>
      <c r="Z128" s="400">
        <f>'3M - LGS'!Z128</f>
        <v>2.8687338829045507E-3</v>
      </c>
      <c r="AA128" s="400">
        <f>'3M - LGS'!AA128</f>
        <v>3.1925235200415754E-3</v>
      </c>
    </row>
    <row r="129" spans="1:27" s="95" customFormat="1" hidden="1" x14ac:dyDescent="0.25">
      <c r="A129" s="672"/>
      <c r="B129" s="225" t="s">
        <v>21</v>
      </c>
      <c r="C129" s="400">
        <f>'3M - LGS'!C129</f>
        <v>2.6629930860492526E-3</v>
      </c>
      <c r="D129" s="400">
        <f>'3M - LGS'!D129</f>
        <v>2.4727688230357296E-3</v>
      </c>
      <c r="E129" s="400">
        <f>'3M - LGS'!E129</f>
        <v>2.7030910010354013E-3</v>
      </c>
      <c r="F129" s="400">
        <f>'3M - LGS'!F129</f>
        <v>2.5797166882014369E-3</v>
      </c>
      <c r="G129" s="400">
        <f>'3M - LGS'!G129</f>
        <v>2.728789878554066E-3</v>
      </c>
      <c r="H129" s="400">
        <f>'3M - LGS'!H129</f>
        <v>1.195174193622311E-2</v>
      </c>
      <c r="I129" s="400">
        <f>'3M - LGS'!I129</f>
        <v>1.0511944989637284E-2</v>
      </c>
      <c r="J129" s="400">
        <f>'3M - LGS'!J129</f>
        <v>1.1024584986742849E-2</v>
      </c>
      <c r="K129" s="400">
        <f>'3M - LGS'!K129</f>
        <v>1.013663510220685E-2</v>
      </c>
      <c r="L129" s="400">
        <f>'3M - LGS'!L129</f>
        <v>3.6782024140982151E-3</v>
      </c>
      <c r="M129" s="400">
        <f>'3M - LGS'!M129</f>
        <v>3.4040551368787527E-3</v>
      </c>
      <c r="N129" s="400">
        <f>'3M - LGS'!N129</f>
        <v>2.7576910512523787E-3</v>
      </c>
      <c r="O129" s="400">
        <f>'3M - LGS'!O129</f>
        <v>2.6629930860492526E-3</v>
      </c>
      <c r="P129" s="400">
        <f>'3M - LGS'!P129</f>
        <v>2.4727688230357296E-3</v>
      </c>
      <c r="Q129" s="400">
        <f>'3M - LGS'!Q129</f>
        <v>2.7030910010354013E-3</v>
      </c>
      <c r="R129" s="400">
        <f>'3M - LGS'!R129</f>
        <v>2.5797166882014369E-3</v>
      </c>
      <c r="S129" s="400">
        <f>'3M - LGS'!S129</f>
        <v>2.728789878554066E-3</v>
      </c>
      <c r="T129" s="400">
        <f>'3M - LGS'!T129</f>
        <v>1.195174193622311E-2</v>
      </c>
      <c r="U129" s="400">
        <f>'3M - LGS'!U129</f>
        <v>1.0511944989637284E-2</v>
      </c>
      <c r="V129" s="400">
        <f>'3M - LGS'!V129</f>
        <v>1.1024584986742849E-2</v>
      </c>
      <c r="W129" s="400">
        <f>'3M - LGS'!W129</f>
        <v>1.013663510220685E-2</v>
      </c>
      <c r="X129" s="400">
        <f>'3M - LGS'!X129</f>
        <v>3.6782024140982151E-3</v>
      </c>
      <c r="Y129" s="400">
        <f>'3M - LGS'!Y129</f>
        <v>3.4040551368787527E-3</v>
      </c>
      <c r="Z129" s="400">
        <f>'3M - LGS'!Z129</f>
        <v>2.7576910512523787E-3</v>
      </c>
      <c r="AA129" s="400">
        <f>'3M - LGS'!AA129</f>
        <v>2.6629930860492526E-3</v>
      </c>
    </row>
    <row r="130" spans="1:27" s="95" customFormat="1" hidden="1" x14ac:dyDescent="0.25">
      <c r="A130" s="672"/>
      <c r="B130" s="225" t="s">
        <v>1</v>
      </c>
      <c r="C130" s="400">
        <f>'3M - LGS'!C130</f>
        <v>0</v>
      </c>
      <c r="D130" s="400">
        <f>'3M - LGS'!D130</f>
        <v>0</v>
      </c>
      <c r="E130" s="400">
        <f>'3M - LGS'!E130</f>
        <v>0</v>
      </c>
      <c r="F130" s="400">
        <f>'3M - LGS'!F130</f>
        <v>3.1222171257922686E-3</v>
      </c>
      <c r="G130" s="400">
        <f>'3M - LGS'!G130</f>
        <v>5.8221841480127247E-3</v>
      </c>
      <c r="H130" s="400">
        <f>'3M - LGS'!H130</f>
        <v>1.7396228744265621E-2</v>
      </c>
      <c r="I130" s="400">
        <f>'3M - LGS'!I130</f>
        <v>1.4343067694591259E-2</v>
      </c>
      <c r="J130" s="400">
        <f>'3M - LGS'!J130</f>
        <v>1.544908838021926E-2</v>
      </c>
      <c r="K130" s="400">
        <f>'3M - LGS'!K130</f>
        <v>1.7167023309361904E-2</v>
      </c>
      <c r="L130" s="400">
        <f>'3M - LGS'!L130</f>
        <v>4.1826249392668815E-3</v>
      </c>
      <c r="M130" s="400">
        <f>'3M - LGS'!M130</f>
        <v>4.2448605475046029E-3</v>
      </c>
      <c r="N130" s="400">
        <f>'3M - LGS'!N130</f>
        <v>0</v>
      </c>
      <c r="O130" s="400">
        <f>'3M - LGS'!O130</f>
        <v>0</v>
      </c>
      <c r="P130" s="400">
        <f>'3M - LGS'!P130</f>
        <v>0</v>
      </c>
      <c r="Q130" s="400">
        <f>'3M - LGS'!Q130</f>
        <v>0</v>
      </c>
      <c r="R130" s="400">
        <f>'3M - LGS'!R130</f>
        <v>3.1222171257922686E-3</v>
      </c>
      <c r="S130" s="400">
        <f>'3M - LGS'!S130</f>
        <v>5.8221841480127247E-3</v>
      </c>
      <c r="T130" s="400">
        <f>'3M - LGS'!T130</f>
        <v>1.7396228744265621E-2</v>
      </c>
      <c r="U130" s="400">
        <f>'3M - LGS'!U130</f>
        <v>1.4343067694591259E-2</v>
      </c>
      <c r="V130" s="400">
        <f>'3M - LGS'!V130</f>
        <v>1.544908838021926E-2</v>
      </c>
      <c r="W130" s="400">
        <f>'3M - LGS'!W130</f>
        <v>1.7167023309361904E-2</v>
      </c>
      <c r="X130" s="400">
        <f>'3M - LGS'!X130</f>
        <v>4.1826249392668815E-3</v>
      </c>
      <c r="Y130" s="400">
        <f>'3M - LGS'!Y130</f>
        <v>4.2448605475046029E-3</v>
      </c>
      <c r="Z130" s="400">
        <f>'3M - LGS'!Z130</f>
        <v>0</v>
      </c>
      <c r="AA130" s="400">
        <f>'3M - LGS'!AA130</f>
        <v>0</v>
      </c>
    </row>
    <row r="131" spans="1:27" s="95" customFormat="1" hidden="1" x14ac:dyDescent="0.25">
      <c r="A131" s="672"/>
      <c r="B131" s="225" t="s">
        <v>22</v>
      </c>
      <c r="C131" s="400">
        <f>'3M - LGS'!C131</f>
        <v>6.5915051238926173E-6</v>
      </c>
      <c r="D131" s="400">
        <f>'3M - LGS'!D131</f>
        <v>4.5945088940509152E-6</v>
      </c>
      <c r="E131" s="400">
        <f>'3M - LGS'!E131</f>
        <v>6.4100772846335112E-6</v>
      </c>
      <c r="F131" s="400">
        <f>'3M - LGS'!F131</f>
        <v>2.5953893920904227E-4</v>
      </c>
      <c r="G131" s="400">
        <f>'3M - LGS'!G131</f>
        <v>4.4379390869346773E-5</v>
      </c>
      <c r="H131" s="400">
        <f>'3M - LGS'!H131</f>
        <v>1.7012339341618805E-4</v>
      </c>
      <c r="I131" s="400">
        <f>'3M - LGS'!I131</f>
        <v>1.4927522897211339E-4</v>
      </c>
      <c r="J131" s="400">
        <f>'3M - LGS'!J131</f>
        <v>1.5627765746119139E-4</v>
      </c>
      <c r="K131" s="400">
        <f>'3M - LGS'!K131</f>
        <v>1.5964603479263941E-4</v>
      </c>
      <c r="L131" s="400">
        <f>'3M - LGS'!L131</f>
        <v>4.9000958173505205E-5</v>
      </c>
      <c r="M131" s="400">
        <f>'3M - LGS'!M131</f>
        <v>5.0641074835279817E-5</v>
      </c>
      <c r="N131" s="400">
        <f>'3M - LGS'!N131</f>
        <v>4.7854632434960921E-5</v>
      </c>
      <c r="O131" s="400">
        <f>'3M - LGS'!O131</f>
        <v>6.5915051238926173E-6</v>
      </c>
      <c r="P131" s="400">
        <f>'3M - LGS'!P131</f>
        <v>4.5945088940509152E-6</v>
      </c>
      <c r="Q131" s="400">
        <f>'3M - LGS'!Q131</f>
        <v>6.4100772846335112E-6</v>
      </c>
      <c r="R131" s="400">
        <f>'3M - LGS'!R131</f>
        <v>2.5953893920904227E-4</v>
      </c>
      <c r="S131" s="400">
        <f>'3M - LGS'!S131</f>
        <v>4.4379390869346773E-5</v>
      </c>
      <c r="T131" s="400">
        <f>'3M - LGS'!T131</f>
        <v>1.7012339341618805E-4</v>
      </c>
      <c r="U131" s="400">
        <f>'3M - LGS'!U131</f>
        <v>1.4927522897211339E-4</v>
      </c>
      <c r="V131" s="400">
        <f>'3M - LGS'!V131</f>
        <v>1.5627765746119139E-4</v>
      </c>
      <c r="W131" s="400">
        <f>'3M - LGS'!W131</f>
        <v>1.5964603479263941E-4</v>
      </c>
      <c r="X131" s="400">
        <f>'3M - LGS'!X131</f>
        <v>4.9000958173505205E-5</v>
      </c>
      <c r="Y131" s="400">
        <f>'3M - LGS'!Y131</f>
        <v>5.0641074835279817E-5</v>
      </c>
      <c r="Z131" s="400">
        <f>'3M - LGS'!Z131</f>
        <v>4.7854632434960921E-5</v>
      </c>
      <c r="AA131" s="400">
        <f>'3M - LGS'!AA131</f>
        <v>6.5915051238926173E-6</v>
      </c>
    </row>
    <row r="132" spans="1:27" s="95" customFormat="1" hidden="1" x14ac:dyDescent="0.25">
      <c r="A132" s="672"/>
      <c r="B132" s="76" t="s">
        <v>9</v>
      </c>
      <c r="C132" s="400">
        <f>'3M - LGS'!C132</f>
        <v>3.1280176939500006E-3</v>
      </c>
      <c r="D132" s="400">
        <f>'3M - LGS'!D132</f>
        <v>3.4331892894063059E-3</v>
      </c>
      <c r="E132" s="400">
        <f>'3M - LGS'!E132</f>
        <v>4.3915869337947371E-3</v>
      </c>
      <c r="F132" s="400">
        <f>'3M - LGS'!F132</f>
        <v>2.6264493332360116E-3</v>
      </c>
      <c r="G132" s="400">
        <f>'3M - LGS'!G132</f>
        <v>1.9735660349772199E-3</v>
      </c>
      <c r="H132" s="400">
        <f>'3M - LGS'!H132</f>
        <v>0</v>
      </c>
      <c r="I132" s="400">
        <f>'3M - LGS'!I132</f>
        <v>0</v>
      </c>
      <c r="J132" s="400">
        <f>'3M - LGS'!J132</f>
        <v>0</v>
      </c>
      <c r="K132" s="400">
        <f>'3M - LGS'!K132</f>
        <v>9.2805932740415778E-3</v>
      </c>
      <c r="L132" s="400">
        <f>'3M - LGS'!L132</f>
        <v>3.750023380324805E-3</v>
      </c>
      <c r="M132" s="400">
        <f>'3M - LGS'!M132</f>
        <v>3.998774238181773E-3</v>
      </c>
      <c r="N132" s="400">
        <f>'3M - LGS'!N132</f>
        <v>2.8079893442980912E-3</v>
      </c>
      <c r="O132" s="400">
        <f>'3M - LGS'!O132</f>
        <v>3.1280176939500006E-3</v>
      </c>
      <c r="P132" s="400">
        <f>'3M - LGS'!P132</f>
        <v>3.4331892894063059E-3</v>
      </c>
      <c r="Q132" s="400">
        <f>'3M - LGS'!Q132</f>
        <v>4.3915869337947371E-3</v>
      </c>
      <c r="R132" s="400">
        <f>'3M - LGS'!R132</f>
        <v>2.6264493332360116E-3</v>
      </c>
      <c r="S132" s="400">
        <f>'3M - LGS'!S132</f>
        <v>1.9735660349772199E-3</v>
      </c>
      <c r="T132" s="400">
        <f>'3M - LGS'!T132</f>
        <v>0</v>
      </c>
      <c r="U132" s="400">
        <f>'3M - LGS'!U132</f>
        <v>0</v>
      </c>
      <c r="V132" s="400">
        <f>'3M - LGS'!V132</f>
        <v>0</v>
      </c>
      <c r="W132" s="400">
        <f>'3M - LGS'!W132</f>
        <v>9.2805932740415778E-3</v>
      </c>
      <c r="X132" s="400">
        <f>'3M - LGS'!X132</f>
        <v>3.750023380324805E-3</v>
      </c>
      <c r="Y132" s="400">
        <f>'3M - LGS'!Y132</f>
        <v>3.998774238181773E-3</v>
      </c>
      <c r="Z132" s="400">
        <f>'3M - LGS'!Z132</f>
        <v>2.8079893442980912E-3</v>
      </c>
      <c r="AA132" s="400">
        <f>'3M - LGS'!AA132</f>
        <v>3.1280176939500006E-3</v>
      </c>
    </row>
    <row r="133" spans="1:27" s="95" customFormat="1" hidden="1" x14ac:dyDescent="0.25">
      <c r="A133" s="672"/>
      <c r="B133" s="76" t="s">
        <v>3</v>
      </c>
      <c r="C133" s="400">
        <f>'3M - LGS'!C133</f>
        <v>3.1925235200415754E-3</v>
      </c>
      <c r="D133" s="400">
        <f>'3M - LGS'!D133</f>
        <v>3.4962713653485982E-3</v>
      </c>
      <c r="E133" s="400">
        <f>'3M - LGS'!E133</f>
        <v>4.3145264251817734E-3</v>
      </c>
      <c r="F133" s="400">
        <f>'3M - LGS'!F133</f>
        <v>1.9926481246929804E-3</v>
      </c>
      <c r="G133" s="400">
        <f>'3M - LGS'!G133</f>
        <v>3.9087923266177584E-3</v>
      </c>
      <c r="H133" s="400">
        <f>'3M - LGS'!H133</f>
        <v>1.7017050433728656E-2</v>
      </c>
      <c r="I133" s="400">
        <f>'3M - LGS'!I133</f>
        <v>1.4180517777057172E-2</v>
      </c>
      <c r="J133" s="400">
        <f>'3M - LGS'!J133</f>
        <v>1.5232643886582896E-2</v>
      </c>
      <c r="K133" s="400">
        <f>'3M - LGS'!K133</f>
        <v>1.5647380810002672E-2</v>
      </c>
      <c r="L133" s="400">
        <f>'3M - LGS'!L133</f>
        <v>3.2264643657163943E-3</v>
      </c>
      <c r="M133" s="400">
        <f>'3M - LGS'!M133</f>
        <v>3.9058841084849108E-3</v>
      </c>
      <c r="N133" s="400">
        <f>'3M - LGS'!N133</f>
        <v>2.8687338829045507E-3</v>
      </c>
      <c r="O133" s="400">
        <f>'3M - LGS'!O133</f>
        <v>3.1925235200415754E-3</v>
      </c>
      <c r="P133" s="400">
        <f>'3M - LGS'!P133</f>
        <v>3.4962713653485982E-3</v>
      </c>
      <c r="Q133" s="400">
        <f>'3M - LGS'!Q133</f>
        <v>4.3145264251817734E-3</v>
      </c>
      <c r="R133" s="400">
        <f>'3M - LGS'!R133</f>
        <v>1.9926481246929804E-3</v>
      </c>
      <c r="S133" s="400">
        <f>'3M - LGS'!S133</f>
        <v>3.9087923266177584E-3</v>
      </c>
      <c r="T133" s="400">
        <f>'3M - LGS'!T133</f>
        <v>1.7017050433728656E-2</v>
      </c>
      <c r="U133" s="400">
        <f>'3M - LGS'!U133</f>
        <v>1.4180517777057172E-2</v>
      </c>
      <c r="V133" s="400">
        <f>'3M - LGS'!V133</f>
        <v>1.5232643886582896E-2</v>
      </c>
      <c r="W133" s="400">
        <f>'3M - LGS'!W133</f>
        <v>1.5647380810002672E-2</v>
      </c>
      <c r="X133" s="400">
        <f>'3M - LGS'!X133</f>
        <v>3.2264643657163943E-3</v>
      </c>
      <c r="Y133" s="400">
        <f>'3M - LGS'!Y133</f>
        <v>3.9058841084849108E-3</v>
      </c>
      <c r="Z133" s="400">
        <f>'3M - LGS'!Z133</f>
        <v>2.8687338829045507E-3</v>
      </c>
      <c r="AA133" s="400">
        <f>'3M - LGS'!AA133</f>
        <v>3.1925235200415754E-3</v>
      </c>
    </row>
    <row r="134" spans="1:27" s="95" customFormat="1" hidden="1" x14ac:dyDescent="0.25">
      <c r="A134" s="672"/>
      <c r="B134" s="76" t="s">
        <v>4</v>
      </c>
      <c r="C134" s="400">
        <f>'3M - LGS'!C134</f>
        <v>2.9763418386679493E-3</v>
      </c>
      <c r="D134" s="400">
        <f>'3M - LGS'!D134</f>
        <v>2.7946142401718789E-3</v>
      </c>
      <c r="E134" s="400">
        <f>'3M - LGS'!E134</f>
        <v>3.1417202303447573E-3</v>
      </c>
      <c r="F134" s="400">
        <f>'3M - LGS'!F134</f>
        <v>2.4147636810405203E-3</v>
      </c>
      <c r="G134" s="400">
        <f>'3M - LGS'!G134</f>
        <v>2.7866878334302752E-3</v>
      </c>
      <c r="H134" s="400">
        <f>'3M - LGS'!H134</f>
        <v>1.1514854714852061E-2</v>
      </c>
      <c r="I134" s="400">
        <f>'3M - LGS'!I134</f>
        <v>1.0180713390860409E-2</v>
      </c>
      <c r="J134" s="400">
        <f>'3M - LGS'!J134</f>
        <v>1.058434111110167E-2</v>
      </c>
      <c r="K134" s="400">
        <f>'3M - LGS'!K134</f>
        <v>9.2020461694362725E-3</v>
      </c>
      <c r="L134" s="400">
        <f>'3M - LGS'!L134</f>
        <v>3.7991905608735104E-3</v>
      </c>
      <c r="M134" s="400">
        <f>'3M - LGS'!M134</f>
        <v>3.4719250793811213E-3</v>
      </c>
      <c r="N134" s="400">
        <f>'3M - LGS'!N134</f>
        <v>2.6520703484937858E-3</v>
      </c>
      <c r="O134" s="400">
        <f>'3M - LGS'!O134</f>
        <v>2.9763418386679493E-3</v>
      </c>
      <c r="P134" s="400">
        <f>'3M - LGS'!P134</f>
        <v>2.7946142401718789E-3</v>
      </c>
      <c r="Q134" s="400">
        <f>'3M - LGS'!Q134</f>
        <v>3.1417202303447573E-3</v>
      </c>
      <c r="R134" s="400">
        <f>'3M - LGS'!R134</f>
        <v>2.4147636810405203E-3</v>
      </c>
      <c r="S134" s="400">
        <f>'3M - LGS'!S134</f>
        <v>2.7866878334302752E-3</v>
      </c>
      <c r="T134" s="400">
        <f>'3M - LGS'!T134</f>
        <v>1.1514854714852061E-2</v>
      </c>
      <c r="U134" s="400">
        <f>'3M - LGS'!U134</f>
        <v>1.0180713390860409E-2</v>
      </c>
      <c r="V134" s="400">
        <f>'3M - LGS'!V134</f>
        <v>1.058434111110167E-2</v>
      </c>
      <c r="W134" s="400">
        <f>'3M - LGS'!W134</f>
        <v>9.2020461694362725E-3</v>
      </c>
      <c r="X134" s="400">
        <f>'3M - LGS'!X134</f>
        <v>3.7991905608735104E-3</v>
      </c>
      <c r="Y134" s="400">
        <f>'3M - LGS'!Y134</f>
        <v>3.4719250793811213E-3</v>
      </c>
      <c r="Z134" s="400">
        <f>'3M - LGS'!Z134</f>
        <v>2.6520703484937858E-3</v>
      </c>
      <c r="AA134" s="400">
        <f>'3M - LGS'!AA134</f>
        <v>2.9763418386679493E-3</v>
      </c>
    </row>
    <row r="135" spans="1:27" s="95" customFormat="1" hidden="1" x14ac:dyDescent="0.25">
      <c r="A135" s="672"/>
      <c r="B135" s="76" t="s">
        <v>5</v>
      </c>
      <c r="C135" s="400">
        <f>'3M - LGS'!C135</f>
        <v>2.4916508593498094E-3</v>
      </c>
      <c r="D135" s="400">
        <f>'3M - LGS'!D135</f>
        <v>2.4497503990795811E-3</v>
      </c>
      <c r="E135" s="400">
        <f>'3M - LGS'!E135</f>
        <v>2.6862760407139388E-3</v>
      </c>
      <c r="F135" s="400">
        <f>'3M - LGS'!F135</f>
        <v>1.850484629739667E-3</v>
      </c>
      <c r="G135" s="400">
        <f>'3M - LGS'!G135</f>
        <v>2.2665814293217354E-3</v>
      </c>
      <c r="H135" s="400">
        <f>'3M - LGS'!H135</f>
        <v>9.736339643519696E-3</v>
      </c>
      <c r="I135" s="400">
        <f>'3M - LGS'!I135</f>
        <v>8.6127213584202469E-3</v>
      </c>
      <c r="J135" s="400">
        <f>'3M - LGS'!J135</f>
        <v>8.975252016225994E-3</v>
      </c>
      <c r="K135" s="400">
        <f>'3M - LGS'!K135</f>
        <v>8.4182634800078395E-3</v>
      </c>
      <c r="L135" s="400">
        <f>'3M - LGS'!L135</f>
        <v>3.0660784549366164E-3</v>
      </c>
      <c r="M135" s="400">
        <f>'3M - LGS'!M135</f>
        <v>3.0709836142917028E-3</v>
      </c>
      <c r="N135" s="400">
        <f>'3M - LGS'!N135</f>
        <v>2.4953650549465562E-3</v>
      </c>
      <c r="O135" s="400">
        <f>'3M - LGS'!O135</f>
        <v>2.4916508593498094E-3</v>
      </c>
      <c r="P135" s="400">
        <f>'3M - LGS'!P135</f>
        <v>2.4497503990795811E-3</v>
      </c>
      <c r="Q135" s="400">
        <f>'3M - LGS'!Q135</f>
        <v>2.6862760407139388E-3</v>
      </c>
      <c r="R135" s="400">
        <f>'3M - LGS'!R135</f>
        <v>1.850484629739667E-3</v>
      </c>
      <c r="S135" s="400">
        <f>'3M - LGS'!S135</f>
        <v>2.2665814293217354E-3</v>
      </c>
      <c r="T135" s="400">
        <f>'3M - LGS'!T135</f>
        <v>9.736339643519696E-3</v>
      </c>
      <c r="U135" s="400">
        <f>'3M - LGS'!U135</f>
        <v>8.6127213584202469E-3</v>
      </c>
      <c r="V135" s="400">
        <f>'3M - LGS'!V135</f>
        <v>8.975252016225994E-3</v>
      </c>
      <c r="W135" s="400">
        <f>'3M - LGS'!W135</f>
        <v>8.4182634800078395E-3</v>
      </c>
      <c r="X135" s="400">
        <f>'3M - LGS'!X135</f>
        <v>3.0660784549366164E-3</v>
      </c>
      <c r="Y135" s="400">
        <f>'3M - LGS'!Y135</f>
        <v>3.0709836142917028E-3</v>
      </c>
      <c r="Z135" s="400">
        <f>'3M - LGS'!Z135</f>
        <v>2.4953650549465562E-3</v>
      </c>
      <c r="AA135" s="400">
        <f>'3M - LGS'!AA135</f>
        <v>2.4916508593498094E-3</v>
      </c>
    </row>
    <row r="136" spans="1:27" s="95" customFormat="1" hidden="1" x14ac:dyDescent="0.25">
      <c r="A136" s="672"/>
      <c r="B136" s="76" t="s">
        <v>23</v>
      </c>
      <c r="C136" s="400">
        <f>'3M - LGS'!C136</f>
        <v>2.4916508593498094E-3</v>
      </c>
      <c r="D136" s="400">
        <f>'3M - LGS'!D136</f>
        <v>2.4497503990795811E-3</v>
      </c>
      <c r="E136" s="400">
        <f>'3M - LGS'!E136</f>
        <v>2.6862760407139388E-3</v>
      </c>
      <c r="F136" s="400">
        <f>'3M - LGS'!F136</f>
        <v>1.850484629739667E-3</v>
      </c>
      <c r="G136" s="400">
        <f>'3M - LGS'!G136</f>
        <v>2.2665814293217354E-3</v>
      </c>
      <c r="H136" s="400">
        <f>'3M - LGS'!H136</f>
        <v>9.736339643519696E-3</v>
      </c>
      <c r="I136" s="400">
        <f>'3M - LGS'!I136</f>
        <v>8.6127213584202469E-3</v>
      </c>
      <c r="J136" s="400">
        <f>'3M - LGS'!J136</f>
        <v>8.975252016225994E-3</v>
      </c>
      <c r="K136" s="400">
        <f>'3M - LGS'!K136</f>
        <v>8.4182634800078395E-3</v>
      </c>
      <c r="L136" s="400">
        <f>'3M - LGS'!L136</f>
        <v>3.0660784549366164E-3</v>
      </c>
      <c r="M136" s="400">
        <f>'3M - LGS'!M136</f>
        <v>3.0709836142917028E-3</v>
      </c>
      <c r="N136" s="400">
        <f>'3M - LGS'!N136</f>
        <v>2.4953650549465562E-3</v>
      </c>
      <c r="O136" s="400">
        <f>'3M - LGS'!O136</f>
        <v>2.4916508593498094E-3</v>
      </c>
      <c r="P136" s="400">
        <f>'3M - LGS'!P136</f>
        <v>2.4497503990795811E-3</v>
      </c>
      <c r="Q136" s="400">
        <f>'3M - LGS'!Q136</f>
        <v>2.6862760407139388E-3</v>
      </c>
      <c r="R136" s="400">
        <f>'3M - LGS'!R136</f>
        <v>1.850484629739667E-3</v>
      </c>
      <c r="S136" s="400">
        <f>'3M - LGS'!S136</f>
        <v>2.2665814293217354E-3</v>
      </c>
      <c r="T136" s="400">
        <f>'3M - LGS'!T136</f>
        <v>9.736339643519696E-3</v>
      </c>
      <c r="U136" s="400">
        <f>'3M - LGS'!U136</f>
        <v>8.6127213584202469E-3</v>
      </c>
      <c r="V136" s="400">
        <f>'3M - LGS'!V136</f>
        <v>8.975252016225994E-3</v>
      </c>
      <c r="W136" s="400">
        <f>'3M - LGS'!W136</f>
        <v>8.4182634800078395E-3</v>
      </c>
      <c r="X136" s="400">
        <f>'3M - LGS'!X136</f>
        <v>3.0660784549366164E-3</v>
      </c>
      <c r="Y136" s="400">
        <f>'3M - LGS'!Y136</f>
        <v>3.0709836142917028E-3</v>
      </c>
      <c r="Z136" s="400">
        <f>'3M - LGS'!Z136</f>
        <v>2.4953650549465562E-3</v>
      </c>
      <c r="AA136" s="400">
        <f>'3M - LGS'!AA136</f>
        <v>2.4916508593498094E-3</v>
      </c>
    </row>
    <row r="137" spans="1:27" s="95" customFormat="1" hidden="1" x14ac:dyDescent="0.25">
      <c r="A137" s="672"/>
      <c r="B137" s="76" t="s">
        <v>24</v>
      </c>
      <c r="C137" s="400">
        <f>'3M - LGS'!C137</f>
        <v>2.4916508593498094E-3</v>
      </c>
      <c r="D137" s="400">
        <f>'3M - LGS'!D137</f>
        <v>2.4497503990795811E-3</v>
      </c>
      <c r="E137" s="400">
        <f>'3M - LGS'!E137</f>
        <v>2.6862760407139388E-3</v>
      </c>
      <c r="F137" s="400">
        <f>'3M - LGS'!F137</f>
        <v>1.850484629739667E-3</v>
      </c>
      <c r="G137" s="400">
        <f>'3M - LGS'!G137</f>
        <v>2.2665814293217354E-3</v>
      </c>
      <c r="H137" s="400">
        <f>'3M - LGS'!H137</f>
        <v>9.736339643519696E-3</v>
      </c>
      <c r="I137" s="400">
        <f>'3M - LGS'!I137</f>
        <v>8.6127213584202469E-3</v>
      </c>
      <c r="J137" s="400">
        <f>'3M - LGS'!J137</f>
        <v>8.975252016225994E-3</v>
      </c>
      <c r="K137" s="400">
        <f>'3M - LGS'!K137</f>
        <v>8.4182634800078395E-3</v>
      </c>
      <c r="L137" s="400">
        <f>'3M - LGS'!L137</f>
        <v>3.0660784549366164E-3</v>
      </c>
      <c r="M137" s="400">
        <f>'3M - LGS'!M137</f>
        <v>3.0709836142917028E-3</v>
      </c>
      <c r="N137" s="400">
        <f>'3M - LGS'!N137</f>
        <v>2.4953650549465562E-3</v>
      </c>
      <c r="O137" s="400">
        <f>'3M - LGS'!O137</f>
        <v>2.4916508593498094E-3</v>
      </c>
      <c r="P137" s="400">
        <f>'3M - LGS'!P137</f>
        <v>2.4497503990795811E-3</v>
      </c>
      <c r="Q137" s="400">
        <f>'3M - LGS'!Q137</f>
        <v>2.6862760407139388E-3</v>
      </c>
      <c r="R137" s="400">
        <f>'3M - LGS'!R137</f>
        <v>1.850484629739667E-3</v>
      </c>
      <c r="S137" s="400">
        <f>'3M - LGS'!S137</f>
        <v>2.2665814293217354E-3</v>
      </c>
      <c r="T137" s="400">
        <f>'3M - LGS'!T137</f>
        <v>9.736339643519696E-3</v>
      </c>
      <c r="U137" s="400">
        <f>'3M - LGS'!U137</f>
        <v>8.6127213584202469E-3</v>
      </c>
      <c r="V137" s="400">
        <f>'3M - LGS'!V137</f>
        <v>8.975252016225994E-3</v>
      </c>
      <c r="W137" s="400">
        <f>'3M - LGS'!W137</f>
        <v>8.4182634800078395E-3</v>
      </c>
      <c r="X137" s="400">
        <f>'3M - LGS'!X137</f>
        <v>3.0660784549366164E-3</v>
      </c>
      <c r="Y137" s="400">
        <f>'3M - LGS'!Y137</f>
        <v>3.0709836142917028E-3</v>
      </c>
      <c r="Z137" s="400">
        <f>'3M - LGS'!Z137</f>
        <v>2.4953650549465562E-3</v>
      </c>
      <c r="AA137" s="400">
        <f>'3M - LGS'!AA137</f>
        <v>2.4916508593498094E-3</v>
      </c>
    </row>
    <row r="138" spans="1:27" s="95" customFormat="1" hidden="1" x14ac:dyDescent="0.25">
      <c r="A138" s="672"/>
      <c r="B138" s="76" t="s">
        <v>7</v>
      </c>
      <c r="C138" s="400">
        <f>'3M - LGS'!C138</f>
        <v>2.0640152491911267E-3</v>
      </c>
      <c r="D138" s="400">
        <f>'3M - LGS'!D138</f>
        <v>1.9772963017748563E-3</v>
      </c>
      <c r="E138" s="400">
        <f>'3M - LGS'!E138</f>
        <v>2.1633322199865043E-3</v>
      </c>
      <c r="F138" s="400">
        <f>'3M - LGS'!F138</f>
        <v>1.7583724904276549E-3</v>
      </c>
      <c r="G138" s="400">
        <f>'3M - LGS'!G138</f>
        <v>1.9310412383942623E-3</v>
      </c>
      <c r="H138" s="400">
        <f>'3M - LGS'!H138</f>
        <v>8.4642194466218838E-3</v>
      </c>
      <c r="I138" s="400">
        <f>'3M - LGS'!I138</f>
        <v>7.4432636759063971E-3</v>
      </c>
      <c r="J138" s="400">
        <f>'3M - LGS'!J138</f>
        <v>7.8272576606452163E-3</v>
      </c>
      <c r="K138" s="400">
        <f>'3M - LGS'!K138</f>
        <v>7.2652329723402239E-3</v>
      </c>
      <c r="L138" s="400">
        <f>'3M - LGS'!L138</f>
        <v>2.5904701392368166E-3</v>
      </c>
      <c r="M138" s="400">
        <f>'3M - LGS'!M138</f>
        <v>2.5792233553480733E-3</v>
      </c>
      <c r="N138" s="400">
        <f>'3M - LGS'!N138</f>
        <v>2.0889283112139703E-3</v>
      </c>
      <c r="O138" s="400">
        <f>'3M - LGS'!O138</f>
        <v>2.0640152491911267E-3</v>
      </c>
      <c r="P138" s="400">
        <f>'3M - LGS'!P138</f>
        <v>1.9772963017748563E-3</v>
      </c>
      <c r="Q138" s="400">
        <f>'3M - LGS'!Q138</f>
        <v>2.1633322199865043E-3</v>
      </c>
      <c r="R138" s="400">
        <f>'3M - LGS'!R138</f>
        <v>1.7583724904276549E-3</v>
      </c>
      <c r="S138" s="400">
        <f>'3M - LGS'!S138</f>
        <v>1.9310412383942623E-3</v>
      </c>
      <c r="T138" s="400">
        <f>'3M - LGS'!T138</f>
        <v>8.4642194466218838E-3</v>
      </c>
      <c r="U138" s="400">
        <f>'3M - LGS'!U138</f>
        <v>7.4432636759063971E-3</v>
      </c>
      <c r="V138" s="400">
        <f>'3M - LGS'!V138</f>
        <v>7.8272576606452163E-3</v>
      </c>
      <c r="W138" s="400">
        <f>'3M - LGS'!W138</f>
        <v>7.2652329723402239E-3</v>
      </c>
      <c r="X138" s="400">
        <f>'3M - LGS'!X138</f>
        <v>2.5904701392368166E-3</v>
      </c>
      <c r="Y138" s="400">
        <f>'3M - LGS'!Y138</f>
        <v>2.5792233553480733E-3</v>
      </c>
      <c r="Z138" s="400">
        <f>'3M - LGS'!Z138</f>
        <v>2.0889283112139703E-3</v>
      </c>
      <c r="AA138" s="400">
        <f>'3M - LGS'!AA138</f>
        <v>2.0640152491911267E-3</v>
      </c>
    </row>
    <row r="139" spans="1:27" s="95" customFormat="1" ht="15.75" hidden="1" thickBot="1" x14ac:dyDescent="0.3">
      <c r="A139" s="673"/>
      <c r="B139" s="78" t="s">
        <v>8</v>
      </c>
      <c r="C139" s="401">
        <f>'3M - LGS'!C139</f>
        <v>2.5294807330186069E-3</v>
      </c>
      <c r="D139" s="401">
        <f>'3M - LGS'!D139</f>
        <v>2.2399842928387112E-3</v>
      </c>
      <c r="E139" s="401">
        <f>'3M - LGS'!E139</f>
        <v>2.2916778796452913E-3</v>
      </c>
      <c r="F139" s="401">
        <f>'3M - LGS'!F139</f>
        <v>2.4098895716046765E-3</v>
      </c>
      <c r="G139" s="401">
        <f>'3M - LGS'!G139</f>
        <v>2.6252680825910963E-3</v>
      </c>
      <c r="H139" s="401">
        <f>'3M - LGS'!H139</f>
        <v>1.1916519776656496E-2</v>
      </c>
      <c r="I139" s="401">
        <f>'3M - LGS'!I139</f>
        <v>1.0512476648458587E-2</v>
      </c>
      <c r="J139" s="401">
        <f>'3M - LGS'!J139</f>
        <v>1.0997739136845456E-2</v>
      </c>
      <c r="K139" s="401">
        <f>'3M - LGS'!K139</f>
        <v>9.7499748369244844E-3</v>
      </c>
      <c r="L139" s="401">
        <f>'3M - LGS'!L139</f>
        <v>3.5422223466634517E-3</v>
      </c>
      <c r="M139" s="401">
        <f>'3M - LGS'!M139</f>
        <v>3.3530392812039923E-3</v>
      </c>
      <c r="N139" s="401">
        <f>'3M - LGS'!N139</f>
        <v>2.7187759744741616E-3</v>
      </c>
      <c r="O139" s="401">
        <f>'3M - LGS'!O139</f>
        <v>2.5294807330186069E-3</v>
      </c>
      <c r="P139" s="401">
        <f>'3M - LGS'!P139</f>
        <v>2.2399842928387112E-3</v>
      </c>
      <c r="Q139" s="401">
        <f>'3M - LGS'!Q139</f>
        <v>2.2916778796452913E-3</v>
      </c>
      <c r="R139" s="401">
        <f>'3M - LGS'!R139</f>
        <v>2.4098895716046765E-3</v>
      </c>
      <c r="S139" s="401">
        <f>'3M - LGS'!S139</f>
        <v>2.6252680825910963E-3</v>
      </c>
      <c r="T139" s="401">
        <f>'3M - LGS'!T139</f>
        <v>1.1916519776656496E-2</v>
      </c>
      <c r="U139" s="401">
        <f>'3M - LGS'!U139</f>
        <v>1.0512476648458587E-2</v>
      </c>
      <c r="V139" s="401">
        <f>'3M - LGS'!V139</f>
        <v>1.0997739136845456E-2</v>
      </c>
      <c r="W139" s="401">
        <f>'3M - LGS'!W139</f>
        <v>9.7499748369244844E-3</v>
      </c>
      <c r="X139" s="401">
        <f>'3M - LGS'!X139</f>
        <v>3.5422223466634517E-3</v>
      </c>
      <c r="Y139" s="401">
        <f>'3M - LGS'!Y139</f>
        <v>3.3530392812039923E-3</v>
      </c>
      <c r="Z139" s="401">
        <f>'3M - LGS'!Z139</f>
        <v>2.7187759744741616E-3</v>
      </c>
      <c r="AA139" s="401">
        <f>'3M - LGS'!AA139</f>
        <v>2.5294807330186069E-3</v>
      </c>
    </row>
    <row r="140" spans="1:27" s="95" customFormat="1" hidden="1" x14ac:dyDescent="0.25"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</row>
    <row r="141" spans="1:27" s="95" customFormat="1" ht="15.75" hidden="1" thickBot="1" x14ac:dyDescent="0.3">
      <c r="A141" s="95" t="s">
        <v>178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27" s="95" customFormat="1" ht="15.75" hidden="1" customHeight="1" thickBot="1" x14ac:dyDescent="0.3">
      <c r="A142" s="703" t="s">
        <v>126</v>
      </c>
      <c r="B142" s="245" t="s">
        <v>123</v>
      </c>
      <c r="C142" s="135">
        <f>C$4</f>
        <v>45292</v>
      </c>
      <c r="D142" s="135">
        <f t="shared" ref="D142:AA142" si="59">D$4</f>
        <v>45323</v>
      </c>
      <c r="E142" s="135">
        <f t="shared" si="59"/>
        <v>45352</v>
      </c>
      <c r="F142" s="135">
        <f t="shared" si="59"/>
        <v>45383</v>
      </c>
      <c r="G142" s="135">
        <f t="shared" si="59"/>
        <v>45413</v>
      </c>
      <c r="H142" s="135">
        <f t="shared" si="59"/>
        <v>45444</v>
      </c>
      <c r="I142" s="135">
        <f t="shared" si="59"/>
        <v>45474</v>
      </c>
      <c r="J142" s="135">
        <f t="shared" si="59"/>
        <v>45505</v>
      </c>
      <c r="K142" s="135">
        <f t="shared" si="59"/>
        <v>45536</v>
      </c>
      <c r="L142" s="135">
        <f t="shared" si="59"/>
        <v>45566</v>
      </c>
      <c r="M142" s="135">
        <f t="shared" si="59"/>
        <v>45597</v>
      </c>
      <c r="N142" s="135">
        <f t="shared" si="59"/>
        <v>45627</v>
      </c>
      <c r="O142" s="135">
        <f t="shared" si="59"/>
        <v>45658</v>
      </c>
      <c r="P142" s="135">
        <f t="shared" si="59"/>
        <v>45689</v>
      </c>
      <c r="Q142" s="135">
        <f t="shared" si="59"/>
        <v>45717</v>
      </c>
      <c r="R142" s="135">
        <f t="shared" si="59"/>
        <v>45748</v>
      </c>
      <c r="S142" s="135">
        <f t="shared" si="59"/>
        <v>45778</v>
      </c>
      <c r="T142" s="135">
        <f t="shared" si="59"/>
        <v>45809</v>
      </c>
      <c r="U142" s="135">
        <f t="shared" si="59"/>
        <v>45839</v>
      </c>
      <c r="V142" s="135">
        <f t="shared" si="59"/>
        <v>45870</v>
      </c>
      <c r="W142" s="135">
        <f t="shared" si="59"/>
        <v>45901</v>
      </c>
      <c r="X142" s="135">
        <f t="shared" si="59"/>
        <v>45931</v>
      </c>
      <c r="Y142" s="135">
        <f t="shared" si="59"/>
        <v>45962</v>
      </c>
      <c r="Z142" s="135">
        <f t="shared" si="59"/>
        <v>45992</v>
      </c>
      <c r="AA142" s="135">
        <f t="shared" si="59"/>
        <v>46023</v>
      </c>
    </row>
    <row r="143" spans="1:27" s="95" customFormat="1" hidden="1" x14ac:dyDescent="0.25">
      <c r="A143" s="704"/>
      <c r="B143" s="225" t="s">
        <v>20</v>
      </c>
      <c r="C143" s="405">
        <f t="shared" ref="C143:C155" si="60">IF(C23=0,0,((C5*0.5)-C41)*C78*C110*C$2)</f>
        <v>0</v>
      </c>
      <c r="D143" s="405">
        <f t="shared" ref="D143:AA143" si="61">IF(D23=0,0,((D5*0.5)+C23-D41)*D78*D110*D$2)</f>
        <v>0</v>
      </c>
      <c r="E143" s="405">
        <f t="shared" si="61"/>
        <v>0</v>
      </c>
      <c r="F143" s="405">
        <f t="shared" si="61"/>
        <v>0</v>
      </c>
      <c r="G143" s="405">
        <f t="shared" si="61"/>
        <v>0</v>
      </c>
      <c r="H143" s="405">
        <f t="shared" si="61"/>
        <v>0</v>
      </c>
      <c r="I143" s="405">
        <f t="shared" si="61"/>
        <v>0</v>
      </c>
      <c r="J143" s="405">
        <f t="shared" si="61"/>
        <v>0</v>
      </c>
      <c r="K143" s="405">
        <f t="shared" si="61"/>
        <v>0</v>
      </c>
      <c r="L143" s="405">
        <f t="shared" si="61"/>
        <v>0</v>
      </c>
      <c r="M143" s="405">
        <f t="shared" si="61"/>
        <v>0</v>
      </c>
      <c r="N143" s="405">
        <f t="shared" si="61"/>
        <v>0</v>
      </c>
      <c r="O143" s="405">
        <f t="shared" si="61"/>
        <v>0</v>
      </c>
      <c r="P143" s="405">
        <f t="shared" si="61"/>
        <v>0</v>
      </c>
      <c r="Q143" s="405">
        <f t="shared" si="61"/>
        <v>0</v>
      </c>
      <c r="R143" s="405">
        <f t="shared" si="61"/>
        <v>0</v>
      </c>
      <c r="S143" s="405">
        <f t="shared" si="61"/>
        <v>0</v>
      </c>
      <c r="T143" s="405">
        <f t="shared" si="61"/>
        <v>0</v>
      </c>
      <c r="U143" s="405">
        <f t="shared" si="61"/>
        <v>0</v>
      </c>
      <c r="V143" s="405">
        <f t="shared" si="61"/>
        <v>0</v>
      </c>
      <c r="W143" s="405">
        <f t="shared" si="61"/>
        <v>0</v>
      </c>
      <c r="X143" s="405">
        <f t="shared" si="61"/>
        <v>0</v>
      </c>
      <c r="Y143" s="405">
        <f t="shared" si="61"/>
        <v>0</v>
      </c>
      <c r="Z143" s="405">
        <f t="shared" si="61"/>
        <v>0</v>
      </c>
      <c r="AA143" s="405">
        <f t="shared" si="61"/>
        <v>0</v>
      </c>
    </row>
    <row r="144" spans="1:27" s="95" customFormat="1" hidden="1" x14ac:dyDescent="0.25">
      <c r="A144" s="704"/>
      <c r="B144" s="225" t="s">
        <v>0</v>
      </c>
      <c r="C144" s="405">
        <f t="shared" si="60"/>
        <v>0</v>
      </c>
      <c r="D144" s="405">
        <f t="shared" ref="D144:AA144" si="62">IF(D24=0,0,((D6*0.5)+C24-D42)*D79*D111*D$2)</f>
        <v>0</v>
      </c>
      <c r="E144" s="405">
        <f t="shared" si="62"/>
        <v>0</v>
      </c>
      <c r="F144" s="405">
        <f t="shared" si="62"/>
        <v>0</v>
      </c>
      <c r="G144" s="405">
        <f t="shared" si="62"/>
        <v>0</v>
      </c>
      <c r="H144" s="405">
        <f t="shared" si="62"/>
        <v>0</v>
      </c>
      <c r="I144" s="405">
        <f t="shared" si="62"/>
        <v>0</v>
      </c>
      <c r="J144" s="405">
        <f t="shared" si="62"/>
        <v>0</v>
      </c>
      <c r="K144" s="405">
        <f t="shared" si="62"/>
        <v>0</v>
      </c>
      <c r="L144" s="405">
        <f t="shared" si="62"/>
        <v>0</v>
      </c>
      <c r="M144" s="405">
        <f t="shared" si="62"/>
        <v>0</v>
      </c>
      <c r="N144" s="405">
        <f t="shared" si="62"/>
        <v>0</v>
      </c>
      <c r="O144" s="405">
        <f t="shared" si="62"/>
        <v>0</v>
      </c>
      <c r="P144" s="405">
        <f t="shared" si="62"/>
        <v>0</v>
      </c>
      <c r="Q144" s="405">
        <f t="shared" si="62"/>
        <v>0</v>
      </c>
      <c r="R144" s="405">
        <f t="shared" si="62"/>
        <v>0</v>
      </c>
      <c r="S144" s="405">
        <f t="shared" si="62"/>
        <v>0</v>
      </c>
      <c r="T144" s="405">
        <f t="shared" si="62"/>
        <v>0</v>
      </c>
      <c r="U144" s="405">
        <f t="shared" si="62"/>
        <v>0</v>
      </c>
      <c r="V144" s="405">
        <f t="shared" si="62"/>
        <v>0</v>
      </c>
      <c r="W144" s="405">
        <f t="shared" si="62"/>
        <v>0</v>
      </c>
      <c r="X144" s="405">
        <f t="shared" si="62"/>
        <v>0</v>
      </c>
      <c r="Y144" s="405">
        <f t="shared" si="62"/>
        <v>0</v>
      </c>
      <c r="Z144" s="405">
        <f t="shared" si="62"/>
        <v>0</v>
      </c>
      <c r="AA144" s="405">
        <f t="shared" si="62"/>
        <v>0</v>
      </c>
    </row>
    <row r="145" spans="1:27" s="95" customFormat="1" hidden="1" x14ac:dyDescent="0.25">
      <c r="A145" s="704"/>
      <c r="B145" s="225" t="s">
        <v>21</v>
      </c>
      <c r="C145" s="405">
        <f t="shared" si="60"/>
        <v>0</v>
      </c>
      <c r="D145" s="405">
        <f t="shared" ref="D145:AA145" si="63">IF(D25=0,0,((D7*0.5)+C25-D43)*D80*D112*D$2)</f>
        <v>0</v>
      </c>
      <c r="E145" s="405">
        <f t="shared" si="63"/>
        <v>0</v>
      </c>
      <c r="F145" s="405">
        <f t="shared" si="63"/>
        <v>0</v>
      </c>
      <c r="G145" s="405">
        <f t="shared" si="63"/>
        <v>0</v>
      </c>
      <c r="H145" s="405">
        <f t="shared" si="63"/>
        <v>0</v>
      </c>
      <c r="I145" s="405">
        <f t="shared" si="63"/>
        <v>0</v>
      </c>
      <c r="J145" s="405">
        <f t="shared" si="63"/>
        <v>0</v>
      </c>
      <c r="K145" s="405">
        <f t="shared" si="63"/>
        <v>0</v>
      </c>
      <c r="L145" s="405">
        <f t="shared" si="63"/>
        <v>0</v>
      </c>
      <c r="M145" s="405">
        <f t="shared" si="63"/>
        <v>0</v>
      </c>
      <c r="N145" s="405">
        <f t="shared" si="63"/>
        <v>0</v>
      </c>
      <c r="O145" s="405">
        <f t="shared" si="63"/>
        <v>0</v>
      </c>
      <c r="P145" s="405">
        <f t="shared" si="63"/>
        <v>0</v>
      </c>
      <c r="Q145" s="405">
        <f t="shared" si="63"/>
        <v>0</v>
      </c>
      <c r="R145" s="405">
        <f t="shared" si="63"/>
        <v>0</v>
      </c>
      <c r="S145" s="405">
        <f t="shared" si="63"/>
        <v>0</v>
      </c>
      <c r="T145" s="405">
        <f t="shared" si="63"/>
        <v>0</v>
      </c>
      <c r="U145" s="405">
        <f t="shared" si="63"/>
        <v>0</v>
      </c>
      <c r="V145" s="405">
        <f t="shared" si="63"/>
        <v>0</v>
      </c>
      <c r="W145" s="405">
        <f t="shared" si="63"/>
        <v>0</v>
      </c>
      <c r="X145" s="405">
        <f t="shared" si="63"/>
        <v>0</v>
      </c>
      <c r="Y145" s="405">
        <f t="shared" si="63"/>
        <v>0</v>
      </c>
      <c r="Z145" s="405">
        <f t="shared" si="63"/>
        <v>0</v>
      </c>
      <c r="AA145" s="405">
        <f t="shared" si="63"/>
        <v>0</v>
      </c>
    </row>
    <row r="146" spans="1:27" s="95" customFormat="1" hidden="1" x14ac:dyDescent="0.25">
      <c r="A146" s="704"/>
      <c r="B146" s="225" t="s">
        <v>1</v>
      </c>
      <c r="C146" s="405">
        <f t="shared" si="60"/>
        <v>0</v>
      </c>
      <c r="D146" s="405">
        <f t="shared" ref="D146:AA146" si="64">IF(D26=0,0,((D8*0.5)+C26-D44)*D81*D113*D$2)</f>
        <v>0</v>
      </c>
      <c r="E146" s="405">
        <f t="shared" si="64"/>
        <v>0</v>
      </c>
      <c r="F146" s="405">
        <f t="shared" si="64"/>
        <v>0</v>
      </c>
      <c r="G146" s="405">
        <f t="shared" si="64"/>
        <v>0</v>
      </c>
      <c r="H146" s="405">
        <f t="shared" si="64"/>
        <v>0</v>
      </c>
      <c r="I146" s="405">
        <f t="shared" si="64"/>
        <v>0</v>
      </c>
      <c r="J146" s="405">
        <f t="shared" si="64"/>
        <v>0</v>
      </c>
      <c r="K146" s="405">
        <f t="shared" si="64"/>
        <v>0</v>
      </c>
      <c r="L146" s="405">
        <f t="shared" si="64"/>
        <v>0</v>
      </c>
      <c r="M146" s="405">
        <f t="shared" si="64"/>
        <v>0</v>
      </c>
      <c r="N146" s="405">
        <f t="shared" si="64"/>
        <v>0</v>
      </c>
      <c r="O146" s="405">
        <f t="shared" si="64"/>
        <v>0</v>
      </c>
      <c r="P146" s="405">
        <f t="shared" si="64"/>
        <v>0</v>
      </c>
      <c r="Q146" s="405">
        <f t="shared" si="64"/>
        <v>0</v>
      </c>
      <c r="R146" s="405">
        <f t="shared" si="64"/>
        <v>0</v>
      </c>
      <c r="S146" s="405">
        <f t="shared" si="64"/>
        <v>0</v>
      </c>
      <c r="T146" s="405">
        <f t="shared" si="64"/>
        <v>0</v>
      </c>
      <c r="U146" s="405">
        <f t="shared" si="64"/>
        <v>0</v>
      </c>
      <c r="V146" s="405">
        <f t="shared" si="64"/>
        <v>0</v>
      </c>
      <c r="W146" s="405">
        <f t="shared" si="64"/>
        <v>0</v>
      </c>
      <c r="X146" s="405">
        <f t="shared" si="64"/>
        <v>0</v>
      </c>
      <c r="Y146" s="405">
        <f t="shared" si="64"/>
        <v>0</v>
      </c>
      <c r="Z146" s="405">
        <f t="shared" si="64"/>
        <v>0</v>
      </c>
      <c r="AA146" s="405">
        <f t="shared" si="64"/>
        <v>0</v>
      </c>
    </row>
    <row r="147" spans="1:27" s="95" customFormat="1" hidden="1" x14ac:dyDescent="0.25">
      <c r="A147" s="704"/>
      <c r="B147" s="225" t="s">
        <v>22</v>
      </c>
      <c r="C147" s="405">
        <f t="shared" si="60"/>
        <v>0</v>
      </c>
      <c r="D147" s="405">
        <f t="shared" ref="D147:AA147" si="65">IF(D27=0,0,((D9*0.5)+C27-D45)*D82*D114*D$2)</f>
        <v>0</v>
      </c>
      <c r="E147" s="405">
        <f t="shared" si="65"/>
        <v>0</v>
      </c>
      <c r="F147" s="405">
        <f t="shared" si="65"/>
        <v>0</v>
      </c>
      <c r="G147" s="405">
        <f t="shared" si="65"/>
        <v>0</v>
      </c>
      <c r="H147" s="405">
        <f t="shared" si="65"/>
        <v>0</v>
      </c>
      <c r="I147" s="405">
        <f t="shared" si="65"/>
        <v>0</v>
      </c>
      <c r="J147" s="405">
        <f t="shared" si="65"/>
        <v>0</v>
      </c>
      <c r="K147" s="405">
        <f t="shared" si="65"/>
        <v>0</v>
      </c>
      <c r="L147" s="405">
        <f t="shared" si="65"/>
        <v>0</v>
      </c>
      <c r="M147" s="405">
        <f t="shared" si="65"/>
        <v>0</v>
      </c>
      <c r="N147" s="405">
        <f t="shared" si="65"/>
        <v>0</v>
      </c>
      <c r="O147" s="405">
        <f t="shared" si="65"/>
        <v>0</v>
      </c>
      <c r="P147" s="405">
        <f t="shared" si="65"/>
        <v>0</v>
      </c>
      <c r="Q147" s="405">
        <f t="shared" si="65"/>
        <v>0</v>
      </c>
      <c r="R147" s="405">
        <f t="shared" si="65"/>
        <v>0</v>
      </c>
      <c r="S147" s="405">
        <f t="shared" si="65"/>
        <v>0</v>
      </c>
      <c r="T147" s="405">
        <f t="shared" si="65"/>
        <v>0</v>
      </c>
      <c r="U147" s="405">
        <f t="shared" si="65"/>
        <v>0</v>
      </c>
      <c r="V147" s="405">
        <f t="shared" si="65"/>
        <v>0</v>
      </c>
      <c r="W147" s="405">
        <f t="shared" si="65"/>
        <v>0</v>
      </c>
      <c r="X147" s="405">
        <f t="shared" si="65"/>
        <v>0</v>
      </c>
      <c r="Y147" s="405">
        <f t="shared" si="65"/>
        <v>0</v>
      </c>
      <c r="Z147" s="405">
        <f t="shared" si="65"/>
        <v>0</v>
      </c>
      <c r="AA147" s="405">
        <f t="shared" si="65"/>
        <v>0</v>
      </c>
    </row>
    <row r="148" spans="1:27" s="95" customFormat="1" hidden="1" x14ac:dyDescent="0.25">
      <c r="A148" s="704"/>
      <c r="B148" s="76" t="s">
        <v>9</v>
      </c>
      <c r="C148" s="405">
        <f t="shared" si="60"/>
        <v>0</v>
      </c>
      <c r="D148" s="405">
        <f t="shared" ref="D148:AA148" si="66">IF(D28=0,0,((D10*0.5)+C28-D46)*D83*D115*D$2)</f>
        <v>0</v>
      </c>
      <c r="E148" s="405">
        <f t="shared" si="66"/>
        <v>0</v>
      </c>
      <c r="F148" s="405">
        <f t="shared" si="66"/>
        <v>0</v>
      </c>
      <c r="G148" s="405">
        <f t="shared" si="66"/>
        <v>0</v>
      </c>
      <c r="H148" s="405">
        <f t="shared" si="66"/>
        <v>0</v>
      </c>
      <c r="I148" s="405">
        <f t="shared" si="66"/>
        <v>0</v>
      </c>
      <c r="J148" s="405">
        <f t="shared" si="66"/>
        <v>0</v>
      </c>
      <c r="K148" s="405">
        <f t="shared" si="66"/>
        <v>0</v>
      </c>
      <c r="L148" s="405">
        <f t="shared" si="66"/>
        <v>0</v>
      </c>
      <c r="M148" s="405">
        <f t="shared" si="66"/>
        <v>0</v>
      </c>
      <c r="N148" s="405">
        <f t="shared" si="66"/>
        <v>0</v>
      </c>
      <c r="O148" s="405">
        <f t="shared" si="66"/>
        <v>0</v>
      </c>
      <c r="P148" s="405">
        <f t="shared" si="66"/>
        <v>0</v>
      </c>
      <c r="Q148" s="405">
        <f t="shared" si="66"/>
        <v>0</v>
      </c>
      <c r="R148" s="405">
        <f t="shared" si="66"/>
        <v>0</v>
      </c>
      <c r="S148" s="405">
        <f t="shared" si="66"/>
        <v>0</v>
      </c>
      <c r="T148" s="405">
        <f t="shared" si="66"/>
        <v>0</v>
      </c>
      <c r="U148" s="405">
        <f t="shared" si="66"/>
        <v>0</v>
      </c>
      <c r="V148" s="405">
        <f t="shared" si="66"/>
        <v>0</v>
      </c>
      <c r="W148" s="405">
        <f t="shared" si="66"/>
        <v>0</v>
      </c>
      <c r="X148" s="405">
        <f t="shared" si="66"/>
        <v>0</v>
      </c>
      <c r="Y148" s="405">
        <f t="shared" si="66"/>
        <v>0</v>
      </c>
      <c r="Z148" s="405">
        <f t="shared" si="66"/>
        <v>0</v>
      </c>
      <c r="AA148" s="405">
        <f t="shared" si="66"/>
        <v>0</v>
      </c>
    </row>
    <row r="149" spans="1:27" s="95" customFormat="1" hidden="1" x14ac:dyDescent="0.25">
      <c r="A149" s="704"/>
      <c r="B149" s="76" t="s">
        <v>3</v>
      </c>
      <c r="C149" s="405">
        <f t="shared" si="60"/>
        <v>0</v>
      </c>
      <c r="D149" s="405">
        <f t="shared" ref="D149:AA149" si="67">IF(D29=0,0,((D11*0.5)+C29-D47)*D84*D116*D$2)</f>
        <v>0</v>
      </c>
      <c r="E149" s="405">
        <f t="shared" si="67"/>
        <v>0</v>
      </c>
      <c r="F149" s="405">
        <f t="shared" si="67"/>
        <v>0</v>
      </c>
      <c r="G149" s="405">
        <f t="shared" si="67"/>
        <v>0</v>
      </c>
      <c r="H149" s="405">
        <f t="shared" si="67"/>
        <v>0</v>
      </c>
      <c r="I149" s="405">
        <f t="shared" si="67"/>
        <v>0</v>
      </c>
      <c r="J149" s="405">
        <f t="shared" si="67"/>
        <v>0</v>
      </c>
      <c r="K149" s="405">
        <f t="shared" si="67"/>
        <v>0</v>
      </c>
      <c r="L149" s="405">
        <f t="shared" si="67"/>
        <v>0</v>
      </c>
      <c r="M149" s="405">
        <f t="shared" si="67"/>
        <v>0</v>
      </c>
      <c r="N149" s="405">
        <f t="shared" si="67"/>
        <v>0</v>
      </c>
      <c r="O149" s="405">
        <f t="shared" si="67"/>
        <v>0</v>
      </c>
      <c r="P149" s="405">
        <f t="shared" si="67"/>
        <v>0</v>
      </c>
      <c r="Q149" s="405">
        <f t="shared" si="67"/>
        <v>0</v>
      </c>
      <c r="R149" s="405">
        <f t="shared" si="67"/>
        <v>0</v>
      </c>
      <c r="S149" s="405">
        <f t="shared" si="67"/>
        <v>0</v>
      </c>
      <c r="T149" s="405">
        <f t="shared" si="67"/>
        <v>0</v>
      </c>
      <c r="U149" s="405">
        <f t="shared" si="67"/>
        <v>0</v>
      </c>
      <c r="V149" s="405">
        <f t="shared" si="67"/>
        <v>0</v>
      </c>
      <c r="W149" s="405">
        <f t="shared" si="67"/>
        <v>0</v>
      </c>
      <c r="X149" s="405">
        <f t="shared" si="67"/>
        <v>0</v>
      </c>
      <c r="Y149" s="405">
        <f t="shared" si="67"/>
        <v>0</v>
      </c>
      <c r="Z149" s="405">
        <f t="shared" si="67"/>
        <v>0</v>
      </c>
      <c r="AA149" s="405">
        <f t="shared" si="67"/>
        <v>0</v>
      </c>
    </row>
    <row r="150" spans="1:27" s="95" customFormat="1" ht="15.75" hidden="1" customHeight="1" x14ac:dyDescent="0.25">
      <c r="A150" s="704"/>
      <c r="B150" s="76" t="s">
        <v>4</v>
      </c>
      <c r="C150" s="405">
        <f t="shared" si="60"/>
        <v>0</v>
      </c>
      <c r="D150" s="405">
        <f t="shared" ref="D150:AA150" si="68">IF(D30=0,0,((D12*0.5)+C30-D48)*D85*D117*D$2)</f>
        <v>78.21419746408155</v>
      </c>
      <c r="E150" s="405">
        <f t="shared" si="68"/>
        <v>2677.4973577696592</v>
      </c>
      <c r="F150" s="405">
        <f t="shared" si="68"/>
        <v>6337.6898974465494</v>
      </c>
      <c r="G150" s="405">
        <f t="shared" si="68"/>
        <v>10364.843469060106</v>
      </c>
      <c r="H150" s="405">
        <f t="shared" si="68"/>
        <v>19625.05342701371</v>
      </c>
      <c r="I150" s="405">
        <f t="shared" si="68"/>
        <v>31441.143893611523</v>
      </c>
      <c r="J150" s="405">
        <f t="shared" si="68"/>
        <v>29077.749051807823</v>
      </c>
      <c r="K150" s="405">
        <f t="shared" si="68"/>
        <v>30374.318207164561</v>
      </c>
      <c r="L150" s="405">
        <f t="shared" si="68"/>
        <v>19790.675296234822</v>
      </c>
      <c r="M150" s="405">
        <f t="shared" si="68"/>
        <v>16515.188181572597</v>
      </c>
      <c r="N150" s="405">
        <f t="shared" si="68"/>
        <v>17642.457831935848</v>
      </c>
      <c r="O150" s="405">
        <f t="shared" si="68"/>
        <v>19438.901928966934</v>
      </c>
      <c r="P150" s="405">
        <f t="shared" si="68"/>
        <v>14942.065239617817</v>
      </c>
      <c r="Q150" s="405">
        <f t="shared" si="68"/>
        <v>16672.119453514042</v>
      </c>
      <c r="R150" s="405">
        <f t="shared" si="68"/>
        <v>16844.26583473495</v>
      </c>
      <c r="S150" s="405">
        <f t="shared" si="68"/>
        <v>21046.785167392401</v>
      </c>
      <c r="T150" s="405">
        <f t="shared" si="68"/>
        <v>0</v>
      </c>
      <c r="U150" s="405">
        <f t="shared" si="68"/>
        <v>0</v>
      </c>
      <c r="V150" s="405">
        <f t="shared" si="68"/>
        <v>0</v>
      </c>
      <c r="W150" s="405">
        <f t="shared" si="68"/>
        <v>0</v>
      </c>
      <c r="X150" s="405">
        <f t="shared" si="68"/>
        <v>0</v>
      </c>
      <c r="Y150" s="405">
        <f t="shared" si="68"/>
        <v>0</v>
      </c>
      <c r="Z150" s="405">
        <f t="shared" si="68"/>
        <v>0</v>
      </c>
      <c r="AA150" s="405">
        <f t="shared" si="68"/>
        <v>0</v>
      </c>
    </row>
    <row r="151" spans="1:27" s="95" customFormat="1" hidden="1" x14ac:dyDescent="0.25">
      <c r="A151" s="704"/>
      <c r="B151" s="76" t="s">
        <v>5</v>
      </c>
      <c r="C151" s="405">
        <f t="shared" si="60"/>
        <v>0</v>
      </c>
      <c r="D151" s="405">
        <f t="shared" ref="D151:AA151" si="69">IF(D31=0,0,((D13*0.5)+C31-D49)*D86*D118*D$2)</f>
        <v>0</v>
      </c>
      <c r="E151" s="405">
        <f t="shared" si="69"/>
        <v>0</v>
      </c>
      <c r="F151" s="405">
        <f t="shared" si="69"/>
        <v>0</v>
      </c>
      <c r="G151" s="405">
        <f t="shared" si="69"/>
        <v>0</v>
      </c>
      <c r="H151" s="405">
        <f t="shared" si="69"/>
        <v>0</v>
      </c>
      <c r="I151" s="405">
        <f t="shared" si="69"/>
        <v>0</v>
      </c>
      <c r="J151" s="405">
        <f t="shared" si="69"/>
        <v>0</v>
      </c>
      <c r="K151" s="405">
        <f t="shared" si="69"/>
        <v>0</v>
      </c>
      <c r="L151" s="405">
        <f t="shared" si="69"/>
        <v>0</v>
      </c>
      <c r="M151" s="405">
        <f t="shared" si="69"/>
        <v>0</v>
      </c>
      <c r="N151" s="405">
        <f t="shared" si="69"/>
        <v>1.0156972552809549</v>
      </c>
      <c r="O151" s="405">
        <f t="shared" si="69"/>
        <v>1.9818828121584535</v>
      </c>
      <c r="P151" s="405">
        <f t="shared" si="69"/>
        <v>1.8091182955670306</v>
      </c>
      <c r="Q151" s="405">
        <f t="shared" si="69"/>
        <v>2.0547290238704092</v>
      </c>
      <c r="R151" s="405">
        <f t="shared" si="69"/>
        <v>1.9512736548224274</v>
      </c>
      <c r="S151" s="405">
        <f t="shared" si="69"/>
        <v>2.1206292183626658</v>
      </c>
      <c r="T151" s="405">
        <f t="shared" si="69"/>
        <v>0</v>
      </c>
      <c r="U151" s="405">
        <f t="shared" si="69"/>
        <v>0</v>
      </c>
      <c r="V151" s="405">
        <f t="shared" si="69"/>
        <v>0</v>
      </c>
      <c r="W151" s="405">
        <f t="shared" si="69"/>
        <v>0</v>
      </c>
      <c r="X151" s="405">
        <f t="shared" si="69"/>
        <v>0</v>
      </c>
      <c r="Y151" s="405">
        <f t="shared" si="69"/>
        <v>0</v>
      </c>
      <c r="Z151" s="405">
        <f t="shared" si="69"/>
        <v>0</v>
      </c>
      <c r="AA151" s="405">
        <f t="shared" si="69"/>
        <v>0</v>
      </c>
    </row>
    <row r="152" spans="1:27" s="95" customFormat="1" hidden="1" x14ac:dyDescent="0.25">
      <c r="A152" s="704"/>
      <c r="B152" s="76" t="s">
        <v>23</v>
      </c>
      <c r="C152" s="405">
        <f t="shared" si="60"/>
        <v>0</v>
      </c>
      <c r="D152" s="405">
        <f t="shared" ref="D152:AA152" si="70">IF(D32=0,0,((D14*0.5)+C32-D50)*D87*D119*D$2)</f>
        <v>0</v>
      </c>
      <c r="E152" s="405">
        <f t="shared" si="70"/>
        <v>0</v>
      </c>
      <c r="F152" s="405">
        <f t="shared" si="70"/>
        <v>0</v>
      </c>
      <c r="G152" s="405">
        <f t="shared" si="70"/>
        <v>0</v>
      </c>
      <c r="H152" s="405">
        <f t="shared" si="70"/>
        <v>0</v>
      </c>
      <c r="I152" s="405">
        <f t="shared" si="70"/>
        <v>0</v>
      </c>
      <c r="J152" s="405">
        <f t="shared" si="70"/>
        <v>0</v>
      </c>
      <c r="K152" s="405">
        <f t="shared" si="70"/>
        <v>0</v>
      </c>
      <c r="L152" s="405">
        <f t="shared" si="70"/>
        <v>0</v>
      </c>
      <c r="M152" s="405">
        <f t="shared" si="70"/>
        <v>0</v>
      </c>
      <c r="N152" s="405">
        <f t="shared" si="70"/>
        <v>0</v>
      </c>
      <c r="O152" s="405">
        <f t="shared" si="70"/>
        <v>0</v>
      </c>
      <c r="P152" s="405">
        <f t="shared" si="70"/>
        <v>0</v>
      </c>
      <c r="Q152" s="405">
        <f t="shared" si="70"/>
        <v>0</v>
      </c>
      <c r="R152" s="405">
        <f t="shared" si="70"/>
        <v>0</v>
      </c>
      <c r="S152" s="405">
        <f t="shared" si="70"/>
        <v>0</v>
      </c>
      <c r="T152" s="405">
        <f t="shared" si="70"/>
        <v>0</v>
      </c>
      <c r="U152" s="405">
        <f t="shared" si="70"/>
        <v>0</v>
      </c>
      <c r="V152" s="405">
        <f t="shared" si="70"/>
        <v>0</v>
      </c>
      <c r="W152" s="405">
        <f t="shared" si="70"/>
        <v>0</v>
      </c>
      <c r="X152" s="405">
        <f t="shared" si="70"/>
        <v>0</v>
      </c>
      <c r="Y152" s="405">
        <f t="shared" si="70"/>
        <v>0</v>
      </c>
      <c r="Z152" s="405">
        <f t="shared" si="70"/>
        <v>0</v>
      </c>
      <c r="AA152" s="405">
        <f t="shared" si="70"/>
        <v>0</v>
      </c>
    </row>
    <row r="153" spans="1:27" s="95" customFormat="1" hidden="1" x14ac:dyDescent="0.25">
      <c r="A153" s="704"/>
      <c r="B153" s="76" t="s">
        <v>24</v>
      </c>
      <c r="C153" s="405">
        <f t="shared" si="60"/>
        <v>0</v>
      </c>
      <c r="D153" s="405">
        <f t="shared" ref="D153:AA153" si="71">IF(D33=0,0,((D15*0.5)+C33-D51)*D88*D120*D$2)</f>
        <v>0</v>
      </c>
      <c r="E153" s="405">
        <f t="shared" si="71"/>
        <v>0</v>
      </c>
      <c r="F153" s="405">
        <f t="shared" si="71"/>
        <v>0</v>
      </c>
      <c r="G153" s="405">
        <f t="shared" si="71"/>
        <v>0</v>
      </c>
      <c r="H153" s="405">
        <f t="shared" si="71"/>
        <v>0</v>
      </c>
      <c r="I153" s="405">
        <f t="shared" si="71"/>
        <v>0</v>
      </c>
      <c r="J153" s="405">
        <f t="shared" si="71"/>
        <v>0</v>
      </c>
      <c r="K153" s="405">
        <f t="shared" si="71"/>
        <v>0</v>
      </c>
      <c r="L153" s="405">
        <f t="shared" si="71"/>
        <v>0</v>
      </c>
      <c r="M153" s="405">
        <f t="shared" si="71"/>
        <v>0</v>
      </c>
      <c r="N153" s="405">
        <f t="shared" si="71"/>
        <v>0</v>
      </c>
      <c r="O153" s="405">
        <f t="shared" si="71"/>
        <v>0</v>
      </c>
      <c r="P153" s="405">
        <f t="shared" si="71"/>
        <v>0</v>
      </c>
      <c r="Q153" s="405">
        <f t="shared" si="71"/>
        <v>0</v>
      </c>
      <c r="R153" s="405">
        <f t="shared" si="71"/>
        <v>0</v>
      </c>
      <c r="S153" s="405">
        <f t="shared" si="71"/>
        <v>0</v>
      </c>
      <c r="T153" s="405">
        <f t="shared" si="71"/>
        <v>0</v>
      </c>
      <c r="U153" s="405">
        <f t="shared" si="71"/>
        <v>0</v>
      </c>
      <c r="V153" s="405">
        <f t="shared" si="71"/>
        <v>0</v>
      </c>
      <c r="W153" s="405">
        <f t="shared" si="71"/>
        <v>0</v>
      </c>
      <c r="X153" s="405">
        <f t="shared" si="71"/>
        <v>0</v>
      </c>
      <c r="Y153" s="405">
        <f t="shared" si="71"/>
        <v>0</v>
      </c>
      <c r="Z153" s="405">
        <f t="shared" si="71"/>
        <v>0</v>
      </c>
      <c r="AA153" s="405">
        <f t="shared" si="71"/>
        <v>0</v>
      </c>
    </row>
    <row r="154" spans="1:27" s="95" customFormat="1" ht="15.75" hidden="1" customHeight="1" x14ac:dyDescent="0.25">
      <c r="A154" s="704"/>
      <c r="B154" s="76" t="s">
        <v>7</v>
      </c>
      <c r="C154" s="405">
        <f t="shared" si="60"/>
        <v>0</v>
      </c>
      <c r="D154" s="405">
        <f t="shared" ref="D154:AA154" si="72">IF(D34=0,0,((D16*0.5)+C34-D52)*D89*D121*D$2)</f>
        <v>0</v>
      </c>
      <c r="E154" s="405">
        <f t="shared" si="72"/>
        <v>0</v>
      </c>
      <c r="F154" s="405">
        <f t="shared" si="72"/>
        <v>0</v>
      </c>
      <c r="G154" s="405">
        <f t="shared" si="72"/>
        <v>0</v>
      </c>
      <c r="H154" s="405">
        <f t="shared" si="72"/>
        <v>0</v>
      </c>
      <c r="I154" s="405">
        <f t="shared" si="72"/>
        <v>0</v>
      </c>
      <c r="J154" s="405">
        <f t="shared" si="72"/>
        <v>0</v>
      </c>
      <c r="K154" s="405">
        <f t="shared" si="72"/>
        <v>0</v>
      </c>
      <c r="L154" s="405">
        <f t="shared" si="72"/>
        <v>0</v>
      </c>
      <c r="M154" s="405">
        <f t="shared" si="72"/>
        <v>0</v>
      </c>
      <c r="N154" s="405">
        <f t="shared" si="72"/>
        <v>0</v>
      </c>
      <c r="O154" s="405">
        <f t="shared" si="72"/>
        <v>0</v>
      </c>
      <c r="P154" s="405">
        <f t="shared" si="72"/>
        <v>0</v>
      </c>
      <c r="Q154" s="405">
        <f t="shared" si="72"/>
        <v>0</v>
      </c>
      <c r="R154" s="405">
        <f t="shared" si="72"/>
        <v>0</v>
      </c>
      <c r="S154" s="405">
        <f t="shared" si="72"/>
        <v>0</v>
      </c>
      <c r="T154" s="405">
        <f t="shared" si="72"/>
        <v>0</v>
      </c>
      <c r="U154" s="405">
        <f t="shared" si="72"/>
        <v>0</v>
      </c>
      <c r="V154" s="405">
        <f t="shared" si="72"/>
        <v>0</v>
      </c>
      <c r="W154" s="405">
        <f t="shared" si="72"/>
        <v>0</v>
      </c>
      <c r="X154" s="405">
        <f t="shared" si="72"/>
        <v>0</v>
      </c>
      <c r="Y154" s="405">
        <f t="shared" si="72"/>
        <v>0</v>
      </c>
      <c r="Z154" s="405">
        <f t="shared" si="72"/>
        <v>0</v>
      </c>
      <c r="AA154" s="405">
        <f t="shared" si="72"/>
        <v>0</v>
      </c>
    </row>
    <row r="155" spans="1:27" s="95" customFormat="1" ht="15.75" hidden="1" customHeight="1" x14ac:dyDescent="0.25">
      <c r="A155" s="704"/>
      <c r="B155" s="76" t="s">
        <v>8</v>
      </c>
      <c r="C155" s="405">
        <f t="shared" si="60"/>
        <v>0</v>
      </c>
      <c r="D155" s="405">
        <f t="shared" ref="D155:AA155" si="73">IF(D35=0,0,((D17*0.5)+C35-D53)*D90*D122*D$2)</f>
        <v>0</v>
      </c>
      <c r="E155" s="405">
        <f t="shared" si="73"/>
        <v>0</v>
      </c>
      <c r="F155" s="405">
        <f t="shared" si="73"/>
        <v>0</v>
      </c>
      <c r="G155" s="405">
        <f t="shared" si="73"/>
        <v>0</v>
      </c>
      <c r="H155" s="405">
        <f t="shared" si="73"/>
        <v>0</v>
      </c>
      <c r="I155" s="405">
        <f t="shared" si="73"/>
        <v>0</v>
      </c>
      <c r="J155" s="405">
        <f t="shared" si="73"/>
        <v>0</v>
      </c>
      <c r="K155" s="405">
        <f t="shared" si="73"/>
        <v>0</v>
      </c>
      <c r="L155" s="405">
        <f t="shared" si="73"/>
        <v>0</v>
      </c>
      <c r="M155" s="405">
        <f t="shared" si="73"/>
        <v>0</v>
      </c>
      <c r="N155" s="405">
        <f t="shared" si="73"/>
        <v>0</v>
      </c>
      <c r="O155" s="405">
        <f t="shared" si="73"/>
        <v>0</v>
      </c>
      <c r="P155" s="405">
        <f t="shared" si="73"/>
        <v>0</v>
      </c>
      <c r="Q155" s="405">
        <f t="shared" si="73"/>
        <v>0</v>
      </c>
      <c r="R155" s="405">
        <f t="shared" si="73"/>
        <v>0</v>
      </c>
      <c r="S155" s="405">
        <f t="shared" si="73"/>
        <v>0</v>
      </c>
      <c r="T155" s="405">
        <f t="shared" si="73"/>
        <v>0</v>
      </c>
      <c r="U155" s="405">
        <f t="shared" si="73"/>
        <v>0</v>
      </c>
      <c r="V155" s="405">
        <f t="shared" si="73"/>
        <v>0</v>
      </c>
      <c r="W155" s="405">
        <f t="shared" si="73"/>
        <v>0</v>
      </c>
      <c r="X155" s="405">
        <f t="shared" si="73"/>
        <v>0</v>
      </c>
      <c r="Y155" s="405">
        <f t="shared" si="73"/>
        <v>0</v>
      </c>
      <c r="Z155" s="405">
        <f t="shared" si="73"/>
        <v>0</v>
      </c>
      <c r="AA155" s="405">
        <f t="shared" si="73"/>
        <v>0</v>
      </c>
    </row>
    <row r="156" spans="1:27" s="95" customFormat="1" ht="15.75" hidden="1" customHeight="1" x14ac:dyDescent="0.25">
      <c r="A156" s="704"/>
      <c r="B156" s="13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  <c r="AA156" s="304"/>
    </row>
    <row r="157" spans="1:27" s="95" customFormat="1" ht="15.75" hidden="1" customHeight="1" x14ac:dyDescent="0.25">
      <c r="A157" s="704"/>
      <c r="B157" s="224" t="s">
        <v>26</v>
      </c>
      <c r="C157" s="405">
        <f>SUM(C143:C156)</f>
        <v>0</v>
      </c>
      <c r="D157" s="405">
        <f>SUM(D143:D156)</f>
        <v>78.21419746408155</v>
      </c>
      <c r="E157" s="405">
        <f t="shared" ref="E157:AA157" si="74">SUM(E143:E156)</f>
        <v>2677.4973577696592</v>
      </c>
      <c r="F157" s="405">
        <f t="shared" si="74"/>
        <v>6337.6898974465494</v>
      </c>
      <c r="G157" s="405">
        <f t="shared" si="74"/>
        <v>10364.843469060106</v>
      </c>
      <c r="H157" s="405">
        <f t="shared" si="74"/>
        <v>19625.05342701371</v>
      </c>
      <c r="I157" s="405">
        <f t="shared" si="74"/>
        <v>31441.143893611523</v>
      </c>
      <c r="J157" s="405">
        <f t="shared" si="74"/>
        <v>29077.749051807823</v>
      </c>
      <c r="K157" s="405">
        <f t="shared" si="74"/>
        <v>30374.318207164561</v>
      </c>
      <c r="L157" s="412">
        <f t="shared" si="74"/>
        <v>19790.675296234822</v>
      </c>
      <c r="M157" s="405">
        <f t="shared" si="74"/>
        <v>16515.188181572597</v>
      </c>
      <c r="N157" s="405">
        <f t="shared" si="74"/>
        <v>17643.473529191127</v>
      </c>
      <c r="O157" s="405">
        <f t="shared" si="74"/>
        <v>19440.883811779091</v>
      </c>
      <c r="P157" s="405">
        <f t="shared" si="74"/>
        <v>14943.874357913384</v>
      </c>
      <c r="Q157" s="405">
        <f t="shared" si="74"/>
        <v>16674.174182537914</v>
      </c>
      <c r="R157" s="405">
        <f t="shared" si="74"/>
        <v>16846.217108389774</v>
      </c>
      <c r="S157" s="405">
        <f t="shared" si="74"/>
        <v>21048.905796610765</v>
      </c>
      <c r="T157" s="405">
        <f t="shared" si="74"/>
        <v>0</v>
      </c>
      <c r="U157" s="405">
        <f t="shared" si="74"/>
        <v>0</v>
      </c>
      <c r="V157" s="405">
        <f t="shared" si="74"/>
        <v>0</v>
      </c>
      <c r="W157" s="405">
        <f t="shared" si="74"/>
        <v>0</v>
      </c>
      <c r="X157" s="405">
        <f t="shared" si="74"/>
        <v>0</v>
      </c>
      <c r="Y157" s="405">
        <f t="shared" si="74"/>
        <v>0</v>
      </c>
      <c r="Z157" s="405">
        <f t="shared" si="74"/>
        <v>0</v>
      </c>
      <c r="AA157" s="405">
        <f t="shared" si="74"/>
        <v>0</v>
      </c>
    </row>
    <row r="158" spans="1:27" s="95" customFormat="1" ht="16.5" hidden="1" customHeight="1" thickBot="1" x14ac:dyDescent="0.3">
      <c r="A158" s="705"/>
      <c r="B158" s="127" t="s">
        <v>27</v>
      </c>
      <c r="C158" s="413">
        <f>C157</f>
        <v>0</v>
      </c>
      <c r="D158" s="413">
        <f>C158+D157</f>
        <v>78.21419746408155</v>
      </c>
      <c r="E158" s="413">
        <f t="shared" ref="E158:AA158" si="75">D158+E157</f>
        <v>2755.7115552337409</v>
      </c>
      <c r="F158" s="413">
        <f t="shared" si="75"/>
        <v>9093.4014526802894</v>
      </c>
      <c r="G158" s="413">
        <f t="shared" si="75"/>
        <v>19458.244921740396</v>
      </c>
      <c r="H158" s="413">
        <f t="shared" si="75"/>
        <v>39083.298348754106</v>
      </c>
      <c r="I158" s="413">
        <f t="shared" si="75"/>
        <v>70524.442242365621</v>
      </c>
      <c r="J158" s="413">
        <f t="shared" si="75"/>
        <v>99602.191294173448</v>
      </c>
      <c r="K158" s="413">
        <f t="shared" si="75"/>
        <v>129976.50950133801</v>
      </c>
      <c r="L158" s="413">
        <f t="shared" si="75"/>
        <v>149767.18479757282</v>
      </c>
      <c r="M158" s="413">
        <f t="shared" si="75"/>
        <v>166282.37297914541</v>
      </c>
      <c r="N158" s="413">
        <f t="shared" si="75"/>
        <v>183925.84650833654</v>
      </c>
      <c r="O158" s="413">
        <f t="shared" si="75"/>
        <v>203366.73032011563</v>
      </c>
      <c r="P158" s="413">
        <f t="shared" si="75"/>
        <v>218310.60467802902</v>
      </c>
      <c r="Q158" s="413">
        <f t="shared" si="75"/>
        <v>234984.77886056693</v>
      </c>
      <c r="R158" s="413">
        <f t="shared" si="75"/>
        <v>251830.9959689567</v>
      </c>
      <c r="S158" s="413">
        <f t="shared" si="75"/>
        <v>272879.90176556748</v>
      </c>
      <c r="T158" s="413">
        <f t="shared" si="75"/>
        <v>272879.90176556748</v>
      </c>
      <c r="U158" s="413">
        <f t="shared" si="75"/>
        <v>272879.90176556748</v>
      </c>
      <c r="V158" s="413">
        <f t="shared" si="75"/>
        <v>272879.90176556748</v>
      </c>
      <c r="W158" s="413">
        <f t="shared" si="75"/>
        <v>272879.90176556748</v>
      </c>
      <c r="X158" s="413">
        <f t="shared" si="75"/>
        <v>272879.90176556748</v>
      </c>
      <c r="Y158" s="413">
        <f t="shared" si="75"/>
        <v>272879.90176556748</v>
      </c>
      <c r="Z158" s="413">
        <f t="shared" si="75"/>
        <v>272879.90176556748</v>
      </c>
      <c r="AA158" s="413">
        <f t="shared" si="75"/>
        <v>272879.90176556748</v>
      </c>
    </row>
    <row r="159" spans="1:27" s="95" customFormat="1" hidden="1" x14ac:dyDescent="0.25"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</row>
    <row r="160" spans="1:27" s="95" customFormat="1" ht="15.75" hidden="1" thickBot="1" x14ac:dyDescent="0.3"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</row>
    <row r="161" spans="1:27" s="95" customFormat="1" ht="15.75" hidden="1" customHeight="1" thickBot="1" x14ac:dyDescent="0.3">
      <c r="A161" s="703" t="s">
        <v>127</v>
      </c>
      <c r="B161" s="245" t="s">
        <v>123</v>
      </c>
      <c r="C161" s="135">
        <f>C$4</f>
        <v>45292</v>
      </c>
      <c r="D161" s="135">
        <f t="shared" ref="D161:AA161" si="76">D$4</f>
        <v>45323</v>
      </c>
      <c r="E161" s="135">
        <f t="shared" si="76"/>
        <v>45352</v>
      </c>
      <c r="F161" s="135">
        <f t="shared" si="76"/>
        <v>45383</v>
      </c>
      <c r="G161" s="135">
        <f t="shared" si="76"/>
        <v>45413</v>
      </c>
      <c r="H161" s="135">
        <f t="shared" si="76"/>
        <v>45444</v>
      </c>
      <c r="I161" s="135">
        <f t="shared" si="76"/>
        <v>45474</v>
      </c>
      <c r="J161" s="135">
        <f t="shared" si="76"/>
        <v>45505</v>
      </c>
      <c r="K161" s="135">
        <f t="shared" si="76"/>
        <v>45536</v>
      </c>
      <c r="L161" s="135">
        <f t="shared" si="76"/>
        <v>45566</v>
      </c>
      <c r="M161" s="135">
        <f t="shared" si="76"/>
        <v>45597</v>
      </c>
      <c r="N161" s="135">
        <f t="shared" si="76"/>
        <v>45627</v>
      </c>
      <c r="O161" s="135">
        <f t="shared" si="76"/>
        <v>45658</v>
      </c>
      <c r="P161" s="135">
        <f t="shared" si="76"/>
        <v>45689</v>
      </c>
      <c r="Q161" s="135">
        <f t="shared" si="76"/>
        <v>45717</v>
      </c>
      <c r="R161" s="135">
        <f t="shared" si="76"/>
        <v>45748</v>
      </c>
      <c r="S161" s="135">
        <f t="shared" si="76"/>
        <v>45778</v>
      </c>
      <c r="T161" s="135">
        <f t="shared" si="76"/>
        <v>45809</v>
      </c>
      <c r="U161" s="135">
        <f t="shared" si="76"/>
        <v>45839</v>
      </c>
      <c r="V161" s="135">
        <f t="shared" si="76"/>
        <v>45870</v>
      </c>
      <c r="W161" s="135">
        <f t="shared" si="76"/>
        <v>45901</v>
      </c>
      <c r="X161" s="135">
        <f t="shared" si="76"/>
        <v>45931</v>
      </c>
      <c r="Y161" s="135">
        <f t="shared" si="76"/>
        <v>45962</v>
      </c>
      <c r="Z161" s="135">
        <f t="shared" si="76"/>
        <v>45992</v>
      </c>
      <c r="AA161" s="135">
        <f t="shared" si="76"/>
        <v>46023</v>
      </c>
    </row>
    <row r="162" spans="1:27" s="95" customFormat="1" hidden="1" x14ac:dyDescent="0.25">
      <c r="A162" s="704"/>
      <c r="B162" s="225" t="s">
        <v>20</v>
      </c>
      <c r="C162" s="405">
        <f t="shared" ref="C162:C174" si="77">IF(C23=0,0,((C5*0.5)-C41)*C78*C127*C$2)</f>
        <v>0</v>
      </c>
      <c r="D162" s="405">
        <f t="shared" ref="D162:AA162" si="78">IF(D23=0,0,((D5*0.5)+C23-D41)*D78*D127*D$2)</f>
        <v>0</v>
      </c>
      <c r="E162" s="405">
        <f t="shared" si="78"/>
        <v>0</v>
      </c>
      <c r="F162" s="405">
        <f t="shared" si="78"/>
        <v>0</v>
      </c>
      <c r="G162" s="405">
        <f t="shared" si="78"/>
        <v>0</v>
      </c>
      <c r="H162" s="405">
        <f t="shared" si="78"/>
        <v>0</v>
      </c>
      <c r="I162" s="405">
        <f t="shared" si="78"/>
        <v>0</v>
      </c>
      <c r="J162" s="405">
        <f t="shared" si="78"/>
        <v>0</v>
      </c>
      <c r="K162" s="405">
        <f t="shared" si="78"/>
        <v>0</v>
      </c>
      <c r="L162" s="405">
        <f t="shared" si="78"/>
        <v>0</v>
      </c>
      <c r="M162" s="405">
        <f t="shared" si="78"/>
        <v>0</v>
      </c>
      <c r="N162" s="405">
        <f t="shared" si="78"/>
        <v>0</v>
      </c>
      <c r="O162" s="405">
        <f t="shared" si="78"/>
        <v>0</v>
      </c>
      <c r="P162" s="405">
        <f t="shared" si="78"/>
        <v>0</v>
      </c>
      <c r="Q162" s="405">
        <f t="shared" si="78"/>
        <v>0</v>
      </c>
      <c r="R162" s="405">
        <f t="shared" si="78"/>
        <v>0</v>
      </c>
      <c r="S162" s="405">
        <f t="shared" si="78"/>
        <v>0</v>
      </c>
      <c r="T162" s="405">
        <f t="shared" si="78"/>
        <v>0</v>
      </c>
      <c r="U162" s="405">
        <f t="shared" si="78"/>
        <v>0</v>
      </c>
      <c r="V162" s="405">
        <f t="shared" si="78"/>
        <v>0</v>
      </c>
      <c r="W162" s="405">
        <f t="shared" si="78"/>
        <v>0</v>
      </c>
      <c r="X162" s="405">
        <f t="shared" si="78"/>
        <v>0</v>
      </c>
      <c r="Y162" s="405">
        <f t="shared" si="78"/>
        <v>0</v>
      </c>
      <c r="Z162" s="405">
        <f t="shared" si="78"/>
        <v>0</v>
      </c>
      <c r="AA162" s="405">
        <f t="shared" si="78"/>
        <v>0</v>
      </c>
    </row>
    <row r="163" spans="1:27" s="95" customFormat="1" hidden="1" x14ac:dyDescent="0.25">
      <c r="A163" s="704"/>
      <c r="B163" s="225" t="s">
        <v>0</v>
      </c>
      <c r="C163" s="405">
        <f t="shared" si="77"/>
        <v>0</v>
      </c>
      <c r="D163" s="405">
        <f t="shared" ref="D163:AA163" si="79">IF(D24=0,0,((D6*0.5)+C24-D42)*D79*D128*D$2)</f>
        <v>0</v>
      </c>
      <c r="E163" s="405">
        <f t="shared" si="79"/>
        <v>0</v>
      </c>
      <c r="F163" s="405">
        <f t="shared" si="79"/>
        <v>0</v>
      </c>
      <c r="G163" s="405">
        <f t="shared" si="79"/>
        <v>0</v>
      </c>
      <c r="H163" s="405">
        <f t="shared" si="79"/>
        <v>0</v>
      </c>
      <c r="I163" s="405">
        <f t="shared" si="79"/>
        <v>0</v>
      </c>
      <c r="J163" s="405">
        <f t="shared" si="79"/>
        <v>0</v>
      </c>
      <c r="K163" s="405">
        <f t="shared" si="79"/>
        <v>0</v>
      </c>
      <c r="L163" s="405">
        <f t="shared" si="79"/>
        <v>0</v>
      </c>
      <c r="M163" s="405">
        <f t="shared" si="79"/>
        <v>0</v>
      </c>
      <c r="N163" s="405">
        <f t="shared" si="79"/>
        <v>0</v>
      </c>
      <c r="O163" s="405">
        <f t="shared" si="79"/>
        <v>0</v>
      </c>
      <c r="P163" s="405">
        <f t="shared" si="79"/>
        <v>0</v>
      </c>
      <c r="Q163" s="405">
        <f t="shared" si="79"/>
        <v>0</v>
      </c>
      <c r="R163" s="405">
        <f t="shared" si="79"/>
        <v>0</v>
      </c>
      <c r="S163" s="405">
        <f t="shared" si="79"/>
        <v>0</v>
      </c>
      <c r="T163" s="405">
        <f t="shared" si="79"/>
        <v>0</v>
      </c>
      <c r="U163" s="405">
        <f t="shared" si="79"/>
        <v>0</v>
      </c>
      <c r="V163" s="405">
        <f t="shared" si="79"/>
        <v>0</v>
      </c>
      <c r="W163" s="405">
        <f t="shared" si="79"/>
        <v>0</v>
      </c>
      <c r="X163" s="405">
        <f t="shared" si="79"/>
        <v>0</v>
      </c>
      <c r="Y163" s="405">
        <f t="shared" si="79"/>
        <v>0</v>
      </c>
      <c r="Z163" s="405">
        <f t="shared" si="79"/>
        <v>0</v>
      </c>
      <c r="AA163" s="405">
        <f t="shared" si="79"/>
        <v>0</v>
      </c>
    </row>
    <row r="164" spans="1:27" s="95" customFormat="1" hidden="1" x14ac:dyDescent="0.25">
      <c r="A164" s="704"/>
      <c r="B164" s="225" t="s">
        <v>21</v>
      </c>
      <c r="C164" s="405">
        <f t="shared" si="77"/>
        <v>0</v>
      </c>
      <c r="D164" s="405">
        <f t="shared" ref="D164:AA164" si="80">IF(D25=0,0,((D7*0.5)+C25-D43)*D80*D129*D$2)</f>
        <v>0</v>
      </c>
      <c r="E164" s="405">
        <f t="shared" si="80"/>
        <v>0</v>
      </c>
      <c r="F164" s="405">
        <f t="shared" si="80"/>
        <v>0</v>
      </c>
      <c r="G164" s="405">
        <f t="shared" si="80"/>
        <v>0</v>
      </c>
      <c r="H164" s="405">
        <f t="shared" si="80"/>
        <v>0</v>
      </c>
      <c r="I164" s="405">
        <f t="shared" si="80"/>
        <v>0</v>
      </c>
      <c r="J164" s="405">
        <f t="shared" si="80"/>
        <v>0</v>
      </c>
      <c r="K164" s="405">
        <f t="shared" si="80"/>
        <v>0</v>
      </c>
      <c r="L164" s="405">
        <f t="shared" si="80"/>
        <v>0</v>
      </c>
      <c r="M164" s="405">
        <f t="shared" si="80"/>
        <v>0</v>
      </c>
      <c r="N164" s="405">
        <f t="shared" si="80"/>
        <v>0</v>
      </c>
      <c r="O164" s="405">
        <f t="shared" si="80"/>
        <v>0</v>
      </c>
      <c r="P164" s="405">
        <f t="shared" si="80"/>
        <v>0</v>
      </c>
      <c r="Q164" s="405">
        <f t="shared" si="80"/>
        <v>0</v>
      </c>
      <c r="R164" s="405">
        <f t="shared" si="80"/>
        <v>0</v>
      </c>
      <c r="S164" s="405">
        <f t="shared" si="80"/>
        <v>0</v>
      </c>
      <c r="T164" s="405">
        <f t="shared" si="80"/>
        <v>0</v>
      </c>
      <c r="U164" s="405">
        <f t="shared" si="80"/>
        <v>0</v>
      </c>
      <c r="V164" s="405">
        <f t="shared" si="80"/>
        <v>0</v>
      </c>
      <c r="W164" s="405">
        <f t="shared" si="80"/>
        <v>0</v>
      </c>
      <c r="X164" s="405">
        <f t="shared" si="80"/>
        <v>0</v>
      </c>
      <c r="Y164" s="405">
        <f t="shared" si="80"/>
        <v>0</v>
      </c>
      <c r="Z164" s="405">
        <f t="shared" si="80"/>
        <v>0</v>
      </c>
      <c r="AA164" s="405">
        <f t="shared" si="80"/>
        <v>0</v>
      </c>
    </row>
    <row r="165" spans="1:27" s="95" customFormat="1" hidden="1" x14ac:dyDescent="0.25">
      <c r="A165" s="704"/>
      <c r="B165" s="225" t="s">
        <v>1</v>
      </c>
      <c r="C165" s="405">
        <f t="shared" si="77"/>
        <v>0</v>
      </c>
      <c r="D165" s="405">
        <f t="shared" ref="D165:AA165" si="81">IF(D26=0,0,((D8*0.5)+C26-D44)*D81*D130*D$2)</f>
        <v>0</v>
      </c>
      <c r="E165" s="405">
        <f t="shared" si="81"/>
        <v>0</v>
      </c>
      <c r="F165" s="405">
        <f t="shared" si="81"/>
        <v>0</v>
      </c>
      <c r="G165" s="405">
        <f t="shared" si="81"/>
        <v>0</v>
      </c>
      <c r="H165" s="405">
        <f t="shared" si="81"/>
        <v>0</v>
      </c>
      <c r="I165" s="405">
        <f t="shared" si="81"/>
        <v>0</v>
      </c>
      <c r="J165" s="405">
        <f t="shared" si="81"/>
        <v>0</v>
      </c>
      <c r="K165" s="405">
        <f t="shared" si="81"/>
        <v>0</v>
      </c>
      <c r="L165" s="405">
        <f t="shared" si="81"/>
        <v>0</v>
      </c>
      <c r="M165" s="405">
        <f t="shared" si="81"/>
        <v>0</v>
      </c>
      <c r="N165" s="405">
        <f t="shared" si="81"/>
        <v>0</v>
      </c>
      <c r="O165" s="405">
        <f t="shared" si="81"/>
        <v>0</v>
      </c>
      <c r="P165" s="405">
        <f t="shared" si="81"/>
        <v>0</v>
      </c>
      <c r="Q165" s="405">
        <f t="shared" si="81"/>
        <v>0</v>
      </c>
      <c r="R165" s="405">
        <f t="shared" si="81"/>
        <v>0</v>
      </c>
      <c r="S165" s="405">
        <f t="shared" si="81"/>
        <v>0</v>
      </c>
      <c r="T165" s="405">
        <f t="shared" si="81"/>
        <v>0</v>
      </c>
      <c r="U165" s="405">
        <f t="shared" si="81"/>
        <v>0</v>
      </c>
      <c r="V165" s="405">
        <f t="shared" si="81"/>
        <v>0</v>
      </c>
      <c r="W165" s="405">
        <f t="shared" si="81"/>
        <v>0</v>
      </c>
      <c r="X165" s="405">
        <f t="shared" si="81"/>
        <v>0</v>
      </c>
      <c r="Y165" s="405">
        <f t="shared" si="81"/>
        <v>0</v>
      </c>
      <c r="Z165" s="405">
        <f t="shared" si="81"/>
        <v>0</v>
      </c>
      <c r="AA165" s="405">
        <f t="shared" si="81"/>
        <v>0</v>
      </c>
    </row>
    <row r="166" spans="1:27" s="95" customFormat="1" hidden="1" x14ac:dyDescent="0.25">
      <c r="A166" s="704"/>
      <c r="B166" s="225" t="s">
        <v>22</v>
      </c>
      <c r="C166" s="405">
        <f t="shared" si="77"/>
        <v>0</v>
      </c>
      <c r="D166" s="405">
        <f t="shared" ref="D166:AA166" si="82">IF(D27=0,0,((D9*0.5)+C27-D45)*D82*D131*D$2)</f>
        <v>0</v>
      </c>
      <c r="E166" s="405">
        <f t="shared" si="82"/>
        <v>0</v>
      </c>
      <c r="F166" s="405">
        <f t="shared" si="82"/>
        <v>0</v>
      </c>
      <c r="G166" s="405">
        <f t="shared" si="82"/>
        <v>0</v>
      </c>
      <c r="H166" s="405">
        <f t="shared" si="82"/>
        <v>0</v>
      </c>
      <c r="I166" s="405">
        <f t="shared" si="82"/>
        <v>0</v>
      </c>
      <c r="J166" s="405">
        <f t="shared" si="82"/>
        <v>0</v>
      </c>
      <c r="K166" s="405">
        <f t="shared" si="82"/>
        <v>0</v>
      </c>
      <c r="L166" s="405">
        <f t="shared" si="82"/>
        <v>0</v>
      </c>
      <c r="M166" s="405">
        <f t="shared" si="82"/>
        <v>0</v>
      </c>
      <c r="N166" s="405">
        <f t="shared" si="82"/>
        <v>0</v>
      </c>
      <c r="O166" s="405">
        <f t="shared" si="82"/>
        <v>0</v>
      </c>
      <c r="P166" s="405">
        <f t="shared" si="82"/>
        <v>0</v>
      </c>
      <c r="Q166" s="405">
        <f t="shared" si="82"/>
        <v>0</v>
      </c>
      <c r="R166" s="405">
        <f t="shared" si="82"/>
        <v>0</v>
      </c>
      <c r="S166" s="405">
        <f t="shared" si="82"/>
        <v>0</v>
      </c>
      <c r="T166" s="405">
        <f t="shared" si="82"/>
        <v>0</v>
      </c>
      <c r="U166" s="405">
        <f t="shared" si="82"/>
        <v>0</v>
      </c>
      <c r="V166" s="405">
        <f t="shared" si="82"/>
        <v>0</v>
      </c>
      <c r="W166" s="405">
        <f t="shared" si="82"/>
        <v>0</v>
      </c>
      <c r="X166" s="405">
        <f t="shared" si="82"/>
        <v>0</v>
      </c>
      <c r="Y166" s="405">
        <f t="shared" si="82"/>
        <v>0</v>
      </c>
      <c r="Z166" s="405">
        <f t="shared" si="82"/>
        <v>0</v>
      </c>
      <c r="AA166" s="405">
        <f t="shared" si="82"/>
        <v>0</v>
      </c>
    </row>
    <row r="167" spans="1:27" s="95" customFormat="1" hidden="1" x14ac:dyDescent="0.25">
      <c r="A167" s="704"/>
      <c r="B167" s="76" t="s">
        <v>9</v>
      </c>
      <c r="C167" s="405">
        <f t="shared" si="77"/>
        <v>0</v>
      </c>
      <c r="D167" s="405">
        <f t="shared" ref="D167:AA167" si="83">IF(D28=0,0,((D10*0.5)+C28-D46)*D83*D132*D$2)</f>
        <v>0</v>
      </c>
      <c r="E167" s="405">
        <f t="shared" si="83"/>
        <v>0</v>
      </c>
      <c r="F167" s="405">
        <f t="shared" si="83"/>
        <v>0</v>
      </c>
      <c r="G167" s="405">
        <f t="shared" si="83"/>
        <v>0</v>
      </c>
      <c r="H167" s="405">
        <f t="shared" si="83"/>
        <v>0</v>
      </c>
      <c r="I167" s="405">
        <f t="shared" si="83"/>
        <v>0</v>
      </c>
      <c r="J167" s="405">
        <f t="shared" si="83"/>
        <v>0</v>
      </c>
      <c r="K167" s="405">
        <f t="shared" si="83"/>
        <v>0</v>
      </c>
      <c r="L167" s="405">
        <f t="shared" si="83"/>
        <v>0</v>
      </c>
      <c r="M167" s="405">
        <f t="shared" si="83"/>
        <v>0</v>
      </c>
      <c r="N167" s="405">
        <f t="shared" si="83"/>
        <v>0</v>
      </c>
      <c r="O167" s="405">
        <f t="shared" si="83"/>
        <v>0</v>
      </c>
      <c r="P167" s="405">
        <f t="shared" si="83"/>
        <v>0</v>
      </c>
      <c r="Q167" s="405">
        <f t="shared" si="83"/>
        <v>0</v>
      </c>
      <c r="R167" s="405">
        <f t="shared" si="83"/>
        <v>0</v>
      </c>
      <c r="S167" s="405">
        <f t="shared" si="83"/>
        <v>0</v>
      </c>
      <c r="T167" s="405">
        <f t="shared" si="83"/>
        <v>0</v>
      </c>
      <c r="U167" s="405">
        <f t="shared" si="83"/>
        <v>0</v>
      </c>
      <c r="V167" s="405">
        <f t="shared" si="83"/>
        <v>0</v>
      </c>
      <c r="W167" s="405">
        <f t="shared" si="83"/>
        <v>0</v>
      </c>
      <c r="X167" s="405">
        <f t="shared" si="83"/>
        <v>0</v>
      </c>
      <c r="Y167" s="405">
        <f t="shared" si="83"/>
        <v>0</v>
      </c>
      <c r="Z167" s="405">
        <f t="shared" si="83"/>
        <v>0</v>
      </c>
      <c r="AA167" s="405">
        <f t="shared" si="83"/>
        <v>0</v>
      </c>
    </row>
    <row r="168" spans="1:27" s="95" customFormat="1" hidden="1" x14ac:dyDescent="0.25">
      <c r="A168" s="704"/>
      <c r="B168" s="76" t="s">
        <v>3</v>
      </c>
      <c r="C168" s="405">
        <f t="shared" si="77"/>
        <v>0</v>
      </c>
      <c r="D168" s="405">
        <f t="shared" ref="D168:AA168" si="84">IF(D29=0,0,((D11*0.5)+C29-D47)*D84*D133*D$2)</f>
        <v>0</v>
      </c>
      <c r="E168" s="405">
        <f t="shared" si="84"/>
        <v>0</v>
      </c>
      <c r="F168" s="405">
        <f t="shared" si="84"/>
        <v>0</v>
      </c>
      <c r="G168" s="405">
        <f t="shared" si="84"/>
        <v>0</v>
      </c>
      <c r="H168" s="405">
        <f t="shared" si="84"/>
        <v>0</v>
      </c>
      <c r="I168" s="405">
        <f t="shared" si="84"/>
        <v>0</v>
      </c>
      <c r="J168" s="405">
        <f t="shared" si="84"/>
        <v>0</v>
      </c>
      <c r="K168" s="405">
        <f t="shared" si="84"/>
        <v>0</v>
      </c>
      <c r="L168" s="405">
        <f t="shared" si="84"/>
        <v>0</v>
      </c>
      <c r="M168" s="405">
        <f t="shared" si="84"/>
        <v>0</v>
      </c>
      <c r="N168" s="405">
        <f t="shared" si="84"/>
        <v>0</v>
      </c>
      <c r="O168" s="405">
        <f t="shared" si="84"/>
        <v>0</v>
      </c>
      <c r="P168" s="405">
        <f t="shared" si="84"/>
        <v>0</v>
      </c>
      <c r="Q168" s="405">
        <f t="shared" si="84"/>
        <v>0</v>
      </c>
      <c r="R168" s="405">
        <f t="shared" si="84"/>
        <v>0</v>
      </c>
      <c r="S168" s="405">
        <f t="shared" si="84"/>
        <v>0</v>
      </c>
      <c r="T168" s="405">
        <f t="shared" si="84"/>
        <v>0</v>
      </c>
      <c r="U168" s="405">
        <f t="shared" si="84"/>
        <v>0</v>
      </c>
      <c r="V168" s="405">
        <f t="shared" si="84"/>
        <v>0</v>
      </c>
      <c r="W168" s="405">
        <f t="shared" si="84"/>
        <v>0</v>
      </c>
      <c r="X168" s="405">
        <f t="shared" si="84"/>
        <v>0</v>
      </c>
      <c r="Y168" s="405">
        <f t="shared" si="84"/>
        <v>0</v>
      </c>
      <c r="Z168" s="405">
        <f t="shared" si="84"/>
        <v>0</v>
      </c>
      <c r="AA168" s="405">
        <f t="shared" si="84"/>
        <v>0</v>
      </c>
    </row>
    <row r="169" spans="1:27" s="95" customFormat="1" ht="15.75" hidden="1" customHeight="1" x14ac:dyDescent="0.25">
      <c r="A169" s="704"/>
      <c r="B169" s="76" t="s">
        <v>4</v>
      </c>
      <c r="C169" s="405">
        <f t="shared" si="77"/>
        <v>0</v>
      </c>
      <c r="D169" s="405">
        <f t="shared" ref="D169:AA169" si="85">IF(D30=0,0,((D12*0.5)+C30-D48)*D85*D134*D$2)</f>
        <v>5.6104198193524564</v>
      </c>
      <c r="E169" s="405">
        <f t="shared" si="85"/>
        <v>210.16586677245428</v>
      </c>
      <c r="F169" s="405">
        <f t="shared" si="85"/>
        <v>369.57102268562687</v>
      </c>
      <c r="G169" s="405">
        <f t="shared" si="85"/>
        <v>687.42101056192075</v>
      </c>
      <c r="H169" s="405">
        <f t="shared" si="85"/>
        <v>2949.3116833777704</v>
      </c>
      <c r="I169" s="405">
        <f t="shared" si="85"/>
        <v>4300.5782893539772</v>
      </c>
      <c r="J169" s="405">
        <f t="shared" si="85"/>
        <v>4129.5364668529128</v>
      </c>
      <c r="K169" s="405">
        <f t="shared" si="85"/>
        <v>3916.7901142566479</v>
      </c>
      <c r="L169" s="405">
        <f t="shared" si="85"/>
        <v>1869.4406519396198</v>
      </c>
      <c r="M169" s="405">
        <f t="shared" si="85"/>
        <v>1393.7964368168639</v>
      </c>
      <c r="N169" s="405">
        <f t="shared" si="85"/>
        <v>1176.5224686869824</v>
      </c>
      <c r="O169" s="405">
        <f t="shared" si="85"/>
        <v>1480.0676128338655</v>
      </c>
      <c r="P169" s="405">
        <f t="shared" si="85"/>
        <v>1071.8163924255209</v>
      </c>
      <c r="Q169" s="405">
        <f t="shared" si="85"/>
        <v>1308.6513141512171</v>
      </c>
      <c r="R169" s="405">
        <f t="shared" si="85"/>
        <v>982.24315983646807</v>
      </c>
      <c r="S169" s="405">
        <f t="shared" si="85"/>
        <v>1395.8727280384585</v>
      </c>
      <c r="T169" s="405">
        <f t="shared" si="85"/>
        <v>0</v>
      </c>
      <c r="U169" s="405">
        <f t="shared" si="85"/>
        <v>0</v>
      </c>
      <c r="V169" s="405">
        <f t="shared" si="85"/>
        <v>0</v>
      </c>
      <c r="W169" s="405">
        <f t="shared" si="85"/>
        <v>0</v>
      </c>
      <c r="X169" s="405">
        <f t="shared" si="85"/>
        <v>0</v>
      </c>
      <c r="Y169" s="405">
        <f t="shared" si="85"/>
        <v>0</v>
      </c>
      <c r="Z169" s="405">
        <f t="shared" si="85"/>
        <v>0</v>
      </c>
      <c r="AA169" s="405">
        <f t="shared" si="85"/>
        <v>0</v>
      </c>
    </row>
    <row r="170" spans="1:27" s="95" customFormat="1" hidden="1" x14ac:dyDescent="0.25">
      <c r="A170" s="704"/>
      <c r="B170" s="76" t="s">
        <v>5</v>
      </c>
      <c r="C170" s="405">
        <f t="shared" si="77"/>
        <v>0</v>
      </c>
      <c r="D170" s="405">
        <f t="shared" ref="D170:AA170" si="86">IF(D31=0,0,((D13*0.5)+C31-D49)*D86*D135*D$2)</f>
        <v>0</v>
      </c>
      <c r="E170" s="405">
        <f t="shared" si="86"/>
        <v>0</v>
      </c>
      <c r="F170" s="405">
        <f t="shared" si="86"/>
        <v>0</v>
      </c>
      <c r="G170" s="405">
        <f t="shared" si="86"/>
        <v>0</v>
      </c>
      <c r="H170" s="405">
        <f t="shared" si="86"/>
        <v>0</v>
      </c>
      <c r="I170" s="405">
        <f t="shared" si="86"/>
        <v>0</v>
      </c>
      <c r="J170" s="405">
        <f t="shared" si="86"/>
        <v>0</v>
      </c>
      <c r="K170" s="405">
        <f t="shared" si="86"/>
        <v>0</v>
      </c>
      <c r="L170" s="405">
        <f t="shared" si="86"/>
        <v>0</v>
      </c>
      <c r="M170" s="405">
        <f t="shared" si="86"/>
        <v>0</v>
      </c>
      <c r="N170" s="405">
        <f t="shared" si="86"/>
        <v>6.614367763537489E-2</v>
      </c>
      <c r="O170" s="405">
        <f t="shared" si="86"/>
        <v>0.13189054682551093</v>
      </c>
      <c r="P170" s="405">
        <f t="shared" si="86"/>
        <v>0.11840708306475159</v>
      </c>
      <c r="Q170" s="405">
        <f t="shared" si="86"/>
        <v>0.14390846230158508</v>
      </c>
      <c r="R170" s="405">
        <f t="shared" si="86"/>
        <v>9.1836980863649553E-2</v>
      </c>
      <c r="S170" s="405">
        <f t="shared" si="86"/>
        <v>0.12029553640588699</v>
      </c>
      <c r="T170" s="405">
        <f t="shared" si="86"/>
        <v>0</v>
      </c>
      <c r="U170" s="405">
        <f t="shared" si="86"/>
        <v>0</v>
      </c>
      <c r="V170" s="405">
        <f t="shared" si="86"/>
        <v>0</v>
      </c>
      <c r="W170" s="405">
        <f t="shared" si="86"/>
        <v>0</v>
      </c>
      <c r="X170" s="405">
        <f t="shared" si="86"/>
        <v>0</v>
      </c>
      <c r="Y170" s="405">
        <f t="shared" si="86"/>
        <v>0</v>
      </c>
      <c r="Z170" s="405">
        <f t="shared" si="86"/>
        <v>0</v>
      </c>
      <c r="AA170" s="405">
        <f t="shared" si="86"/>
        <v>0</v>
      </c>
    </row>
    <row r="171" spans="1:27" s="95" customFormat="1" hidden="1" x14ac:dyDescent="0.25">
      <c r="A171" s="704"/>
      <c r="B171" s="76" t="s">
        <v>23</v>
      </c>
      <c r="C171" s="405">
        <f t="shared" si="77"/>
        <v>0</v>
      </c>
      <c r="D171" s="405">
        <f t="shared" ref="D171:AA171" si="87">IF(D32=0,0,((D14*0.5)+C32-D50)*D87*D136*D$2)</f>
        <v>0</v>
      </c>
      <c r="E171" s="405">
        <f t="shared" si="87"/>
        <v>0</v>
      </c>
      <c r="F171" s="405">
        <f t="shared" si="87"/>
        <v>0</v>
      </c>
      <c r="G171" s="405">
        <f t="shared" si="87"/>
        <v>0</v>
      </c>
      <c r="H171" s="405">
        <f t="shared" si="87"/>
        <v>0</v>
      </c>
      <c r="I171" s="405">
        <f t="shared" si="87"/>
        <v>0</v>
      </c>
      <c r="J171" s="405">
        <f t="shared" si="87"/>
        <v>0</v>
      </c>
      <c r="K171" s="405">
        <f t="shared" si="87"/>
        <v>0</v>
      </c>
      <c r="L171" s="405">
        <f t="shared" si="87"/>
        <v>0</v>
      </c>
      <c r="M171" s="405">
        <f t="shared" si="87"/>
        <v>0</v>
      </c>
      <c r="N171" s="405">
        <f t="shared" si="87"/>
        <v>0</v>
      </c>
      <c r="O171" s="405">
        <f t="shared" si="87"/>
        <v>0</v>
      </c>
      <c r="P171" s="405">
        <f t="shared" si="87"/>
        <v>0</v>
      </c>
      <c r="Q171" s="405">
        <f t="shared" si="87"/>
        <v>0</v>
      </c>
      <c r="R171" s="405">
        <f t="shared" si="87"/>
        <v>0</v>
      </c>
      <c r="S171" s="405">
        <f t="shared" si="87"/>
        <v>0</v>
      </c>
      <c r="T171" s="405">
        <f t="shared" si="87"/>
        <v>0</v>
      </c>
      <c r="U171" s="405">
        <f t="shared" si="87"/>
        <v>0</v>
      </c>
      <c r="V171" s="405">
        <f t="shared" si="87"/>
        <v>0</v>
      </c>
      <c r="W171" s="405">
        <f t="shared" si="87"/>
        <v>0</v>
      </c>
      <c r="X171" s="405">
        <f t="shared" si="87"/>
        <v>0</v>
      </c>
      <c r="Y171" s="405">
        <f t="shared" si="87"/>
        <v>0</v>
      </c>
      <c r="Z171" s="405">
        <f t="shared" si="87"/>
        <v>0</v>
      </c>
      <c r="AA171" s="405">
        <f t="shared" si="87"/>
        <v>0</v>
      </c>
    </row>
    <row r="172" spans="1:27" s="95" customFormat="1" hidden="1" x14ac:dyDescent="0.25">
      <c r="A172" s="704"/>
      <c r="B172" s="76" t="s">
        <v>24</v>
      </c>
      <c r="C172" s="405">
        <f t="shared" si="77"/>
        <v>0</v>
      </c>
      <c r="D172" s="405">
        <f t="shared" ref="D172:AA172" si="88">IF(D33=0,0,((D15*0.5)+C33-D51)*D88*D137*D$2)</f>
        <v>0</v>
      </c>
      <c r="E172" s="405">
        <f t="shared" si="88"/>
        <v>0</v>
      </c>
      <c r="F172" s="405">
        <f t="shared" si="88"/>
        <v>0</v>
      </c>
      <c r="G172" s="405">
        <f t="shared" si="88"/>
        <v>0</v>
      </c>
      <c r="H172" s="405">
        <f t="shared" si="88"/>
        <v>0</v>
      </c>
      <c r="I172" s="405">
        <f t="shared" si="88"/>
        <v>0</v>
      </c>
      <c r="J172" s="405">
        <f t="shared" si="88"/>
        <v>0</v>
      </c>
      <c r="K172" s="405">
        <f t="shared" si="88"/>
        <v>0</v>
      </c>
      <c r="L172" s="405">
        <f t="shared" si="88"/>
        <v>0</v>
      </c>
      <c r="M172" s="405">
        <f t="shared" si="88"/>
        <v>0</v>
      </c>
      <c r="N172" s="405">
        <f t="shared" si="88"/>
        <v>0</v>
      </c>
      <c r="O172" s="405">
        <f t="shared" si="88"/>
        <v>0</v>
      </c>
      <c r="P172" s="405">
        <f t="shared" si="88"/>
        <v>0</v>
      </c>
      <c r="Q172" s="405">
        <f t="shared" si="88"/>
        <v>0</v>
      </c>
      <c r="R172" s="405">
        <f t="shared" si="88"/>
        <v>0</v>
      </c>
      <c r="S172" s="405">
        <f t="shared" si="88"/>
        <v>0</v>
      </c>
      <c r="T172" s="405">
        <f t="shared" si="88"/>
        <v>0</v>
      </c>
      <c r="U172" s="405">
        <f t="shared" si="88"/>
        <v>0</v>
      </c>
      <c r="V172" s="405">
        <f t="shared" si="88"/>
        <v>0</v>
      </c>
      <c r="W172" s="405">
        <f t="shared" si="88"/>
        <v>0</v>
      </c>
      <c r="X172" s="405">
        <f t="shared" si="88"/>
        <v>0</v>
      </c>
      <c r="Y172" s="405">
        <f t="shared" si="88"/>
        <v>0</v>
      </c>
      <c r="Z172" s="405">
        <f t="shared" si="88"/>
        <v>0</v>
      </c>
      <c r="AA172" s="405">
        <f t="shared" si="88"/>
        <v>0</v>
      </c>
    </row>
    <row r="173" spans="1:27" s="95" customFormat="1" ht="15.75" hidden="1" customHeight="1" x14ac:dyDescent="0.25">
      <c r="A173" s="704"/>
      <c r="B173" s="76" t="s">
        <v>7</v>
      </c>
      <c r="C173" s="405">
        <f t="shared" si="77"/>
        <v>0</v>
      </c>
      <c r="D173" s="405">
        <f t="shared" ref="D173:AA173" si="89">IF(D34=0,0,((D16*0.5)+C34-D52)*D89*D138*D$2)</f>
        <v>0</v>
      </c>
      <c r="E173" s="405">
        <f t="shared" si="89"/>
        <v>0</v>
      </c>
      <c r="F173" s="405">
        <f t="shared" si="89"/>
        <v>0</v>
      </c>
      <c r="G173" s="405">
        <f t="shared" si="89"/>
        <v>0</v>
      </c>
      <c r="H173" s="405">
        <f t="shared" si="89"/>
        <v>0</v>
      </c>
      <c r="I173" s="405">
        <f t="shared" si="89"/>
        <v>0</v>
      </c>
      <c r="J173" s="405">
        <f t="shared" si="89"/>
        <v>0</v>
      </c>
      <c r="K173" s="405">
        <f t="shared" si="89"/>
        <v>0</v>
      </c>
      <c r="L173" s="405">
        <f t="shared" si="89"/>
        <v>0</v>
      </c>
      <c r="M173" s="405">
        <f t="shared" si="89"/>
        <v>0</v>
      </c>
      <c r="N173" s="405">
        <f t="shared" si="89"/>
        <v>0</v>
      </c>
      <c r="O173" s="405">
        <f t="shared" si="89"/>
        <v>0</v>
      </c>
      <c r="P173" s="405">
        <f t="shared" si="89"/>
        <v>0</v>
      </c>
      <c r="Q173" s="405">
        <f t="shared" si="89"/>
        <v>0</v>
      </c>
      <c r="R173" s="405">
        <f t="shared" si="89"/>
        <v>0</v>
      </c>
      <c r="S173" s="405">
        <f t="shared" si="89"/>
        <v>0</v>
      </c>
      <c r="T173" s="405">
        <f t="shared" si="89"/>
        <v>0</v>
      </c>
      <c r="U173" s="405">
        <f t="shared" si="89"/>
        <v>0</v>
      </c>
      <c r="V173" s="405">
        <f t="shared" si="89"/>
        <v>0</v>
      </c>
      <c r="W173" s="405">
        <f t="shared" si="89"/>
        <v>0</v>
      </c>
      <c r="X173" s="405">
        <f t="shared" si="89"/>
        <v>0</v>
      </c>
      <c r="Y173" s="405">
        <f t="shared" si="89"/>
        <v>0</v>
      </c>
      <c r="Z173" s="405">
        <f t="shared" si="89"/>
        <v>0</v>
      </c>
      <c r="AA173" s="405">
        <f t="shared" si="89"/>
        <v>0</v>
      </c>
    </row>
    <row r="174" spans="1:27" s="95" customFormat="1" ht="15.75" hidden="1" customHeight="1" x14ac:dyDescent="0.25">
      <c r="A174" s="704"/>
      <c r="B174" s="76" t="s">
        <v>8</v>
      </c>
      <c r="C174" s="405">
        <f t="shared" si="77"/>
        <v>0</v>
      </c>
      <c r="D174" s="405">
        <f t="shared" ref="D174:AA174" si="90">IF(D35=0,0,((D17*0.5)+C35-D53)*D90*D139*D$2)</f>
        <v>0</v>
      </c>
      <c r="E174" s="405">
        <f t="shared" si="90"/>
        <v>0</v>
      </c>
      <c r="F174" s="405">
        <f t="shared" si="90"/>
        <v>0</v>
      </c>
      <c r="G174" s="405">
        <f t="shared" si="90"/>
        <v>0</v>
      </c>
      <c r="H174" s="405">
        <f t="shared" si="90"/>
        <v>0</v>
      </c>
      <c r="I174" s="405">
        <f t="shared" si="90"/>
        <v>0</v>
      </c>
      <c r="J174" s="405">
        <f t="shared" si="90"/>
        <v>0</v>
      </c>
      <c r="K174" s="405">
        <f t="shared" si="90"/>
        <v>0</v>
      </c>
      <c r="L174" s="405">
        <f t="shared" si="90"/>
        <v>0</v>
      </c>
      <c r="M174" s="405">
        <f t="shared" si="90"/>
        <v>0</v>
      </c>
      <c r="N174" s="405">
        <f t="shared" si="90"/>
        <v>0</v>
      </c>
      <c r="O174" s="405">
        <f t="shared" si="90"/>
        <v>0</v>
      </c>
      <c r="P174" s="405">
        <f t="shared" si="90"/>
        <v>0</v>
      </c>
      <c r="Q174" s="405">
        <f t="shared" si="90"/>
        <v>0</v>
      </c>
      <c r="R174" s="405">
        <f t="shared" si="90"/>
        <v>0</v>
      </c>
      <c r="S174" s="405">
        <f t="shared" si="90"/>
        <v>0</v>
      </c>
      <c r="T174" s="405">
        <f t="shared" si="90"/>
        <v>0</v>
      </c>
      <c r="U174" s="405">
        <f t="shared" si="90"/>
        <v>0</v>
      </c>
      <c r="V174" s="405">
        <f t="shared" si="90"/>
        <v>0</v>
      </c>
      <c r="W174" s="405">
        <f t="shared" si="90"/>
        <v>0</v>
      </c>
      <c r="X174" s="405">
        <f t="shared" si="90"/>
        <v>0</v>
      </c>
      <c r="Y174" s="405">
        <f t="shared" si="90"/>
        <v>0</v>
      </c>
      <c r="Z174" s="405">
        <f t="shared" si="90"/>
        <v>0</v>
      </c>
      <c r="AA174" s="405">
        <f t="shared" si="90"/>
        <v>0</v>
      </c>
    </row>
    <row r="175" spans="1:27" s="95" customFormat="1" ht="15.75" hidden="1" customHeight="1" x14ac:dyDescent="0.25">
      <c r="A175" s="704"/>
      <c r="B175" s="13"/>
      <c r="C175" s="304"/>
      <c r="D175" s="304"/>
      <c r="E175" s="304"/>
      <c r="F175" s="304"/>
      <c r="G175" s="304"/>
      <c r="H175" s="304"/>
      <c r="I175" s="304"/>
      <c r="J175" s="304"/>
      <c r="K175" s="304"/>
      <c r="L175" s="304"/>
      <c r="M175" s="304"/>
      <c r="N175" s="304"/>
      <c r="O175" s="304"/>
      <c r="P175" s="304"/>
      <c r="Q175" s="304"/>
      <c r="R175" s="304"/>
      <c r="S175" s="304"/>
      <c r="T175" s="304"/>
      <c r="U175" s="304"/>
      <c r="V175" s="304"/>
      <c r="W175" s="304"/>
      <c r="X175" s="304"/>
      <c r="Y175" s="304"/>
      <c r="Z175" s="304"/>
      <c r="AA175" s="304"/>
    </row>
    <row r="176" spans="1:27" s="95" customFormat="1" ht="15.75" hidden="1" customHeight="1" x14ac:dyDescent="0.25">
      <c r="A176" s="704"/>
      <c r="B176" s="224" t="s">
        <v>26</v>
      </c>
      <c r="C176" s="405">
        <f>SUM(C162:C175)</f>
        <v>0</v>
      </c>
      <c r="D176" s="405">
        <f>SUM(D162:D175)</f>
        <v>5.6104198193524564</v>
      </c>
      <c r="E176" s="405">
        <f t="shared" ref="E176:AA176" si="91">SUM(E162:E175)</f>
        <v>210.16586677245428</v>
      </c>
      <c r="F176" s="405">
        <f t="shared" si="91"/>
        <v>369.57102268562687</v>
      </c>
      <c r="G176" s="405">
        <f t="shared" si="91"/>
        <v>687.42101056192075</v>
      </c>
      <c r="H176" s="405">
        <f t="shared" si="91"/>
        <v>2949.3116833777704</v>
      </c>
      <c r="I176" s="405">
        <f t="shared" si="91"/>
        <v>4300.5782893539772</v>
      </c>
      <c r="J176" s="405">
        <f t="shared" si="91"/>
        <v>4129.5364668529128</v>
      </c>
      <c r="K176" s="405">
        <f t="shared" si="91"/>
        <v>3916.7901142566479</v>
      </c>
      <c r="L176" s="405">
        <f t="shared" si="91"/>
        <v>1869.4406519396198</v>
      </c>
      <c r="M176" s="405">
        <f t="shared" si="91"/>
        <v>1393.7964368168639</v>
      </c>
      <c r="N176" s="405">
        <f t="shared" si="91"/>
        <v>1176.5886123646178</v>
      </c>
      <c r="O176" s="405">
        <f t="shared" si="91"/>
        <v>1480.1995033806911</v>
      </c>
      <c r="P176" s="405">
        <f t="shared" si="91"/>
        <v>1071.9347995085857</v>
      </c>
      <c r="Q176" s="405">
        <f t="shared" si="91"/>
        <v>1308.7952226135187</v>
      </c>
      <c r="R176" s="405">
        <f t="shared" si="91"/>
        <v>982.33499681733167</v>
      </c>
      <c r="S176" s="405">
        <f t="shared" si="91"/>
        <v>1395.9930235748643</v>
      </c>
      <c r="T176" s="405">
        <f t="shared" si="91"/>
        <v>0</v>
      </c>
      <c r="U176" s="405">
        <f t="shared" si="91"/>
        <v>0</v>
      </c>
      <c r="V176" s="405">
        <f t="shared" si="91"/>
        <v>0</v>
      </c>
      <c r="W176" s="405">
        <f t="shared" si="91"/>
        <v>0</v>
      </c>
      <c r="X176" s="405">
        <f t="shared" si="91"/>
        <v>0</v>
      </c>
      <c r="Y176" s="405">
        <f t="shared" si="91"/>
        <v>0</v>
      </c>
      <c r="Z176" s="405">
        <f t="shared" si="91"/>
        <v>0</v>
      </c>
      <c r="AA176" s="405">
        <f t="shared" si="91"/>
        <v>0</v>
      </c>
    </row>
    <row r="177" spans="1:27" s="95" customFormat="1" ht="16.5" hidden="1" customHeight="1" thickBot="1" x14ac:dyDescent="0.3">
      <c r="A177" s="705"/>
      <c r="B177" s="127" t="s">
        <v>27</v>
      </c>
      <c r="C177" s="413">
        <f>C176</f>
        <v>0</v>
      </c>
      <c r="D177" s="413">
        <f>C177+D176</f>
        <v>5.6104198193524564</v>
      </c>
      <c r="E177" s="413">
        <f t="shared" ref="E177:AA177" si="92">D177+E176</f>
        <v>215.77628659180672</v>
      </c>
      <c r="F177" s="413">
        <f t="shared" si="92"/>
        <v>585.34730927743362</v>
      </c>
      <c r="G177" s="413">
        <f t="shared" si="92"/>
        <v>1272.7683198393543</v>
      </c>
      <c r="H177" s="413">
        <f t="shared" si="92"/>
        <v>4222.0800032171246</v>
      </c>
      <c r="I177" s="413">
        <f t="shared" si="92"/>
        <v>8522.6582925711009</v>
      </c>
      <c r="J177" s="413">
        <f t="shared" si="92"/>
        <v>12652.194759424014</v>
      </c>
      <c r="K177" s="413">
        <f t="shared" si="92"/>
        <v>16568.98487368066</v>
      </c>
      <c r="L177" s="413">
        <f t="shared" si="92"/>
        <v>18438.425525620281</v>
      </c>
      <c r="M177" s="413">
        <f t="shared" si="92"/>
        <v>19832.221962437146</v>
      </c>
      <c r="N177" s="413">
        <f t="shared" si="92"/>
        <v>21008.810574801762</v>
      </c>
      <c r="O177" s="413">
        <f t="shared" si="92"/>
        <v>22489.010078182455</v>
      </c>
      <c r="P177" s="413">
        <f t="shared" si="92"/>
        <v>23560.944877691039</v>
      </c>
      <c r="Q177" s="413">
        <f t="shared" si="92"/>
        <v>24869.74010030456</v>
      </c>
      <c r="R177" s="413">
        <f t="shared" si="92"/>
        <v>25852.075097121891</v>
      </c>
      <c r="S177" s="413">
        <f t="shared" si="92"/>
        <v>27248.068120696757</v>
      </c>
      <c r="T177" s="413">
        <f t="shared" si="92"/>
        <v>27248.068120696757</v>
      </c>
      <c r="U177" s="413">
        <f t="shared" si="92"/>
        <v>27248.068120696757</v>
      </c>
      <c r="V177" s="413">
        <f t="shared" si="92"/>
        <v>27248.068120696757</v>
      </c>
      <c r="W177" s="413">
        <f t="shared" si="92"/>
        <v>27248.068120696757</v>
      </c>
      <c r="X177" s="413">
        <f t="shared" si="92"/>
        <v>27248.068120696757</v>
      </c>
      <c r="Y177" s="413">
        <f t="shared" si="92"/>
        <v>27248.068120696757</v>
      </c>
      <c r="Z177" s="413">
        <f t="shared" si="92"/>
        <v>27248.068120696757</v>
      </c>
      <c r="AA177" s="413">
        <f t="shared" si="92"/>
        <v>27248.068120696757</v>
      </c>
    </row>
    <row r="178" spans="1:27" hidden="1" x14ac:dyDescent="0.25">
      <c r="A178" s="95"/>
      <c r="B178" s="95" t="s">
        <v>128</v>
      </c>
      <c r="C178" s="99">
        <f>C157+C176</f>
        <v>0</v>
      </c>
      <c r="D178" s="99"/>
      <c r="E178" s="99">
        <f>E157+E176</f>
        <v>2887.6632245421133</v>
      </c>
      <c r="F178" s="99">
        <f t="shared" ref="F178:N178" si="93">F157+F176</f>
        <v>6707.2609201321766</v>
      </c>
      <c r="G178" s="99">
        <f t="shared" si="93"/>
        <v>11052.264479622027</v>
      </c>
      <c r="H178" s="99">
        <f t="shared" si="93"/>
        <v>22574.365110391482</v>
      </c>
      <c r="I178" s="99">
        <f t="shared" si="93"/>
        <v>35741.722182965503</v>
      </c>
      <c r="J178" s="99">
        <f t="shared" si="93"/>
        <v>33207.285518660734</v>
      </c>
      <c r="K178" s="99">
        <f t="shared" si="93"/>
        <v>34291.108321421212</v>
      </c>
      <c r="L178" s="99">
        <f t="shared" si="93"/>
        <v>21660.11594817444</v>
      </c>
      <c r="M178" s="99">
        <f t="shared" si="93"/>
        <v>17908.984618389462</v>
      </c>
      <c r="N178" s="99">
        <f t="shared" si="93"/>
        <v>18820.062141555747</v>
      </c>
    </row>
    <row r="179" spans="1:27" hidden="1" x14ac:dyDescent="0.25">
      <c r="A179" s="95"/>
      <c r="B179" s="95" t="s">
        <v>182</v>
      </c>
      <c r="C179" s="97">
        <f>C178-C73</f>
        <v>0</v>
      </c>
      <c r="D179" s="97">
        <f t="shared" ref="D179:AA179" si="94">D178-D73</f>
        <v>-83.824617283434009</v>
      </c>
      <c r="E179" s="97">
        <f t="shared" si="94"/>
        <v>0</v>
      </c>
      <c r="F179" s="97">
        <f t="shared" si="94"/>
        <v>0</v>
      </c>
      <c r="G179" s="97">
        <f t="shared" si="94"/>
        <v>0</v>
      </c>
      <c r="H179" s="97">
        <f t="shared" si="94"/>
        <v>0</v>
      </c>
      <c r="I179" s="97">
        <f t="shared" si="94"/>
        <v>0</v>
      </c>
      <c r="J179" s="97">
        <f t="shared" si="94"/>
        <v>0</v>
      </c>
      <c r="K179" s="97">
        <f t="shared" si="94"/>
        <v>0</v>
      </c>
      <c r="L179" s="97">
        <f t="shared" si="94"/>
        <v>0</v>
      </c>
      <c r="M179" s="97">
        <f t="shared" si="94"/>
        <v>0</v>
      </c>
      <c r="N179" s="97">
        <f t="shared" si="94"/>
        <v>0</v>
      </c>
      <c r="O179" s="97">
        <f t="shared" si="94"/>
        <v>-20921.083315159787</v>
      </c>
      <c r="P179" s="97">
        <f t="shared" si="94"/>
        <v>-16015.809157421967</v>
      </c>
      <c r="Q179" s="97">
        <f t="shared" si="94"/>
        <v>-17982.969405151434</v>
      </c>
      <c r="R179" s="97">
        <f t="shared" si="94"/>
        <v>-17828.552105207098</v>
      </c>
      <c r="S179" s="97">
        <f t="shared" si="94"/>
        <v>-22444.898820185634</v>
      </c>
      <c r="T179" s="97">
        <f t="shared" si="94"/>
        <v>0</v>
      </c>
      <c r="U179" s="97">
        <f t="shared" si="94"/>
        <v>0</v>
      </c>
      <c r="V179" s="97">
        <f t="shared" si="94"/>
        <v>0</v>
      </c>
      <c r="W179" s="97">
        <f t="shared" si="94"/>
        <v>0</v>
      </c>
      <c r="X179" s="97">
        <f t="shared" si="94"/>
        <v>0</v>
      </c>
      <c r="Y179" s="97">
        <f t="shared" si="94"/>
        <v>0</v>
      </c>
      <c r="Z179" s="97">
        <f t="shared" si="94"/>
        <v>0</v>
      </c>
      <c r="AA179" s="97">
        <f t="shared" si="94"/>
        <v>0</v>
      </c>
    </row>
    <row r="180" spans="1:27" ht="15.75" hidden="1" thickBot="1" x14ac:dyDescent="0.3">
      <c r="A180" s="95"/>
      <c r="B180" s="95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</row>
    <row r="181" spans="1:27" ht="15.75" hidden="1" thickBot="1" x14ac:dyDescent="0.3">
      <c r="A181" s="95"/>
      <c r="B181" s="241" t="s">
        <v>39</v>
      </c>
      <c r="C181" s="135">
        <f>C$4</f>
        <v>45292</v>
      </c>
      <c r="D181" s="135">
        <f t="shared" ref="D181:AA181" si="95">D$4</f>
        <v>45323</v>
      </c>
      <c r="E181" s="135">
        <f t="shared" si="95"/>
        <v>45352</v>
      </c>
      <c r="F181" s="135">
        <f t="shared" si="95"/>
        <v>45383</v>
      </c>
      <c r="G181" s="135">
        <f t="shared" si="95"/>
        <v>45413</v>
      </c>
      <c r="H181" s="135">
        <f t="shared" si="95"/>
        <v>45444</v>
      </c>
      <c r="I181" s="135">
        <f t="shared" si="95"/>
        <v>45474</v>
      </c>
      <c r="J181" s="135">
        <f t="shared" si="95"/>
        <v>45505</v>
      </c>
      <c r="K181" s="135">
        <f t="shared" si="95"/>
        <v>45536</v>
      </c>
      <c r="L181" s="135">
        <f t="shared" si="95"/>
        <v>45566</v>
      </c>
      <c r="M181" s="135">
        <f t="shared" si="95"/>
        <v>45597</v>
      </c>
      <c r="N181" s="135">
        <f t="shared" si="95"/>
        <v>45627</v>
      </c>
      <c r="O181" s="135">
        <f t="shared" si="95"/>
        <v>45658</v>
      </c>
      <c r="P181" s="135">
        <f t="shared" si="95"/>
        <v>45689</v>
      </c>
      <c r="Q181" s="135">
        <f t="shared" si="95"/>
        <v>45717</v>
      </c>
      <c r="R181" s="135">
        <f t="shared" si="95"/>
        <v>45748</v>
      </c>
      <c r="S181" s="135">
        <f t="shared" si="95"/>
        <v>45778</v>
      </c>
      <c r="T181" s="135">
        <f t="shared" si="95"/>
        <v>45809</v>
      </c>
      <c r="U181" s="135">
        <f t="shared" si="95"/>
        <v>45839</v>
      </c>
      <c r="V181" s="135">
        <f t="shared" si="95"/>
        <v>45870</v>
      </c>
      <c r="W181" s="135">
        <f t="shared" si="95"/>
        <v>45901</v>
      </c>
      <c r="X181" s="135">
        <f t="shared" si="95"/>
        <v>45931</v>
      </c>
      <c r="Y181" s="135">
        <f t="shared" si="95"/>
        <v>45962</v>
      </c>
      <c r="Z181" s="135">
        <f t="shared" si="95"/>
        <v>45992</v>
      </c>
      <c r="AA181" s="135">
        <f t="shared" si="95"/>
        <v>46023</v>
      </c>
    </row>
    <row r="182" spans="1:27" hidden="1" x14ac:dyDescent="0.25">
      <c r="A182" s="95"/>
      <c r="B182" s="235" t="s">
        <v>129</v>
      </c>
      <c r="C182" s="107">
        <f>C157*'YTD PROGRAM SUMMARY'!C39</f>
        <v>0</v>
      </c>
      <c r="D182" s="107">
        <f>D157*'YTD PROGRAM SUMMARY'!D39</f>
        <v>78.21419746408155</v>
      </c>
      <c r="E182" s="107">
        <f>E157*'YTD PROGRAM SUMMARY'!E39</f>
        <v>2677.4973577696592</v>
      </c>
      <c r="F182" s="107">
        <f>F157*'YTD PROGRAM SUMMARY'!F39</f>
        <v>6337.6898974465494</v>
      </c>
      <c r="G182" s="107">
        <f>G157*'YTD PROGRAM SUMMARY'!G39</f>
        <v>10364.843469060106</v>
      </c>
      <c r="H182" s="107">
        <f>H157*'YTD PROGRAM SUMMARY'!H39</f>
        <v>19625.05342701371</v>
      </c>
      <c r="I182" s="107">
        <f>I157*'YTD PROGRAM SUMMARY'!I39</f>
        <v>31441.143893611523</v>
      </c>
      <c r="J182" s="107">
        <f>J157*'YTD PROGRAM SUMMARY'!J39</f>
        <v>29077.749051807823</v>
      </c>
      <c r="K182" s="107">
        <f>K157*'YTD PROGRAM SUMMARY'!K39</f>
        <v>30374.318207164561</v>
      </c>
      <c r="L182" s="107">
        <f>L157*'YTD PROGRAM SUMMARY'!L39</f>
        <v>19790.675296234822</v>
      </c>
      <c r="M182" s="107">
        <f>M157*'YTD PROGRAM SUMMARY'!M39</f>
        <v>0</v>
      </c>
      <c r="N182" s="107">
        <f>N157*'YTD PROGRAM SUMMARY'!N39</f>
        <v>0</v>
      </c>
      <c r="O182" s="207">
        <f>O157*'YTD PROGRAM SUMMARY'!O39</f>
        <v>0</v>
      </c>
      <c r="P182" s="207">
        <f>P157*'YTD PROGRAM SUMMARY'!P39</f>
        <v>0</v>
      </c>
      <c r="Q182" s="207">
        <f>Q157*'YTD PROGRAM SUMMARY'!Q39</f>
        <v>0</v>
      </c>
      <c r="R182" s="207">
        <f>R157*'YTD PROGRAM SUMMARY'!R39</f>
        <v>0</v>
      </c>
      <c r="S182" s="207">
        <f>S157*'YTD PROGRAM SUMMARY'!S39</f>
        <v>0</v>
      </c>
      <c r="T182" s="207">
        <f>T157*'YTD PROGRAM SUMMARY'!T39</f>
        <v>0</v>
      </c>
      <c r="U182" s="207">
        <f>U157*'YTD PROGRAM SUMMARY'!U39</f>
        <v>0</v>
      </c>
      <c r="V182" s="207">
        <f>V157*'YTD PROGRAM SUMMARY'!V39</f>
        <v>0</v>
      </c>
      <c r="W182" s="207">
        <f>W157*'YTD PROGRAM SUMMARY'!W39</f>
        <v>0</v>
      </c>
      <c r="X182" s="207">
        <f>X157*'YTD PROGRAM SUMMARY'!X39</f>
        <v>0</v>
      </c>
      <c r="Y182" s="207">
        <f>Y157*'YTD PROGRAM SUMMARY'!Y39</f>
        <v>0</v>
      </c>
      <c r="Z182" s="207">
        <f>Z157*'YTD PROGRAM SUMMARY'!Z39</f>
        <v>0</v>
      </c>
      <c r="AA182" s="207">
        <f>AA157*'YTD PROGRAM SUMMARY'!AA39</f>
        <v>0</v>
      </c>
    </row>
    <row r="183" spans="1:27" ht="15.75" hidden="1" thickBot="1" x14ac:dyDescent="0.3">
      <c r="A183" s="95"/>
      <c r="B183" s="78" t="s">
        <v>130</v>
      </c>
      <c r="C183" s="100">
        <f>C176*'YTD PROGRAM SUMMARY'!C39</f>
        <v>0</v>
      </c>
      <c r="D183" s="100">
        <f>D176*'YTD PROGRAM SUMMARY'!D39</f>
        <v>5.6104198193524564</v>
      </c>
      <c r="E183" s="100">
        <f>E176*'YTD PROGRAM SUMMARY'!E39</f>
        <v>210.16586677245428</v>
      </c>
      <c r="F183" s="100">
        <f>F176*'YTD PROGRAM SUMMARY'!F39</f>
        <v>369.57102268562687</v>
      </c>
      <c r="G183" s="100">
        <f>G176*'YTD PROGRAM SUMMARY'!G39</f>
        <v>687.42101056192075</v>
      </c>
      <c r="H183" s="100">
        <f>H176*'YTD PROGRAM SUMMARY'!H39</f>
        <v>2949.3116833777704</v>
      </c>
      <c r="I183" s="100">
        <f>I176*'YTD PROGRAM SUMMARY'!I39</f>
        <v>4300.5782893539772</v>
      </c>
      <c r="J183" s="100">
        <f>J176*'YTD PROGRAM SUMMARY'!J39</f>
        <v>4129.5364668529128</v>
      </c>
      <c r="K183" s="100">
        <f>K176*'YTD PROGRAM SUMMARY'!K39</f>
        <v>3916.7901142566479</v>
      </c>
      <c r="L183" s="100">
        <f>L176*'YTD PROGRAM SUMMARY'!L39</f>
        <v>1869.4406519396198</v>
      </c>
      <c r="M183" s="100">
        <f>M176*'YTD PROGRAM SUMMARY'!M39</f>
        <v>0</v>
      </c>
      <c r="N183" s="100">
        <f>N176*'YTD PROGRAM SUMMARY'!N39</f>
        <v>0</v>
      </c>
      <c r="O183" s="201">
        <f>O176*'YTD PROGRAM SUMMARY'!O39</f>
        <v>0</v>
      </c>
      <c r="P183" s="201">
        <f>P176*'YTD PROGRAM SUMMARY'!P39</f>
        <v>0</v>
      </c>
      <c r="Q183" s="201">
        <f>Q176*'YTD PROGRAM SUMMARY'!Q39</f>
        <v>0</v>
      </c>
      <c r="R183" s="201">
        <f>R176*'YTD PROGRAM SUMMARY'!R39</f>
        <v>0</v>
      </c>
      <c r="S183" s="201">
        <f>S176*'YTD PROGRAM SUMMARY'!S39</f>
        <v>0</v>
      </c>
      <c r="T183" s="201">
        <f>T176*'YTD PROGRAM SUMMARY'!T39</f>
        <v>0</v>
      </c>
      <c r="U183" s="201">
        <f>U176*'YTD PROGRAM SUMMARY'!U39</f>
        <v>0</v>
      </c>
      <c r="V183" s="201">
        <f>V176*'YTD PROGRAM SUMMARY'!V39</f>
        <v>0</v>
      </c>
      <c r="W183" s="201">
        <f>W176*'YTD PROGRAM SUMMARY'!W39</f>
        <v>0</v>
      </c>
      <c r="X183" s="201">
        <f>X176*'YTD PROGRAM SUMMARY'!X39</f>
        <v>0</v>
      </c>
      <c r="Y183" s="201">
        <f>Y176*'YTD PROGRAM SUMMARY'!Y39</f>
        <v>0</v>
      </c>
      <c r="Z183" s="201">
        <f>Z176*'YTD PROGRAM SUMMARY'!Z39</f>
        <v>0</v>
      </c>
      <c r="AA183" s="201">
        <f>AA176*'YTD PROGRAM SUMMARY'!AA39</f>
        <v>0</v>
      </c>
    </row>
    <row r="184" spans="1:27" hidden="1" x14ac:dyDescent="0.25">
      <c r="A184" s="95"/>
      <c r="B184" s="235" t="s">
        <v>131</v>
      </c>
      <c r="C184" s="101">
        <f>IFERROR(C182/C73,0)</f>
        <v>0</v>
      </c>
      <c r="D184" s="101">
        <f t="shared" ref="D184:AA184" si="96">IFERROR(D182/D73,0)</f>
        <v>0.93306954447066437</v>
      </c>
      <c r="E184" s="101">
        <f t="shared" si="96"/>
        <v>0.92721939837503753</v>
      </c>
      <c r="F184" s="101">
        <f t="shared" si="96"/>
        <v>0.94489985896085527</v>
      </c>
      <c r="G184" s="101">
        <f t="shared" si="96"/>
        <v>0.93780269990558263</v>
      </c>
      <c r="H184" s="101">
        <f t="shared" si="96"/>
        <v>0.86935128988322541</v>
      </c>
      <c r="I184" s="101">
        <f t="shared" si="96"/>
        <v>0.87967624314970383</v>
      </c>
      <c r="J184" s="101">
        <f t="shared" si="96"/>
        <v>0.87564366064993993</v>
      </c>
      <c r="K184" s="101">
        <f t="shared" si="96"/>
        <v>0.88577825838863644</v>
      </c>
      <c r="L184" s="101">
        <f t="shared" si="96"/>
        <v>0.91369202933111804</v>
      </c>
      <c r="M184" s="101">
        <f t="shared" si="96"/>
        <v>0</v>
      </c>
      <c r="N184" s="101">
        <f t="shared" si="96"/>
        <v>0</v>
      </c>
      <c r="O184" s="202">
        <f t="shared" si="96"/>
        <v>0</v>
      </c>
      <c r="P184" s="202">
        <f t="shared" si="96"/>
        <v>0</v>
      </c>
      <c r="Q184" s="202">
        <f t="shared" si="96"/>
        <v>0</v>
      </c>
      <c r="R184" s="202">
        <f t="shared" si="96"/>
        <v>0</v>
      </c>
      <c r="S184" s="202">
        <f t="shared" si="96"/>
        <v>0</v>
      </c>
      <c r="T184" s="202">
        <f t="shared" si="96"/>
        <v>0</v>
      </c>
      <c r="U184" s="202">
        <f t="shared" si="96"/>
        <v>0</v>
      </c>
      <c r="V184" s="202">
        <f t="shared" si="96"/>
        <v>0</v>
      </c>
      <c r="W184" s="202">
        <f t="shared" si="96"/>
        <v>0</v>
      </c>
      <c r="X184" s="202">
        <f t="shared" si="96"/>
        <v>0</v>
      </c>
      <c r="Y184" s="202">
        <f t="shared" si="96"/>
        <v>0</v>
      </c>
      <c r="Z184" s="202">
        <f t="shared" si="96"/>
        <v>0</v>
      </c>
      <c r="AA184" s="202">
        <f t="shared" si="96"/>
        <v>0</v>
      </c>
    </row>
    <row r="185" spans="1:27" ht="15.75" hidden="1" thickBot="1" x14ac:dyDescent="0.3">
      <c r="A185" s="95"/>
      <c r="B185" s="78" t="s">
        <v>132</v>
      </c>
      <c r="C185" s="102">
        <f>IFERROR(C183/C73,0)</f>
        <v>0</v>
      </c>
      <c r="D185" s="102">
        <f t="shared" ref="D185:AA185" si="97">IFERROR(D183/D73,0)</f>
        <v>6.6930455529335603E-2</v>
      </c>
      <c r="E185" s="102">
        <f t="shared" si="97"/>
        <v>7.2780601624962526E-2</v>
      </c>
      <c r="F185" s="102">
        <f t="shared" si="97"/>
        <v>5.5100141039144783E-2</v>
      </c>
      <c r="G185" s="102">
        <f t="shared" si="97"/>
        <v>6.2197300094417367E-2</v>
      </c>
      <c r="H185" s="102">
        <f t="shared" si="97"/>
        <v>0.13064871011677476</v>
      </c>
      <c r="I185" s="102">
        <f t="shared" si="97"/>
        <v>0.12032375685029614</v>
      </c>
      <c r="J185" s="102">
        <f t="shared" si="97"/>
        <v>0.12435633935006016</v>
      </c>
      <c r="K185" s="102">
        <f t="shared" si="97"/>
        <v>0.11422174161136342</v>
      </c>
      <c r="L185" s="102">
        <f t="shared" si="97"/>
        <v>8.630797066888185E-2</v>
      </c>
      <c r="M185" s="102">
        <f t="shared" si="97"/>
        <v>0</v>
      </c>
      <c r="N185" s="102">
        <f t="shared" si="97"/>
        <v>0</v>
      </c>
      <c r="O185" s="203">
        <f t="shared" si="97"/>
        <v>0</v>
      </c>
      <c r="P185" s="203">
        <f t="shared" si="97"/>
        <v>0</v>
      </c>
      <c r="Q185" s="203">
        <f t="shared" si="97"/>
        <v>0</v>
      </c>
      <c r="R185" s="203">
        <f t="shared" si="97"/>
        <v>0</v>
      </c>
      <c r="S185" s="203">
        <f t="shared" si="97"/>
        <v>0</v>
      </c>
      <c r="T185" s="203">
        <f t="shared" si="97"/>
        <v>0</v>
      </c>
      <c r="U185" s="203">
        <f t="shared" si="97"/>
        <v>0</v>
      </c>
      <c r="V185" s="203">
        <f t="shared" si="97"/>
        <v>0</v>
      </c>
      <c r="W185" s="203">
        <f t="shared" si="97"/>
        <v>0</v>
      </c>
      <c r="X185" s="203">
        <f t="shared" si="97"/>
        <v>0</v>
      </c>
      <c r="Y185" s="203">
        <f t="shared" si="97"/>
        <v>0</v>
      </c>
      <c r="Z185" s="203">
        <f t="shared" si="97"/>
        <v>0</v>
      </c>
      <c r="AA185" s="203">
        <f t="shared" si="97"/>
        <v>0</v>
      </c>
    </row>
    <row r="186" spans="1:27" ht="15.75" hidden="1" thickBot="1" x14ac:dyDescent="0.3">
      <c r="A186" s="95"/>
      <c r="B186" s="242" t="s">
        <v>133</v>
      </c>
      <c r="C186" s="104">
        <f>C184+C185</f>
        <v>0</v>
      </c>
      <c r="D186" s="104">
        <f t="shared" ref="D186:AA186" si="98">D184+D185</f>
        <v>1</v>
      </c>
      <c r="E186" s="105">
        <f t="shared" si="98"/>
        <v>1</v>
      </c>
      <c r="F186" s="105">
        <f t="shared" si="98"/>
        <v>1</v>
      </c>
      <c r="G186" s="105">
        <f t="shared" si="98"/>
        <v>1</v>
      </c>
      <c r="H186" s="105">
        <f t="shared" si="98"/>
        <v>1.0000000000000002</v>
      </c>
      <c r="I186" s="105">
        <f t="shared" si="98"/>
        <v>1</v>
      </c>
      <c r="J186" s="105">
        <f t="shared" si="98"/>
        <v>1</v>
      </c>
      <c r="K186" s="105">
        <f t="shared" si="98"/>
        <v>0.99999999999999989</v>
      </c>
      <c r="L186" s="105">
        <f t="shared" si="98"/>
        <v>0.99999999999999989</v>
      </c>
      <c r="M186" s="105">
        <f t="shared" si="98"/>
        <v>0</v>
      </c>
      <c r="N186" s="105">
        <f t="shared" si="98"/>
        <v>0</v>
      </c>
      <c r="O186" s="204">
        <f t="shared" si="98"/>
        <v>0</v>
      </c>
      <c r="P186" s="204">
        <f t="shared" si="98"/>
        <v>0</v>
      </c>
      <c r="Q186" s="205">
        <f t="shared" si="98"/>
        <v>0</v>
      </c>
      <c r="R186" s="205">
        <f t="shared" si="98"/>
        <v>0</v>
      </c>
      <c r="S186" s="205">
        <f t="shared" si="98"/>
        <v>0</v>
      </c>
      <c r="T186" s="205">
        <f t="shared" si="98"/>
        <v>0</v>
      </c>
      <c r="U186" s="205">
        <f t="shared" si="98"/>
        <v>0</v>
      </c>
      <c r="V186" s="205">
        <f t="shared" si="98"/>
        <v>0</v>
      </c>
      <c r="W186" s="205">
        <f t="shared" si="98"/>
        <v>0</v>
      </c>
      <c r="X186" s="205">
        <f t="shared" si="98"/>
        <v>0</v>
      </c>
      <c r="Y186" s="206">
        <f t="shared" si="98"/>
        <v>0</v>
      </c>
      <c r="Z186" s="206">
        <f t="shared" si="98"/>
        <v>0</v>
      </c>
      <c r="AA186" s="204">
        <f t="shared" si="98"/>
        <v>0</v>
      </c>
    </row>
    <row r="187" spans="1:27" ht="15.75" hidden="1" thickBot="1" x14ac:dyDescent="0.3">
      <c r="A187" s="95"/>
      <c r="B187" s="95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5.75" hidden="1" thickBot="1" x14ac:dyDescent="0.3">
      <c r="A188" s="95"/>
      <c r="B188" s="241" t="s">
        <v>37</v>
      </c>
      <c r="C188" s="135">
        <f>C$4</f>
        <v>45292</v>
      </c>
      <c r="D188" s="135">
        <f t="shared" ref="D188:AA188" si="99">D$4</f>
        <v>45323</v>
      </c>
      <c r="E188" s="135">
        <f t="shared" si="99"/>
        <v>45352</v>
      </c>
      <c r="F188" s="135">
        <f t="shared" si="99"/>
        <v>45383</v>
      </c>
      <c r="G188" s="135">
        <f t="shared" si="99"/>
        <v>45413</v>
      </c>
      <c r="H188" s="135">
        <f t="shared" si="99"/>
        <v>45444</v>
      </c>
      <c r="I188" s="135">
        <f t="shared" si="99"/>
        <v>45474</v>
      </c>
      <c r="J188" s="135">
        <f t="shared" si="99"/>
        <v>45505</v>
      </c>
      <c r="K188" s="135">
        <f t="shared" si="99"/>
        <v>45536</v>
      </c>
      <c r="L188" s="135">
        <f t="shared" si="99"/>
        <v>45566</v>
      </c>
      <c r="M188" s="135">
        <f t="shared" si="99"/>
        <v>45597</v>
      </c>
      <c r="N188" s="135">
        <f t="shared" si="99"/>
        <v>45627</v>
      </c>
      <c r="O188" s="135">
        <f t="shared" si="99"/>
        <v>45658</v>
      </c>
      <c r="P188" s="135">
        <f t="shared" si="99"/>
        <v>45689</v>
      </c>
      <c r="Q188" s="135">
        <f t="shared" si="99"/>
        <v>45717</v>
      </c>
      <c r="R188" s="135">
        <f t="shared" si="99"/>
        <v>45748</v>
      </c>
      <c r="S188" s="135">
        <f t="shared" si="99"/>
        <v>45778</v>
      </c>
      <c r="T188" s="135">
        <f t="shared" si="99"/>
        <v>45809</v>
      </c>
      <c r="U188" s="135">
        <f t="shared" si="99"/>
        <v>45839</v>
      </c>
      <c r="V188" s="135">
        <f t="shared" si="99"/>
        <v>45870</v>
      </c>
      <c r="W188" s="135">
        <f t="shared" si="99"/>
        <v>45901</v>
      </c>
      <c r="X188" s="135">
        <f t="shared" si="99"/>
        <v>45931</v>
      </c>
      <c r="Y188" s="135">
        <f t="shared" si="99"/>
        <v>45962</v>
      </c>
      <c r="Z188" s="135">
        <f t="shared" si="99"/>
        <v>45992</v>
      </c>
      <c r="AA188" s="135">
        <f t="shared" si="99"/>
        <v>46023</v>
      </c>
    </row>
    <row r="189" spans="1:27" hidden="1" x14ac:dyDescent="0.25">
      <c r="A189" s="95"/>
      <c r="B189" s="235" t="s">
        <v>134</v>
      </c>
      <c r="C189" s="107">
        <f>C157*'YTD PROGRAM SUMMARY'!C40</f>
        <v>0</v>
      </c>
      <c r="D189" s="107">
        <f>D157*'YTD PROGRAM SUMMARY'!D40</f>
        <v>0</v>
      </c>
      <c r="E189" s="107">
        <f>E157*'YTD PROGRAM SUMMARY'!E40</f>
        <v>0</v>
      </c>
      <c r="F189" s="107">
        <f>F157*'YTD PROGRAM SUMMARY'!F40</f>
        <v>0</v>
      </c>
      <c r="G189" s="107">
        <f>G157*'YTD PROGRAM SUMMARY'!G40</f>
        <v>0</v>
      </c>
      <c r="H189" s="107">
        <f>H157*'YTD PROGRAM SUMMARY'!H40</f>
        <v>0</v>
      </c>
      <c r="I189" s="107">
        <f>I157*'YTD PROGRAM SUMMARY'!I40</f>
        <v>0</v>
      </c>
      <c r="J189" s="107">
        <f>J157*'YTD PROGRAM SUMMARY'!J40</f>
        <v>0</v>
      </c>
      <c r="K189" s="107">
        <f>K157*'YTD PROGRAM SUMMARY'!K40</f>
        <v>0</v>
      </c>
      <c r="L189" s="107">
        <f>L157*'YTD PROGRAM SUMMARY'!L40</f>
        <v>0</v>
      </c>
      <c r="M189" s="107">
        <f>M157*'YTD PROGRAM SUMMARY'!M40</f>
        <v>0</v>
      </c>
      <c r="N189" s="107">
        <f>N157*'YTD PROGRAM SUMMARY'!N40</f>
        <v>0</v>
      </c>
      <c r="O189" s="207">
        <f>O157*'YTD PROGRAM SUMMARY'!O40</f>
        <v>0</v>
      </c>
      <c r="P189" s="207">
        <f>P157*'YTD PROGRAM SUMMARY'!P40</f>
        <v>0</v>
      </c>
      <c r="Q189" s="207">
        <f>Q157*'YTD PROGRAM SUMMARY'!Q40</f>
        <v>0</v>
      </c>
      <c r="R189" s="207">
        <f>R157*'YTD PROGRAM SUMMARY'!R40</f>
        <v>0</v>
      </c>
      <c r="S189" s="207">
        <f>S157*'YTD PROGRAM SUMMARY'!S40</f>
        <v>0</v>
      </c>
      <c r="T189" s="207">
        <f>T157*'YTD PROGRAM SUMMARY'!T40</f>
        <v>0</v>
      </c>
      <c r="U189" s="207">
        <f>U157*'YTD PROGRAM SUMMARY'!U40</f>
        <v>0</v>
      </c>
      <c r="V189" s="207">
        <f>V157*'YTD PROGRAM SUMMARY'!V40</f>
        <v>0</v>
      </c>
      <c r="W189" s="207">
        <f>W157*'YTD PROGRAM SUMMARY'!W40</f>
        <v>0</v>
      </c>
      <c r="X189" s="207">
        <f>X157*'YTD PROGRAM SUMMARY'!X40</f>
        <v>0</v>
      </c>
      <c r="Y189" s="207">
        <f>Y157*'YTD PROGRAM SUMMARY'!Y40</f>
        <v>0</v>
      </c>
      <c r="Z189" s="207">
        <f>Z157*'YTD PROGRAM SUMMARY'!Z40</f>
        <v>0</v>
      </c>
      <c r="AA189" s="207">
        <f>AA157*'YTD PROGRAM SUMMARY'!AA40</f>
        <v>0</v>
      </c>
    </row>
    <row r="190" spans="1:27" ht="15.75" hidden="1" thickBot="1" x14ac:dyDescent="0.3">
      <c r="A190" s="95"/>
      <c r="B190" s="78" t="s">
        <v>135</v>
      </c>
      <c r="C190" s="100">
        <f>C176*'YTD PROGRAM SUMMARY'!C40</f>
        <v>0</v>
      </c>
      <c r="D190" s="100">
        <f>D176*'YTD PROGRAM SUMMARY'!D40</f>
        <v>0</v>
      </c>
      <c r="E190" s="100">
        <f>E176*'YTD PROGRAM SUMMARY'!E40</f>
        <v>0</v>
      </c>
      <c r="F190" s="100">
        <f>F176*'YTD PROGRAM SUMMARY'!F40</f>
        <v>0</v>
      </c>
      <c r="G190" s="100">
        <f>G176*'YTD PROGRAM SUMMARY'!G40</f>
        <v>0</v>
      </c>
      <c r="H190" s="100">
        <f>H176*'YTD PROGRAM SUMMARY'!H40</f>
        <v>0</v>
      </c>
      <c r="I190" s="100">
        <f>I176*'YTD PROGRAM SUMMARY'!I40</f>
        <v>0</v>
      </c>
      <c r="J190" s="100">
        <f>J176*'YTD PROGRAM SUMMARY'!J40</f>
        <v>0</v>
      </c>
      <c r="K190" s="100">
        <f>K176*'YTD PROGRAM SUMMARY'!K40</f>
        <v>0</v>
      </c>
      <c r="L190" s="100">
        <f>L176*'YTD PROGRAM SUMMARY'!L40</f>
        <v>0</v>
      </c>
      <c r="M190" s="100">
        <f>M176*'YTD PROGRAM SUMMARY'!M40</f>
        <v>0</v>
      </c>
      <c r="N190" s="100">
        <f>N176*'YTD PROGRAM SUMMARY'!N40</f>
        <v>0</v>
      </c>
      <c r="O190" s="201">
        <f>O176*'YTD PROGRAM SUMMARY'!O40</f>
        <v>0</v>
      </c>
      <c r="P190" s="201">
        <f>P176*'YTD PROGRAM SUMMARY'!P40</f>
        <v>0</v>
      </c>
      <c r="Q190" s="201">
        <f>Q176*'YTD PROGRAM SUMMARY'!Q40</f>
        <v>0</v>
      </c>
      <c r="R190" s="201">
        <f>R176*'YTD PROGRAM SUMMARY'!R40</f>
        <v>0</v>
      </c>
      <c r="S190" s="201">
        <f>S176*'YTD PROGRAM SUMMARY'!S40</f>
        <v>0</v>
      </c>
      <c r="T190" s="201">
        <f>T176*'YTD PROGRAM SUMMARY'!T40</f>
        <v>0</v>
      </c>
      <c r="U190" s="201">
        <f>U176*'YTD PROGRAM SUMMARY'!U40</f>
        <v>0</v>
      </c>
      <c r="V190" s="201">
        <f>V176*'YTD PROGRAM SUMMARY'!V40</f>
        <v>0</v>
      </c>
      <c r="W190" s="201">
        <f>W176*'YTD PROGRAM SUMMARY'!W40</f>
        <v>0</v>
      </c>
      <c r="X190" s="201">
        <f>X176*'YTD PROGRAM SUMMARY'!X40</f>
        <v>0</v>
      </c>
      <c r="Y190" s="201">
        <f>Y176*'YTD PROGRAM SUMMARY'!Y40</f>
        <v>0</v>
      </c>
      <c r="Z190" s="201">
        <f>Z176*'YTD PROGRAM SUMMARY'!Z40</f>
        <v>0</v>
      </c>
      <c r="AA190" s="201">
        <f>AA176*'YTD PROGRAM SUMMARY'!AA40</f>
        <v>0</v>
      </c>
    </row>
    <row r="191" spans="1:27" hidden="1" x14ac:dyDescent="0.25">
      <c r="A191" s="95"/>
      <c r="B191" s="235" t="s">
        <v>136</v>
      </c>
      <c r="C191" s="101">
        <f>IFERROR(C189/C73,0)</f>
        <v>0</v>
      </c>
      <c r="D191" s="101">
        <f t="shared" ref="D191:AA191" si="100">IFERROR(D189/D73,0)</f>
        <v>0</v>
      </c>
      <c r="E191" s="101">
        <f t="shared" si="100"/>
        <v>0</v>
      </c>
      <c r="F191" s="101">
        <f t="shared" si="100"/>
        <v>0</v>
      </c>
      <c r="G191" s="101">
        <f t="shared" si="100"/>
        <v>0</v>
      </c>
      <c r="H191" s="101">
        <f t="shared" si="100"/>
        <v>0</v>
      </c>
      <c r="I191" s="101">
        <f t="shared" si="100"/>
        <v>0</v>
      </c>
      <c r="J191" s="101">
        <f t="shared" si="100"/>
        <v>0</v>
      </c>
      <c r="K191" s="101">
        <f t="shared" si="100"/>
        <v>0</v>
      </c>
      <c r="L191" s="101">
        <f t="shared" si="100"/>
        <v>0</v>
      </c>
      <c r="M191" s="101">
        <f t="shared" si="100"/>
        <v>0</v>
      </c>
      <c r="N191" s="101">
        <f t="shared" si="100"/>
        <v>0</v>
      </c>
      <c r="O191" s="202">
        <f t="shared" si="100"/>
        <v>0</v>
      </c>
      <c r="P191" s="202">
        <f t="shared" si="100"/>
        <v>0</v>
      </c>
      <c r="Q191" s="202">
        <f t="shared" si="100"/>
        <v>0</v>
      </c>
      <c r="R191" s="202">
        <f t="shared" si="100"/>
        <v>0</v>
      </c>
      <c r="S191" s="202">
        <f t="shared" si="100"/>
        <v>0</v>
      </c>
      <c r="T191" s="202">
        <f t="shared" si="100"/>
        <v>0</v>
      </c>
      <c r="U191" s="202">
        <f t="shared" si="100"/>
        <v>0</v>
      </c>
      <c r="V191" s="202">
        <f t="shared" si="100"/>
        <v>0</v>
      </c>
      <c r="W191" s="202">
        <f t="shared" si="100"/>
        <v>0</v>
      </c>
      <c r="X191" s="202">
        <f t="shared" si="100"/>
        <v>0</v>
      </c>
      <c r="Y191" s="202">
        <f t="shared" si="100"/>
        <v>0</v>
      </c>
      <c r="Z191" s="202">
        <f t="shared" si="100"/>
        <v>0</v>
      </c>
      <c r="AA191" s="202">
        <f t="shared" si="100"/>
        <v>0</v>
      </c>
    </row>
    <row r="192" spans="1:27" ht="15.75" hidden="1" thickBot="1" x14ac:dyDescent="0.3">
      <c r="A192" s="95"/>
      <c r="B192" s="78" t="s">
        <v>137</v>
      </c>
      <c r="C192" s="102">
        <f>IFERROR(C190/C73,0)</f>
        <v>0</v>
      </c>
      <c r="D192" s="102">
        <f t="shared" ref="D192:AA192" si="101">IFERROR(D190/D73,0)</f>
        <v>0</v>
      </c>
      <c r="E192" s="102">
        <f t="shared" si="101"/>
        <v>0</v>
      </c>
      <c r="F192" s="102">
        <f t="shared" si="101"/>
        <v>0</v>
      </c>
      <c r="G192" s="102">
        <f t="shared" si="101"/>
        <v>0</v>
      </c>
      <c r="H192" s="102">
        <f t="shared" si="101"/>
        <v>0</v>
      </c>
      <c r="I192" s="102">
        <f t="shared" si="101"/>
        <v>0</v>
      </c>
      <c r="J192" s="102">
        <f t="shared" si="101"/>
        <v>0</v>
      </c>
      <c r="K192" s="102">
        <f t="shared" si="101"/>
        <v>0</v>
      </c>
      <c r="L192" s="102">
        <f t="shared" si="101"/>
        <v>0</v>
      </c>
      <c r="M192" s="102">
        <f t="shared" si="101"/>
        <v>0</v>
      </c>
      <c r="N192" s="102">
        <f t="shared" si="101"/>
        <v>0</v>
      </c>
      <c r="O192" s="203">
        <f t="shared" si="101"/>
        <v>0</v>
      </c>
      <c r="P192" s="203">
        <f t="shared" si="101"/>
        <v>0</v>
      </c>
      <c r="Q192" s="203">
        <f t="shared" si="101"/>
        <v>0</v>
      </c>
      <c r="R192" s="203">
        <f t="shared" si="101"/>
        <v>0</v>
      </c>
      <c r="S192" s="203">
        <f t="shared" si="101"/>
        <v>0</v>
      </c>
      <c r="T192" s="203">
        <f t="shared" si="101"/>
        <v>0</v>
      </c>
      <c r="U192" s="203">
        <f t="shared" si="101"/>
        <v>0</v>
      </c>
      <c r="V192" s="203">
        <f t="shared" si="101"/>
        <v>0</v>
      </c>
      <c r="W192" s="203">
        <f t="shared" si="101"/>
        <v>0</v>
      </c>
      <c r="X192" s="203">
        <f t="shared" si="101"/>
        <v>0</v>
      </c>
      <c r="Y192" s="203">
        <f t="shared" si="101"/>
        <v>0</v>
      </c>
      <c r="Z192" s="203">
        <f t="shared" si="101"/>
        <v>0</v>
      </c>
      <c r="AA192" s="203">
        <f t="shared" si="101"/>
        <v>0</v>
      </c>
    </row>
    <row r="193" spans="1:27" ht="15.75" hidden="1" thickBot="1" x14ac:dyDescent="0.3">
      <c r="A193" s="95"/>
      <c r="B193" s="242" t="s">
        <v>138</v>
      </c>
      <c r="C193" s="104">
        <f>C191+C192</f>
        <v>0</v>
      </c>
      <c r="D193" s="104">
        <f t="shared" ref="D193:AA193" si="102">D191+D192</f>
        <v>0</v>
      </c>
      <c r="E193" s="105">
        <f t="shared" si="102"/>
        <v>0</v>
      </c>
      <c r="F193" s="105">
        <f t="shared" si="102"/>
        <v>0</v>
      </c>
      <c r="G193" s="105">
        <f t="shared" si="102"/>
        <v>0</v>
      </c>
      <c r="H193" s="105">
        <f t="shared" si="102"/>
        <v>0</v>
      </c>
      <c r="I193" s="105">
        <f t="shared" si="102"/>
        <v>0</v>
      </c>
      <c r="J193" s="105">
        <f t="shared" si="102"/>
        <v>0</v>
      </c>
      <c r="K193" s="105">
        <f t="shared" si="102"/>
        <v>0</v>
      </c>
      <c r="L193" s="105">
        <f t="shared" si="102"/>
        <v>0</v>
      </c>
      <c r="M193" s="105">
        <f t="shared" si="102"/>
        <v>0</v>
      </c>
      <c r="N193" s="105">
        <f t="shared" si="102"/>
        <v>0</v>
      </c>
      <c r="O193" s="204">
        <f t="shared" si="102"/>
        <v>0</v>
      </c>
      <c r="P193" s="204">
        <f t="shared" si="102"/>
        <v>0</v>
      </c>
      <c r="Q193" s="205">
        <f t="shared" si="102"/>
        <v>0</v>
      </c>
      <c r="R193" s="205">
        <f t="shared" si="102"/>
        <v>0</v>
      </c>
      <c r="S193" s="205">
        <f t="shared" si="102"/>
        <v>0</v>
      </c>
      <c r="T193" s="205">
        <f t="shared" si="102"/>
        <v>0</v>
      </c>
      <c r="U193" s="205">
        <f t="shared" si="102"/>
        <v>0</v>
      </c>
      <c r="V193" s="205">
        <f t="shared" si="102"/>
        <v>0</v>
      </c>
      <c r="W193" s="205">
        <f t="shared" si="102"/>
        <v>0</v>
      </c>
      <c r="X193" s="205">
        <f t="shared" si="102"/>
        <v>0</v>
      </c>
      <c r="Y193" s="206">
        <f t="shared" si="102"/>
        <v>0</v>
      </c>
      <c r="Z193" s="206">
        <f t="shared" si="102"/>
        <v>0</v>
      </c>
      <c r="AA193" s="204">
        <f t="shared" si="102"/>
        <v>0</v>
      </c>
    </row>
    <row r="194" spans="1:27" hidden="1" x14ac:dyDescent="0.25">
      <c r="A194" s="95"/>
      <c r="B194" s="95" t="s">
        <v>139</v>
      </c>
      <c r="C194" s="108">
        <f>C186+C193</f>
        <v>0</v>
      </c>
      <c r="D194" s="108">
        <f t="shared" ref="D194:AA194" si="103">D186+D193</f>
        <v>1</v>
      </c>
      <c r="E194" s="108">
        <f t="shared" si="103"/>
        <v>1</v>
      </c>
      <c r="F194" s="108">
        <f t="shared" si="103"/>
        <v>1</v>
      </c>
      <c r="G194" s="108">
        <f t="shared" si="103"/>
        <v>1</v>
      </c>
      <c r="H194" s="108">
        <f t="shared" si="103"/>
        <v>1.0000000000000002</v>
      </c>
      <c r="I194" s="108">
        <f t="shared" si="103"/>
        <v>1</v>
      </c>
      <c r="J194" s="108">
        <f t="shared" si="103"/>
        <v>1</v>
      </c>
      <c r="K194" s="108">
        <f t="shared" si="103"/>
        <v>0.99999999999999989</v>
      </c>
      <c r="L194" s="108">
        <f t="shared" si="103"/>
        <v>0.99999999999999989</v>
      </c>
      <c r="M194" s="108">
        <f t="shared" si="103"/>
        <v>0</v>
      </c>
      <c r="N194" s="108">
        <f t="shared" si="103"/>
        <v>0</v>
      </c>
      <c r="O194" s="208">
        <f t="shared" si="103"/>
        <v>0</v>
      </c>
      <c r="P194" s="208">
        <f t="shared" si="103"/>
        <v>0</v>
      </c>
      <c r="Q194" s="208">
        <f t="shared" si="103"/>
        <v>0</v>
      </c>
      <c r="R194" s="208">
        <f t="shared" si="103"/>
        <v>0</v>
      </c>
      <c r="S194" s="208">
        <f t="shared" si="103"/>
        <v>0</v>
      </c>
      <c r="T194" s="208">
        <f t="shared" si="103"/>
        <v>0</v>
      </c>
      <c r="U194" s="208">
        <f t="shared" si="103"/>
        <v>0</v>
      </c>
      <c r="V194" s="208">
        <f t="shared" si="103"/>
        <v>0</v>
      </c>
      <c r="W194" s="208">
        <f t="shared" si="103"/>
        <v>0</v>
      </c>
      <c r="X194" s="208">
        <f t="shared" si="103"/>
        <v>0</v>
      </c>
      <c r="Y194" s="208">
        <f t="shared" si="103"/>
        <v>0</v>
      </c>
      <c r="Z194" s="208">
        <f t="shared" si="103"/>
        <v>0</v>
      </c>
      <c r="AA194" s="208">
        <f t="shared" si="103"/>
        <v>0</v>
      </c>
    </row>
    <row r="195" spans="1:27" hidden="1" x14ac:dyDescent="0.25">
      <c r="A195" s="95"/>
      <c r="B195" s="95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idden="1" x14ac:dyDescent="0.25">
      <c r="A196" s="95"/>
      <c r="B196" s="95" t="s">
        <v>140</v>
      </c>
      <c r="C196" s="109">
        <f t="shared" ref="C196" si="104">SUM(C182:C183)</f>
        <v>0</v>
      </c>
      <c r="D196" s="109">
        <f t="shared" ref="D196:AA196" si="105">SUM(D182:D183)</f>
        <v>83.824617283434009</v>
      </c>
      <c r="E196" s="110">
        <f t="shared" si="105"/>
        <v>2887.6632245421133</v>
      </c>
      <c r="F196" s="110">
        <f t="shared" si="105"/>
        <v>6707.2609201321766</v>
      </c>
      <c r="G196" s="110">
        <f t="shared" si="105"/>
        <v>11052.264479622027</v>
      </c>
      <c r="H196" s="110">
        <f t="shared" si="105"/>
        <v>22574.365110391482</v>
      </c>
      <c r="I196" s="110">
        <f t="shared" si="105"/>
        <v>35741.722182965503</v>
      </c>
      <c r="J196" s="110">
        <f t="shared" si="105"/>
        <v>33207.285518660734</v>
      </c>
      <c r="K196" s="110">
        <f t="shared" si="105"/>
        <v>34291.108321421212</v>
      </c>
      <c r="L196" s="110">
        <f t="shared" si="105"/>
        <v>21660.11594817444</v>
      </c>
      <c r="M196" s="111">
        <f t="shared" si="105"/>
        <v>0</v>
      </c>
      <c r="N196" s="111">
        <f t="shared" si="105"/>
        <v>0</v>
      </c>
      <c r="O196" s="214">
        <f t="shared" si="105"/>
        <v>0</v>
      </c>
      <c r="P196" s="214">
        <f t="shared" si="105"/>
        <v>0</v>
      </c>
      <c r="Q196" s="215">
        <f t="shared" si="105"/>
        <v>0</v>
      </c>
      <c r="R196" s="215">
        <f t="shared" si="105"/>
        <v>0</v>
      </c>
      <c r="S196" s="215">
        <f t="shared" si="105"/>
        <v>0</v>
      </c>
      <c r="T196" s="215">
        <f t="shared" si="105"/>
        <v>0</v>
      </c>
      <c r="U196" s="215">
        <f t="shared" si="105"/>
        <v>0</v>
      </c>
      <c r="V196" s="215">
        <f t="shared" si="105"/>
        <v>0</v>
      </c>
      <c r="W196" s="215">
        <f t="shared" si="105"/>
        <v>0</v>
      </c>
      <c r="X196" s="215">
        <f t="shared" si="105"/>
        <v>0</v>
      </c>
      <c r="Y196" s="216">
        <f t="shared" si="105"/>
        <v>0</v>
      </c>
      <c r="Z196" s="216">
        <f t="shared" si="105"/>
        <v>0</v>
      </c>
      <c r="AA196" s="214">
        <f t="shared" si="105"/>
        <v>0</v>
      </c>
    </row>
    <row r="197" spans="1:27" hidden="1" x14ac:dyDescent="0.25">
      <c r="A197" s="95"/>
      <c r="B197" s="95" t="s">
        <v>141</v>
      </c>
      <c r="C197" s="109">
        <f t="shared" ref="C197" si="106">SUM(C189:C190)</f>
        <v>0</v>
      </c>
      <c r="D197" s="109">
        <f t="shared" ref="D197:AA197" si="107">SUM(D189:D190)</f>
        <v>0</v>
      </c>
      <c r="E197" s="110">
        <f t="shared" si="107"/>
        <v>0</v>
      </c>
      <c r="F197" s="110">
        <f t="shared" si="107"/>
        <v>0</v>
      </c>
      <c r="G197" s="110">
        <f t="shared" si="107"/>
        <v>0</v>
      </c>
      <c r="H197" s="110">
        <f t="shared" si="107"/>
        <v>0</v>
      </c>
      <c r="I197" s="110">
        <f t="shared" si="107"/>
        <v>0</v>
      </c>
      <c r="J197" s="110">
        <f t="shared" si="107"/>
        <v>0</v>
      </c>
      <c r="K197" s="110">
        <f t="shared" si="107"/>
        <v>0</v>
      </c>
      <c r="L197" s="110">
        <f t="shared" si="107"/>
        <v>0</v>
      </c>
      <c r="M197" s="111">
        <f t="shared" si="107"/>
        <v>0</v>
      </c>
      <c r="N197" s="111">
        <f t="shared" si="107"/>
        <v>0</v>
      </c>
      <c r="O197" s="214">
        <f t="shared" si="107"/>
        <v>0</v>
      </c>
      <c r="P197" s="214">
        <f t="shared" si="107"/>
        <v>0</v>
      </c>
      <c r="Q197" s="215">
        <f t="shared" si="107"/>
        <v>0</v>
      </c>
      <c r="R197" s="215">
        <f t="shared" si="107"/>
        <v>0</v>
      </c>
      <c r="S197" s="215">
        <f t="shared" si="107"/>
        <v>0</v>
      </c>
      <c r="T197" s="215">
        <f t="shared" si="107"/>
        <v>0</v>
      </c>
      <c r="U197" s="215">
        <f t="shared" si="107"/>
        <v>0</v>
      </c>
      <c r="V197" s="215">
        <f t="shared" si="107"/>
        <v>0</v>
      </c>
      <c r="W197" s="215">
        <f t="shared" si="107"/>
        <v>0</v>
      </c>
      <c r="X197" s="215">
        <f t="shared" si="107"/>
        <v>0</v>
      </c>
      <c r="Y197" s="216">
        <f t="shared" si="107"/>
        <v>0</v>
      </c>
      <c r="Z197" s="216">
        <f t="shared" si="107"/>
        <v>0</v>
      </c>
      <c r="AA197" s="214">
        <f t="shared" si="107"/>
        <v>0</v>
      </c>
    </row>
    <row r="198" spans="1:27" hidden="1" x14ac:dyDescent="0.25">
      <c r="A198" s="95"/>
      <c r="B198" s="95" t="s">
        <v>128</v>
      </c>
      <c r="C198" s="112">
        <f t="shared" ref="C198" si="108">SUM(C196:C197)</f>
        <v>0</v>
      </c>
      <c r="D198" s="112">
        <f t="shared" ref="D198:AA198" si="109">SUM(D196:D197)</f>
        <v>83.824617283434009</v>
      </c>
      <c r="E198" s="112">
        <f t="shared" si="109"/>
        <v>2887.6632245421133</v>
      </c>
      <c r="F198" s="112">
        <f t="shared" si="109"/>
        <v>6707.2609201321766</v>
      </c>
      <c r="G198" s="112">
        <f t="shared" si="109"/>
        <v>11052.264479622027</v>
      </c>
      <c r="H198" s="112">
        <f t="shared" si="109"/>
        <v>22574.365110391482</v>
      </c>
      <c r="I198" s="112">
        <f t="shared" si="109"/>
        <v>35741.722182965503</v>
      </c>
      <c r="J198" s="112">
        <f t="shared" si="109"/>
        <v>33207.285518660734</v>
      </c>
      <c r="K198" s="112">
        <f t="shared" si="109"/>
        <v>34291.108321421212</v>
      </c>
      <c r="L198" s="112">
        <f t="shared" si="109"/>
        <v>21660.11594817444</v>
      </c>
      <c r="M198" s="113">
        <f t="shared" si="109"/>
        <v>0</v>
      </c>
      <c r="N198" s="113">
        <f t="shared" si="109"/>
        <v>0</v>
      </c>
      <c r="O198" s="217">
        <f t="shared" si="109"/>
        <v>0</v>
      </c>
      <c r="P198" s="217">
        <f t="shared" si="109"/>
        <v>0</v>
      </c>
      <c r="Q198" s="217">
        <f t="shared" si="109"/>
        <v>0</v>
      </c>
      <c r="R198" s="217">
        <f t="shared" si="109"/>
        <v>0</v>
      </c>
      <c r="S198" s="217">
        <f t="shared" si="109"/>
        <v>0</v>
      </c>
      <c r="T198" s="217">
        <f t="shared" si="109"/>
        <v>0</v>
      </c>
      <c r="U198" s="217">
        <f t="shared" si="109"/>
        <v>0</v>
      </c>
      <c r="V198" s="217">
        <f t="shared" si="109"/>
        <v>0</v>
      </c>
      <c r="W198" s="217">
        <f t="shared" si="109"/>
        <v>0</v>
      </c>
      <c r="X198" s="217">
        <f t="shared" si="109"/>
        <v>0</v>
      </c>
      <c r="Y198" s="218">
        <f t="shared" si="109"/>
        <v>0</v>
      </c>
      <c r="Z198" s="218">
        <f t="shared" si="109"/>
        <v>0</v>
      </c>
      <c r="AA198" s="217">
        <f t="shared" si="109"/>
        <v>0</v>
      </c>
    </row>
    <row r="199" spans="1:27" hidden="1" x14ac:dyDescent="0.25"/>
    <row r="200" spans="1:27" hidden="1" x14ac:dyDescent="0.25">
      <c r="B200" s="158" t="s">
        <v>236</v>
      </c>
      <c r="C200" s="336">
        <f>IF('YTD PROGRAM SUMMARY'!C4=0,0,C198-C73)</f>
        <v>0</v>
      </c>
      <c r="D200" s="336">
        <f>IF('YTD PROGRAM SUMMARY'!D4=0,0,D198-D73)</f>
        <v>0</v>
      </c>
      <c r="E200" s="336">
        <f>IF('YTD PROGRAM SUMMARY'!E4=0,0,E198-E73)</f>
        <v>0</v>
      </c>
      <c r="F200" s="336">
        <f>IF('YTD PROGRAM SUMMARY'!F4=0,0,F198-F73)</f>
        <v>9.0949470177292824E-13</v>
      </c>
      <c r="G200" s="336">
        <f>IF('YTD PROGRAM SUMMARY'!G4=0,0,G198-G73)</f>
        <v>0</v>
      </c>
      <c r="H200" s="336">
        <f>IF('YTD PROGRAM SUMMARY'!H4=0,0,H198-H73)</f>
        <v>3.637978807091713E-12</v>
      </c>
      <c r="I200" s="336">
        <f>IF('YTD PROGRAM SUMMARY'!I4=0,0,I198-I73)</f>
        <v>0</v>
      </c>
      <c r="J200" s="336">
        <f>IF('YTD PROGRAM SUMMARY'!J4=0,0,J198-J73)</f>
        <v>0</v>
      </c>
      <c r="K200" s="336">
        <f>IF('YTD PROGRAM SUMMARY'!K4=0,0,K198-K73)</f>
        <v>0</v>
      </c>
      <c r="L200" s="336">
        <f>IF('YTD PROGRAM SUMMARY'!L4=0,0,L198-L73)</f>
        <v>-3.637978807091713E-12</v>
      </c>
      <c r="M200" s="336">
        <f>IF('YTD PROGRAM SUMMARY'!M4=0,0,M198-M73)</f>
        <v>-17908.984618389459</v>
      </c>
      <c r="N200" s="336">
        <f>IF('YTD PROGRAM SUMMARY'!N4=0,0,N198-N73)</f>
        <v>-18820.062141555747</v>
      </c>
    </row>
    <row r="201" spans="1:27" hidden="1" x14ac:dyDescent="0.25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</sheetData>
  <mergeCells count="14">
    <mergeCell ref="A4:A19"/>
    <mergeCell ref="A22:A37"/>
    <mergeCell ref="A40:A55"/>
    <mergeCell ref="A58:A74"/>
    <mergeCell ref="A142:A158"/>
    <mergeCell ref="A161:A177"/>
    <mergeCell ref="A107:A122"/>
    <mergeCell ref="A92:A105"/>
    <mergeCell ref="A77:A90"/>
    <mergeCell ref="B108:N108"/>
    <mergeCell ref="O108:Z108"/>
    <mergeCell ref="C125:N125"/>
    <mergeCell ref="O125:Z125"/>
    <mergeCell ref="A126:A13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C231"/>
  <sheetViews>
    <sheetView zoomScale="80" zoomScaleNormal="80" workbookViewId="0">
      <pane xSplit="2" topLeftCell="C1" activePane="topRight" state="frozen"/>
      <selection activeCell="CS42" sqref="CR42:CS43"/>
      <selection pane="topRight" activeCell="G9" sqref="G9"/>
    </sheetView>
  </sheetViews>
  <sheetFormatPr defaultRowHeight="15" x14ac:dyDescent="0.25"/>
  <cols>
    <col min="1" max="1" width="9.7109375" customWidth="1"/>
    <col min="2" max="2" width="24.7109375" customWidth="1"/>
    <col min="3" max="3" width="15.7109375" bestFit="1" customWidth="1"/>
    <col min="4" max="10" width="13.7109375" customWidth="1"/>
    <col min="11" max="11" width="15.28515625" customWidth="1"/>
    <col min="12" max="27" width="13.7109375" customWidth="1"/>
    <col min="28" max="28" width="10.5703125" bestFit="1" customWidth="1"/>
    <col min="29" max="29" width="15.140625" customWidth="1"/>
    <col min="40" max="40" width="9.2851562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LI 1M - RES'!C2</f>
        <v>1</v>
      </c>
      <c r="D2" s="323">
        <f>C2</f>
        <v>1</v>
      </c>
      <c r="E2" s="317">
        <f t="shared" ref="E2:AA2" si="0">D2</f>
        <v>1</v>
      </c>
      <c r="F2" s="325">
        <f t="shared" si="0"/>
        <v>1</v>
      </c>
      <c r="G2" s="325">
        <f t="shared" si="0"/>
        <v>1</v>
      </c>
      <c r="H2" s="325">
        <f t="shared" si="0"/>
        <v>1</v>
      </c>
      <c r="I2" s="325">
        <f t="shared" si="0"/>
        <v>1</v>
      </c>
      <c r="J2" s="325">
        <f t="shared" si="0"/>
        <v>1</v>
      </c>
      <c r="K2" s="325">
        <f t="shared" si="0"/>
        <v>1</v>
      </c>
      <c r="L2" s="325">
        <f t="shared" si="0"/>
        <v>1</v>
      </c>
      <c r="M2" s="325">
        <f t="shared" si="0"/>
        <v>1</v>
      </c>
      <c r="N2" s="325">
        <f t="shared" si="0"/>
        <v>1</v>
      </c>
      <c r="O2" s="325">
        <f t="shared" si="0"/>
        <v>1</v>
      </c>
      <c r="P2" s="325">
        <f t="shared" si="0"/>
        <v>1</v>
      </c>
      <c r="Q2" s="325">
        <f t="shared" si="0"/>
        <v>1</v>
      </c>
      <c r="R2" s="325">
        <f t="shared" si="0"/>
        <v>1</v>
      </c>
      <c r="S2" s="325">
        <f t="shared" si="0"/>
        <v>1</v>
      </c>
      <c r="T2" s="325">
        <f t="shared" si="0"/>
        <v>1</v>
      </c>
      <c r="U2" s="325">
        <f t="shared" si="0"/>
        <v>1</v>
      </c>
      <c r="V2" s="325">
        <f t="shared" si="0"/>
        <v>1</v>
      </c>
      <c r="W2" s="325">
        <f t="shared" si="0"/>
        <v>1</v>
      </c>
      <c r="X2" s="325">
        <f t="shared" si="0"/>
        <v>1</v>
      </c>
      <c r="Y2" s="325">
        <f t="shared" si="0"/>
        <v>1</v>
      </c>
      <c r="Z2" s="325">
        <f t="shared" si="0"/>
        <v>1</v>
      </c>
      <c r="AA2" s="325">
        <f t="shared" si="0"/>
        <v>1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0</v>
      </c>
      <c r="N12" s="3">
        <f>'BIZ kWh ENTRY'!AT187</f>
        <v>0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LI 1M - RES'!B16</f>
        <v>Monthly kWh</v>
      </c>
      <c r="C19" s="221">
        <f>SUM(C5:C18)</f>
        <v>0</v>
      </c>
      <c r="D19" s="221">
        <f t="shared" ref="D19:AA19" si="1">SUM(D5:D18)</f>
        <v>0</v>
      </c>
      <c r="E19" s="221">
        <f t="shared" si="1"/>
        <v>0</v>
      </c>
      <c r="F19" s="221">
        <f t="shared" si="1"/>
        <v>0</v>
      </c>
      <c r="G19" s="221">
        <f t="shared" si="1"/>
        <v>0</v>
      </c>
      <c r="H19" s="221">
        <f t="shared" si="1"/>
        <v>0</v>
      </c>
      <c r="I19" s="221">
        <f t="shared" si="1"/>
        <v>0</v>
      </c>
      <c r="J19" s="221">
        <f t="shared" si="1"/>
        <v>0</v>
      </c>
      <c r="K19" s="221">
        <f t="shared" si="1"/>
        <v>0</v>
      </c>
      <c r="L19" s="221">
        <f t="shared" si="1"/>
        <v>0</v>
      </c>
      <c r="M19" s="221">
        <f t="shared" si="1"/>
        <v>0</v>
      </c>
      <c r="N19" s="221">
        <f t="shared" si="1"/>
        <v>0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39"/>
      <c r="N20" s="9"/>
      <c r="O20" s="239"/>
      <c r="P20" s="239"/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</row>
    <row r="22" spans="1:27" ht="16.5" thickBot="1" x14ac:dyDescent="0.3">
      <c r="A22" s="659" t="s">
        <v>15</v>
      </c>
      <c r="B22" s="17" t="str">
        <f t="shared" ref="B22" si="2">B4</f>
        <v>End Use</v>
      </c>
      <c r="C22" s="135">
        <f>C$4</f>
        <v>45292</v>
      </c>
      <c r="D22" s="135">
        <f t="shared" ref="D22:AA22" si="3">D$4</f>
        <v>45323</v>
      </c>
      <c r="E22" s="135">
        <f t="shared" si="3"/>
        <v>45352</v>
      </c>
      <c r="F22" s="135">
        <f t="shared" si="3"/>
        <v>45383</v>
      </c>
      <c r="G22" s="135">
        <f t="shared" si="3"/>
        <v>45413</v>
      </c>
      <c r="H22" s="135">
        <f t="shared" si="3"/>
        <v>45444</v>
      </c>
      <c r="I22" s="135">
        <f t="shared" si="3"/>
        <v>45474</v>
      </c>
      <c r="J22" s="135">
        <f t="shared" si="3"/>
        <v>45505</v>
      </c>
      <c r="K22" s="135">
        <f t="shared" si="3"/>
        <v>45536</v>
      </c>
      <c r="L22" s="135">
        <f t="shared" si="3"/>
        <v>45566</v>
      </c>
      <c r="M22" s="135">
        <f t="shared" si="3"/>
        <v>45597</v>
      </c>
      <c r="N22" s="521">
        <f t="shared" si="3"/>
        <v>45627</v>
      </c>
      <c r="O22" s="135">
        <f t="shared" si="3"/>
        <v>45658</v>
      </c>
      <c r="P22" s="135">
        <f t="shared" si="3"/>
        <v>45689</v>
      </c>
      <c r="Q22" s="135">
        <f t="shared" si="3"/>
        <v>45717</v>
      </c>
      <c r="R22" s="135">
        <f t="shared" si="3"/>
        <v>45748</v>
      </c>
      <c r="S22" s="135">
        <f t="shared" si="3"/>
        <v>45778</v>
      </c>
      <c r="T22" s="135">
        <f t="shared" si="3"/>
        <v>45809</v>
      </c>
      <c r="U22" s="135">
        <f t="shared" si="3"/>
        <v>45839</v>
      </c>
      <c r="V22" s="135">
        <f t="shared" si="3"/>
        <v>45870</v>
      </c>
      <c r="W22" s="135">
        <f t="shared" si="3"/>
        <v>45901</v>
      </c>
      <c r="X22" s="135">
        <f t="shared" si="3"/>
        <v>45931</v>
      </c>
      <c r="Y22" s="135">
        <f t="shared" si="3"/>
        <v>45962</v>
      </c>
      <c r="Z22" s="135">
        <f t="shared" si="3"/>
        <v>45992</v>
      </c>
      <c r="AA22" s="135">
        <f t="shared" si="3"/>
        <v>46023</v>
      </c>
    </row>
    <row r="23" spans="1:27" ht="15" customHeight="1" x14ac:dyDescent="0.25">
      <c r="A23" s="660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A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52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</row>
    <row r="24" spans="1:27" x14ac:dyDescent="0.25">
      <c r="A24" s="660"/>
      <c r="B24" s="12" t="str">
        <f t="shared" si="4"/>
        <v>Building Shell</v>
      </c>
      <c r="C24" s="3">
        <f t="shared" si="4"/>
        <v>0</v>
      </c>
      <c r="D24" s="3">
        <f t="shared" ref="D24:AA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523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</row>
    <row r="25" spans="1:27" x14ac:dyDescent="0.25">
      <c r="A25" s="660"/>
      <c r="B25" s="11" t="str">
        <f t="shared" si="4"/>
        <v>Cooking</v>
      </c>
      <c r="C25" s="3">
        <f t="shared" si="4"/>
        <v>0</v>
      </c>
      <c r="D25" s="3">
        <f t="shared" ref="D25:AA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523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</row>
    <row r="26" spans="1:27" x14ac:dyDescent="0.25">
      <c r="A26" s="660"/>
      <c r="B26" s="11" t="str">
        <f t="shared" si="4"/>
        <v>Cooling</v>
      </c>
      <c r="C26" s="3">
        <f t="shared" si="4"/>
        <v>0</v>
      </c>
      <c r="D26" s="3">
        <f t="shared" ref="D26:AA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523">
        <f t="shared" si="8"/>
        <v>0</v>
      </c>
      <c r="O26" s="3">
        <f t="shared" si="8"/>
        <v>0</v>
      </c>
      <c r="P26" s="3">
        <f t="shared" si="8"/>
        <v>0</v>
      </c>
      <c r="Q26" s="3">
        <f t="shared" si="8"/>
        <v>0</v>
      </c>
      <c r="R26" s="3">
        <f t="shared" si="8"/>
        <v>0</v>
      </c>
      <c r="S26" s="3">
        <f t="shared" si="8"/>
        <v>0</v>
      </c>
      <c r="T26" s="3">
        <f t="shared" si="8"/>
        <v>0</v>
      </c>
      <c r="U26" s="3">
        <f t="shared" si="8"/>
        <v>0</v>
      </c>
      <c r="V26" s="3">
        <f t="shared" si="8"/>
        <v>0</v>
      </c>
      <c r="W26" s="3">
        <f t="shared" si="8"/>
        <v>0</v>
      </c>
      <c r="X26" s="3">
        <f t="shared" si="8"/>
        <v>0</v>
      </c>
      <c r="Y26" s="3">
        <f t="shared" si="8"/>
        <v>0</v>
      </c>
      <c r="Z26" s="3">
        <f t="shared" si="8"/>
        <v>0</v>
      </c>
      <c r="AA26" s="3">
        <f t="shared" si="8"/>
        <v>0</v>
      </c>
    </row>
    <row r="27" spans="1:27" x14ac:dyDescent="0.25">
      <c r="A27" s="660"/>
      <c r="B27" s="12" t="str">
        <f t="shared" si="4"/>
        <v>Ext Lighting</v>
      </c>
      <c r="C27" s="3">
        <f t="shared" si="4"/>
        <v>0</v>
      </c>
      <c r="D27" s="3">
        <f t="shared" ref="D27:AA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52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  <c r="S27" s="3">
        <f t="shared" si="9"/>
        <v>0</v>
      </c>
      <c r="T27" s="3">
        <f t="shared" si="9"/>
        <v>0</v>
      </c>
      <c r="U27" s="3">
        <f t="shared" si="9"/>
        <v>0</v>
      </c>
      <c r="V27" s="3">
        <f t="shared" si="9"/>
        <v>0</v>
      </c>
      <c r="W27" s="3">
        <f t="shared" si="9"/>
        <v>0</v>
      </c>
      <c r="X27" s="3">
        <f t="shared" si="9"/>
        <v>0</v>
      </c>
      <c r="Y27" s="3">
        <f t="shared" si="9"/>
        <v>0</v>
      </c>
      <c r="Z27" s="3">
        <f t="shared" si="9"/>
        <v>0</v>
      </c>
      <c r="AA27" s="3">
        <f t="shared" si="9"/>
        <v>0</v>
      </c>
    </row>
    <row r="28" spans="1:27" x14ac:dyDescent="0.25">
      <c r="A28" s="660"/>
      <c r="B28" s="11" t="str">
        <f t="shared" si="4"/>
        <v>Heating</v>
      </c>
      <c r="C28" s="3">
        <f t="shared" si="4"/>
        <v>0</v>
      </c>
      <c r="D28" s="3">
        <f t="shared" ref="D28:AA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523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</row>
    <row r="29" spans="1:27" x14ac:dyDescent="0.25">
      <c r="A29" s="660"/>
      <c r="B29" s="11" t="str">
        <f t="shared" si="4"/>
        <v>HVAC</v>
      </c>
      <c r="C29" s="3">
        <f t="shared" si="4"/>
        <v>0</v>
      </c>
      <c r="D29" s="3">
        <f t="shared" ref="D29:AA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523">
        <f t="shared" si="11"/>
        <v>0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0</v>
      </c>
    </row>
    <row r="30" spans="1:27" x14ac:dyDescent="0.25">
      <c r="A30" s="660"/>
      <c r="B30" s="11" t="str">
        <f t="shared" si="4"/>
        <v>Lighting</v>
      </c>
      <c r="C30" s="3">
        <f t="shared" si="4"/>
        <v>0</v>
      </c>
      <c r="D30" s="3">
        <f t="shared" ref="D30:AA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523">
        <f t="shared" si="12"/>
        <v>0</v>
      </c>
      <c r="O30" s="3">
        <f t="shared" si="12"/>
        <v>0</v>
      </c>
      <c r="P30" s="3">
        <f t="shared" si="12"/>
        <v>0</v>
      </c>
      <c r="Q30" s="3">
        <f t="shared" si="12"/>
        <v>0</v>
      </c>
      <c r="R30" s="3">
        <f t="shared" si="12"/>
        <v>0</v>
      </c>
      <c r="S30" s="3">
        <f t="shared" si="12"/>
        <v>0</v>
      </c>
      <c r="T30" s="3">
        <f t="shared" si="12"/>
        <v>0</v>
      </c>
      <c r="U30" s="3">
        <f t="shared" si="12"/>
        <v>0</v>
      </c>
      <c r="V30" s="3">
        <f t="shared" si="12"/>
        <v>0</v>
      </c>
      <c r="W30" s="3">
        <f t="shared" si="12"/>
        <v>0</v>
      </c>
      <c r="X30" s="3">
        <f t="shared" si="12"/>
        <v>0</v>
      </c>
      <c r="Y30" s="3">
        <f t="shared" si="12"/>
        <v>0</v>
      </c>
      <c r="Z30" s="3">
        <f t="shared" si="12"/>
        <v>0</v>
      </c>
      <c r="AA30" s="3">
        <f t="shared" si="12"/>
        <v>0</v>
      </c>
    </row>
    <row r="31" spans="1:27" x14ac:dyDescent="0.25">
      <c r="A31" s="660"/>
      <c r="B31" s="11" t="str">
        <f t="shared" si="4"/>
        <v>Miscellaneous</v>
      </c>
      <c r="C31" s="3">
        <f t="shared" si="4"/>
        <v>0</v>
      </c>
      <c r="D31" s="3">
        <f t="shared" ref="D31:AA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523">
        <f t="shared" si="13"/>
        <v>0</v>
      </c>
      <c r="O31" s="3">
        <f t="shared" si="13"/>
        <v>0</v>
      </c>
      <c r="P31" s="3">
        <f t="shared" si="13"/>
        <v>0</v>
      </c>
      <c r="Q31" s="3">
        <f t="shared" si="13"/>
        <v>0</v>
      </c>
      <c r="R31" s="3">
        <f t="shared" si="13"/>
        <v>0</v>
      </c>
      <c r="S31" s="3">
        <f t="shared" si="13"/>
        <v>0</v>
      </c>
      <c r="T31" s="3">
        <f t="shared" si="13"/>
        <v>0</v>
      </c>
      <c r="U31" s="3">
        <f t="shared" si="13"/>
        <v>0</v>
      </c>
      <c r="V31" s="3">
        <f t="shared" si="13"/>
        <v>0</v>
      </c>
      <c r="W31" s="3">
        <f t="shared" si="13"/>
        <v>0</v>
      </c>
      <c r="X31" s="3">
        <f t="shared" si="13"/>
        <v>0</v>
      </c>
      <c r="Y31" s="3">
        <f t="shared" si="13"/>
        <v>0</v>
      </c>
      <c r="Z31" s="3">
        <f t="shared" si="13"/>
        <v>0</v>
      </c>
      <c r="AA31" s="3">
        <f t="shared" si="13"/>
        <v>0</v>
      </c>
    </row>
    <row r="32" spans="1:27" ht="15" customHeight="1" x14ac:dyDescent="0.25">
      <c r="A32" s="660"/>
      <c r="B32" s="11" t="str">
        <f t="shared" si="4"/>
        <v>Motors</v>
      </c>
      <c r="C32" s="3">
        <f t="shared" si="4"/>
        <v>0</v>
      </c>
      <c r="D32" s="3">
        <f t="shared" ref="D32:AA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523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</row>
    <row r="33" spans="1:27" x14ac:dyDescent="0.25">
      <c r="A33" s="660"/>
      <c r="B33" s="11" t="str">
        <f t="shared" si="4"/>
        <v>Process</v>
      </c>
      <c r="C33" s="3">
        <f t="shared" si="4"/>
        <v>0</v>
      </c>
      <c r="D33" s="3">
        <f t="shared" ref="D33:AA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523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</row>
    <row r="34" spans="1:27" x14ac:dyDescent="0.25">
      <c r="A34" s="660"/>
      <c r="B34" s="11" t="str">
        <f t="shared" si="4"/>
        <v>Refrigeration</v>
      </c>
      <c r="C34" s="3">
        <f t="shared" si="4"/>
        <v>0</v>
      </c>
      <c r="D34" s="3">
        <f t="shared" ref="D34:AA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523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</row>
    <row r="35" spans="1:27" x14ac:dyDescent="0.25">
      <c r="A35" s="660"/>
      <c r="B35" s="11" t="str">
        <f t="shared" si="4"/>
        <v>Water Heating</v>
      </c>
      <c r="C35" s="3">
        <f t="shared" si="4"/>
        <v>0</v>
      </c>
      <c r="D35" s="3">
        <f t="shared" ref="D35:AA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523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</row>
    <row r="36" spans="1:27" ht="15" customHeight="1" x14ac:dyDescent="0.25">
      <c r="A36" s="660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77" t="str">
        <f t="shared" si="4"/>
        <v>Monthly kWh</v>
      </c>
      <c r="C37" s="221">
        <f>SUM(C23:C36)</f>
        <v>0</v>
      </c>
      <c r="D37" s="221">
        <f t="shared" ref="D37:AA37" si="18">SUM(D23:D36)</f>
        <v>0</v>
      </c>
      <c r="E37" s="221">
        <f t="shared" si="18"/>
        <v>0</v>
      </c>
      <c r="F37" s="221">
        <f t="shared" si="18"/>
        <v>0</v>
      </c>
      <c r="G37" s="221">
        <f t="shared" si="18"/>
        <v>0</v>
      </c>
      <c r="H37" s="221">
        <f t="shared" si="18"/>
        <v>0</v>
      </c>
      <c r="I37" s="221">
        <f t="shared" si="18"/>
        <v>0</v>
      </c>
      <c r="J37" s="221">
        <f t="shared" si="18"/>
        <v>0</v>
      </c>
      <c r="K37" s="221">
        <f t="shared" si="18"/>
        <v>0</v>
      </c>
      <c r="L37" s="221">
        <f t="shared" si="18"/>
        <v>0</v>
      </c>
      <c r="M37" s="221">
        <f t="shared" si="18"/>
        <v>0</v>
      </c>
      <c r="N37" s="221">
        <f t="shared" si="18"/>
        <v>0</v>
      </c>
      <c r="O37" s="221">
        <f t="shared" si="18"/>
        <v>0</v>
      </c>
      <c r="P37" s="221">
        <f t="shared" si="18"/>
        <v>0</v>
      </c>
      <c r="Q37" s="221">
        <f t="shared" si="18"/>
        <v>0</v>
      </c>
      <c r="R37" s="221">
        <f t="shared" si="18"/>
        <v>0</v>
      </c>
      <c r="S37" s="221">
        <f t="shared" si="18"/>
        <v>0</v>
      </c>
      <c r="T37" s="221">
        <f t="shared" si="18"/>
        <v>0</v>
      </c>
      <c r="U37" s="221">
        <f t="shared" si="18"/>
        <v>0</v>
      </c>
      <c r="V37" s="221">
        <f t="shared" si="18"/>
        <v>0</v>
      </c>
      <c r="W37" s="221">
        <f t="shared" si="18"/>
        <v>0</v>
      </c>
      <c r="X37" s="221">
        <f t="shared" si="18"/>
        <v>0</v>
      </c>
      <c r="Y37" s="221">
        <f t="shared" si="18"/>
        <v>0</v>
      </c>
      <c r="Z37" s="221">
        <f t="shared" si="18"/>
        <v>0</v>
      </c>
      <c r="AA37" s="221">
        <f t="shared" si="18"/>
        <v>0</v>
      </c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39"/>
      <c r="N38" s="276" t="s">
        <v>200</v>
      </c>
      <c r="O38" s="275">
        <f>SUM(C5:N18)</f>
        <v>0</v>
      </c>
      <c r="P38" s="239"/>
      <c r="Q38" s="9"/>
      <c r="R38" s="239"/>
      <c r="S38" s="239"/>
      <c r="T38" s="239"/>
      <c r="U38" s="239"/>
      <c r="V38" s="320"/>
      <c r="W38" s="321"/>
      <c r="X38" s="320"/>
      <c r="Y38" s="320"/>
      <c r="Z38" s="321"/>
      <c r="AA38" s="320"/>
    </row>
    <row r="39" spans="1:27" ht="15.75" thickBot="1" x14ac:dyDescent="0.3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tr">
        <f t="shared" ref="B40:B55" si="19">B22</f>
        <v>End Use</v>
      </c>
      <c r="C40" s="135">
        <f>C$4</f>
        <v>45292</v>
      </c>
      <c r="D40" s="135">
        <f t="shared" ref="D40:AA40" si="20">D$4</f>
        <v>45323</v>
      </c>
      <c r="E40" s="135">
        <f t="shared" si="20"/>
        <v>45352</v>
      </c>
      <c r="F40" s="135">
        <f t="shared" si="20"/>
        <v>45383</v>
      </c>
      <c r="G40" s="135">
        <f t="shared" si="20"/>
        <v>45413</v>
      </c>
      <c r="H40" s="135">
        <f t="shared" si="20"/>
        <v>45444</v>
      </c>
      <c r="I40" s="135">
        <f t="shared" si="20"/>
        <v>45474</v>
      </c>
      <c r="J40" s="135">
        <f t="shared" si="20"/>
        <v>45505</v>
      </c>
      <c r="K40" s="135">
        <f t="shared" si="20"/>
        <v>45536</v>
      </c>
      <c r="L40" s="135">
        <f t="shared" si="20"/>
        <v>45566</v>
      </c>
      <c r="M40" s="135">
        <f t="shared" si="20"/>
        <v>45597</v>
      </c>
      <c r="N40" s="135">
        <f t="shared" si="20"/>
        <v>45627</v>
      </c>
      <c r="O40" s="135">
        <f t="shared" si="20"/>
        <v>45658</v>
      </c>
      <c r="P40" s="135">
        <f t="shared" si="20"/>
        <v>45689</v>
      </c>
      <c r="Q40" s="135">
        <f t="shared" si="20"/>
        <v>45717</v>
      </c>
      <c r="R40" s="135">
        <f t="shared" si="20"/>
        <v>45748</v>
      </c>
      <c r="S40" s="135">
        <f t="shared" si="20"/>
        <v>45778</v>
      </c>
      <c r="T40" s="521">
        <f t="shared" si="20"/>
        <v>45809</v>
      </c>
      <c r="U40" s="135">
        <f t="shared" si="20"/>
        <v>45839</v>
      </c>
      <c r="V40" s="135">
        <f t="shared" si="20"/>
        <v>45870</v>
      </c>
      <c r="W40" s="135">
        <f t="shared" si="20"/>
        <v>45901</v>
      </c>
      <c r="X40" s="135">
        <f t="shared" si="20"/>
        <v>45931</v>
      </c>
      <c r="Y40" s="135">
        <f t="shared" si="20"/>
        <v>45962</v>
      </c>
      <c r="Z40" s="135">
        <f t="shared" si="20"/>
        <v>45992</v>
      </c>
      <c r="AA40" s="135">
        <f t="shared" si="20"/>
        <v>46023</v>
      </c>
    </row>
    <row r="41" spans="1:27" ht="15" customHeight="1" x14ac:dyDescent="0.25">
      <c r="A41" s="663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A41" si="21">G41</f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  <c r="P41" s="3">
        <f t="shared" si="21"/>
        <v>0</v>
      </c>
      <c r="Q41" s="3">
        <f t="shared" si="21"/>
        <v>0</v>
      </c>
      <c r="R41" s="3">
        <f t="shared" si="21"/>
        <v>0</v>
      </c>
      <c r="S41" s="3">
        <f t="shared" si="21"/>
        <v>0</v>
      </c>
      <c r="T41" s="523">
        <f>N23</f>
        <v>0</v>
      </c>
      <c r="U41" s="3">
        <f t="shared" si="21"/>
        <v>0</v>
      </c>
      <c r="V41" s="3">
        <f t="shared" si="21"/>
        <v>0</v>
      </c>
      <c r="W41" s="3">
        <f t="shared" si="21"/>
        <v>0</v>
      </c>
      <c r="X41" s="3">
        <f t="shared" si="21"/>
        <v>0</v>
      </c>
      <c r="Y41" s="3">
        <f t="shared" si="21"/>
        <v>0</v>
      </c>
      <c r="Z41" s="3">
        <f t="shared" si="21"/>
        <v>0</v>
      </c>
      <c r="AA41" s="3">
        <f t="shared" si="21"/>
        <v>0</v>
      </c>
    </row>
    <row r="42" spans="1:27" x14ac:dyDescent="0.25">
      <c r="A42" s="663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A42" si="22">F42</f>
        <v>0</v>
      </c>
      <c r="H42" s="3">
        <f t="shared" si="22"/>
        <v>0</v>
      </c>
      <c r="I42" s="3">
        <f t="shared" si="22"/>
        <v>0</v>
      </c>
      <c r="J42" s="3">
        <f t="shared" si="22"/>
        <v>0</v>
      </c>
      <c r="K42" s="3">
        <f t="shared" si="22"/>
        <v>0</v>
      </c>
      <c r="L42" s="3">
        <f t="shared" si="22"/>
        <v>0</v>
      </c>
      <c r="M42" s="3">
        <f t="shared" si="22"/>
        <v>0</v>
      </c>
      <c r="N42" s="3">
        <f t="shared" si="22"/>
        <v>0</v>
      </c>
      <c r="O42" s="3">
        <f t="shared" si="22"/>
        <v>0</v>
      </c>
      <c r="P42" s="3">
        <f t="shared" si="22"/>
        <v>0</v>
      </c>
      <c r="Q42" s="3">
        <f t="shared" si="22"/>
        <v>0</v>
      </c>
      <c r="R42" s="3">
        <f t="shared" si="22"/>
        <v>0</v>
      </c>
      <c r="S42" s="3">
        <f t="shared" si="22"/>
        <v>0</v>
      </c>
      <c r="T42" s="523">
        <f t="shared" ref="T42:T53" si="23">N24</f>
        <v>0</v>
      </c>
      <c r="U42" s="3">
        <f t="shared" si="22"/>
        <v>0</v>
      </c>
      <c r="V42" s="3">
        <f t="shared" si="22"/>
        <v>0</v>
      </c>
      <c r="W42" s="3">
        <f t="shared" si="22"/>
        <v>0</v>
      </c>
      <c r="X42" s="3">
        <f t="shared" si="22"/>
        <v>0</v>
      </c>
      <c r="Y42" s="3">
        <f t="shared" si="22"/>
        <v>0</v>
      </c>
      <c r="Z42" s="3">
        <f t="shared" si="22"/>
        <v>0</v>
      </c>
      <c r="AA42" s="3">
        <f t="shared" si="22"/>
        <v>0</v>
      </c>
    </row>
    <row r="43" spans="1:27" x14ac:dyDescent="0.25">
      <c r="A43" s="663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A43" si="24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  <c r="P43" s="3">
        <f t="shared" si="24"/>
        <v>0</v>
      </c>
      <c r="Q43" s="3">
        <f t="shared" si="24"/>
        <v>0</v>
      </c>
      <c r="R43" s="3">
        <f t="shared" si="24"/>
        <v>0</v>
      </c>
      <c r="S43" s="3">
        <f t="shared" si="24"/>
        <v>0</v>
      </c>
      <c r="T43" s="523">
        <f t="shared" si="23"/>
        <v>0</v>
      </c>
      <c r="U43" s="3">
        <f t="shared" si="24"/>
        <v>0</v>
      </c>
      <c r="V43" s="3">
        <f t="shared" si="24"/>
        <v>0</v>
      </c>
      <c r="W43" s="3">
        <f t="shared" si="24"/>
        <v>0</v>
      </c>
      <c r="X43" s="3">
        <f t="shared" si="24"/>
        <v>0</v>
      </c>
      <c r="Y43" s="3">
        <f t="shared" si="24"/>
        <v>0</v>
      </c>
      <c r="Z43" s="3">
        <f t="shared" si="24"/>
        <v>0</v>
      </c>
      <c r="AA43" s="3">
        <f t="shared" si="24"/>
        <v>0</v>
      </c>
    </row>
    <row r="44" spans="1:27" x14ac:dyDescent="0.25">
      <c r="A44" s="663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A44" si="25">F44</f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3">
        <f t="shared" si="25"/>
        <v>0</v>
      </c>
      <c r="O44" s="3">
        <f t="shared" si="25"/>
        <v>0</v>
      </c>
      <c r="P44" s="3">
        <f t="shared" si="25"/>
        <v>0</v>
      </c>
      <c r="Q44" s="3">
        <f t="shared" si="25"/>
        <v>0</v>
      </c>
      <c r="R44" s="3">
        <f t="shared" si="25"/>
        <v>0</v>
      </c>
      <c r="S44" s="3">
        <f t="shared" si="25"/>
        <v>0</v>
      </c>
      <c r="T44" s="523">
        <f t="shared" si="23"/>
        <v>0</v>
      </c>
      <c r="U44" s="3">
        <f t="shared" si="25"/>
        <v>0</v>
      </c>
      <c r="V44" s="3">
        <f t="shared" si="25"/>
        <v>0</v>
      </c>
      <c r="W44" s="3">
        <f t="shared" si="25"/>
        <v>0</v>
      </c>
      <c r="X44" s="3">
        <f t="shared" si="25"/>
        <v>0</v>
      </c>
      <c r="Y44" s="3">
        <f t="shared" si="25"/>
        <v>0</v>
      </c>
      <c r="Z44" s="3">
        <f t="shared" si="25"/>
        <v>0</v>
      </c>
      <c r="AA44" s="3">
        <f t="shared" si="25"/>
        <v>0</v>
      </c>
    </row>
    <row r="45" spans="1:27" x14ac:dyDescent="0.25">
      <c r="A45" s="663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A45" si="26">F45</f>
        <v>0</v>
      </c>
      <c r="H45" s="3">
        <f t="shared" si="26"/>
        <v>0</v>
      </c>
      <c r="I45" s="3">
        <f t="shared" si="26"/>
        <v>0</v>
      </c>
      <c r="J45" s="3">
        <f t="shared" si="26"/>
        <v>0</v>
      </c>
      <c r="K45" s="3">
        <f t="shared" si="26"/>
        <v>0</v>
      </c>
      <c r="L45" s="3">
        <f t="shared" si="26"/>
        <v>0</v>
      </c>
      <c r="M45" s="3">
        <f t="shared" si="26"/>
        <v>0</v>
      </c>
      <c r="N45" s="3">
        <f t="shared" si="26"/>
        <v>0</v>
      </c>
      <c r="O45" s="3">
        <f t="shared" si="26"/>
        <v>0</v>
      </c>
      <c r="P45" s="3">
        <f t="shared" si="26"/>
        <v>0</v>
      </c>
      <c r="Q45" s="3">
        <f t="shared" si="26"/>
        <v>0</v>
      </c>
      <c r="R45" s="3">
        <f t="shared" si="26"/>
        <v>0</v>
      </c>
      <c r="S45" s="3">
        <f t="shared" si="26"/>
        <v>0</v>
      </c>
      <c r="T45" s="523">
        <f t="shared" si="23"/>
        <v>0</v>
      </c>
      <c r="U45" s="3">
        <f t="shared" si="26"/>
        <v>0</v>
      </c>
      <c r="V45" s="3">
        <f t="shared" si="26"/>
        <v>0</v>
      </c>
      <c r="W45" s="3">
        <f t="shared" si="26"/>
        <v>0</v>
      </c>
      <c r="X45" s="3">
        <f t="shared" si="26"/>
        <v>0</v>
      </c>
      <c r="Y45" s="3">
        <f t="shared" si="26"/>
        <v>0</v>
      </c>
      <c r="Z45" s="3">
        <f t="shared" si="26"/>
        <v>0</v>
      </c>
      <c r="AA45" s="3">
        <f t="shared" si="26"/>
        <v>0</v>
      </c>
    </row>
    <row r="46" spans="1:27" x14ac:dyDescent="0.25">
      <c r="A46" s="663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A46" si="27">F46</f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  <c r="P46" s="3">
        <f t="shared" si="27"/>
        <v>0</v>
      </c>
      <c r="Q46" s="3">
        <f t="shared" si="27"/>
        <v>0</v>
      </c>
      <c r="R46" s="3">
        <f t="shared" si="27"/>
        <v>0</v>
      </c>
      <c r="S46" s="3">
        <f t="shared" si="27"/>
        <v>0</v>
      </c>
      <c r="T46" s="523">
        <f t="shared" si="23"/>
        <v>0</v>
      </c>
      <c r="U46" s="3">
        <f t="shared" si="27"/>
        <v>0</v>
      </c>
      <c r="V46" s="3">
        <f t="shared" si="27"/>
        <v>0</v>
      </c>
      <c r="W46" s="3">
        <f t="shared" si="27"/>
        <v>0</v>
      </c>
      <c r="X46" s="3">
        <f t="shared" si="27"/>
        <v>0</v>
      </c>
      <c r="Y46" s="3">
        <f t="shared" si="27"/>
        <v>0</v>
      </c>
      <c r="Z46" s="3">
        <f t="shared" si="27"/>
        <v>0</v>
      </c>
      <c r="AA46" s="3">
        <f t="shared" si="27"/>
        <v>0</v>
      </c>
    </row>
    <row r="47" spans="1:27" x14ac:dyDescent="0.25">
      <c r="A47" s="663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A47" si="28">F47</f>
        <v>0</v>
      </c>
      <c r="H47" s="3">
        <f t="shared" si="28"/>
        <v>0</v>
      </c>
      <c r="I47" s="3">
        <f t="shared" si="28"/>
        <v>0</v>
      </c>
      <c r="J47" s="3">
        <f t="shared" si="28"/>
        <v>0</v>
      </c>
      <c r="K47" s="3">
        <f t="shared" si="28"/>
        <v>0</v>
      </c>
      <c r="L47" s="3">
        <f t="shared" si="28"/>
        <v>0</v>
      </c>
      <c r="M47" s="3">
        <f t="shared" si="28"/>
        <v>0</v>
      </c>
      <c r="N47" s="3">
        <f t="shared" si="28"/>
        <v>0</v>
      </c>
      <c r="O47" s="3">
        <f t="shared" si="28"/>
        <v>0</v>
      </c>
      <c r="P47" s="3">
        <f t="shared" si="28"/>
        <v>0</v>
      </c>
      <c r="Q47" s="3">
        <f t="shared" si="28"/>
        <v>0</v>
      </c>
      <c r="R47" s="3">
        <f t="shared" si="28"/>
        <v>0</v>
      </c>
      <c r="S47" s="3">
        <f t="shared" si="28"/>
        <v>0</v>
      </c>
      <c r="T47" s="523">
        <f t="shared" si="23"/>
        <v>0</v>
      </c>
      <c r="U47" s="3">
        <f t="shared" si="28"/>
        <v>0</v>
      </c>
      <c r="V47" s="3">
        <f t="shared" si="28"/>
        <v>0</v>
      </c>
      <c r="W47" s="3">
        <f t="shared" si="28"/>
        <v>0</v>
      </c>
      <c r="X47" s="3">
        <f t="shared" si="28"/>
        <v>0</v>
      </c>
      <c r="Y47" s="3">
        <f t="shared" si="28"/>
        <v>0</v>
      </c>
      <c r="Z47" s="3">
        <f t="shared" si="28"/>
        <v>0</v>
      </c>
      <c r="AA47" s="3">
        <f t="shared" si="28"/>
        <v>0</v>
      </c>
    </row>
    <row r="48" spans="1:27" x14ac:dyDescent="0.25">
      <c r="A48" s="663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A48" si="29">F48</f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3">
        <f t="shared" si="29"/>
        <v>0</v>
      </c>
      <c r="O48" s="3">
        <f t="shared" si="29"/>
        <v>0</v>
      </c>
      <c r="P48" s="3">
        <f t="shared" si="29"/>
        <v>0</v>
      </c>
      <c r="Q48" s="3">
        <f t="shared" si="29"/>
        <v>0</v>
      </c>
      <c r="R48" s="3">
        <f t="shared" si="29"/>
        <v>0</v>
      </c>
      <c r="S48" s="3">
        <f t="shared" si="29"/>
        <v>0</v>
      </c>
      <c r="T48" s="523">
        <f t="shared" si="23"/>
        <v>0</v>
      </c>
      <c r="U48" s="3">
        <f t="shared" si="29"/>
        <v>0</v>
      </c>
      <c r="V48" s="3">
        <f t="shared" si="29"/>
        <v>0</v>
      </c>
      <c r="W48" s="3">
        <f t="shared" si="29"/>
        <v>0</v>
      </c>
      <c r="X48" s="3">
        <f t="shared" si="29"/>
        <v>0</v>
      </c>
      <c r="Y48" s="3">
        <f t="shared" si="29"/>
        <v>0</v>
      </c>
      <c r="Z48" s="3">
        <f t="shared" si="29"/>
        <v>0</v>
      </c>
      <c r="AA48" s="3">
        <f t="shared" si="29"/>
        <v>0</v>
      </c>
    </row>
    <row r="49" spans="1:27" x14ac:dyDescent="0.25">
      <c r="A49" s="663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A49" si="30">F49</f>
        <v>0</v>
      </c>
      <c r="H49" s="3">
        <f t="shared" si="30"/>
        <v>0</v>
      </c>
      <c r="I49" s="3">
        <f t="shared" si="30"/>
        <v>0</v>
      </c>
      <c r="J49" s="3">
        <f t="shared" si="30"/>
        <v>0</v>
      </c>
      <c r="K49" s="3">
        <f t="shared" si="30"/>
        <v>0</v>
      </c>
      <c r="L49" s="3">
        <f t="shared" si="30"/>
        <v>0</v>
      </c>
      <c r="M49" s="3">
        <f t="shared" si="30"/>
        <v>0</v>
      </c>
      <c r="N49" s="3">
        <f t="shared" si="30"/>
        <v>0</v>
      </c>
      <c r="O49" s="3">
        <f t="shared" si="30"/>
        <v>0</v>
      </c>
      <c r="P49" s="3">
        <f t="shared" si="30"/>
        <v>0</v>
      </c>
      <c r="Q49" s="3">
        <f t="shared" si="30"/>
        <v>0</v>
      </c>
      <c r="R49" s="3">
        <f t="shared" si="30"/>
        <v>0</v>
      </c>
      <c r="S49" s="3">
        <f t="shared" si="30"/>
        <v>0</v>
      </c>
      <c r="T49" s="523">
        <f t="shared" si="23"/>
        <v>0</v>
      </c>
      <c r="U49" s="3">
        <f t="shared" si="30"/>
        <v>0</v>
      </c>
      <c r="V49" s="3">
        <f t="shared" si="30"/>
        <v>0</v>
      </c>
      <c r="W49" s="3">
        <f t="shared" si="30"/>
        <v>0</v>
      </c>
      <c r="X49" s="3">
        <f t="shared" si="30"/>
        <v>0</v>
      </c>
      <c r="Y49" s="3">
        <f t="shared" si="30"/>
        <v>0</v>
      </c>
      <c r="Z49" s="3">
        <f t="shared" si="30"/>
        <v>0</v>
      </c>
      <c r="AA49" s="3">
        <f t="shared" si="30"/>
        <v>0</v>
      </c>
    </row>
    <row r="50" spans="1:27" ht="15" customHeight="1" x14ac:dyDescent="0.25">
      <c r="A50" s="663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A50" si="31">F50</f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  <c r="P50" s="3">
        <f t="shared" si="31"/>
        <v>0</v>
      </c>
      <c r="Q50" s="3">
        <f t="shared" si="31"/>
        <v>0</v>
      </c>
      <c r="R50" s="3">
        <f t="shared" si="31"/>
        <v>0</v>
      </c>
      <c r="S50" s="3">
        <f t="shared" si="31"/>
        <v>0</v>
      </c>
      <c r="T50" s="523">
        <f t="shared" si="23"/>
        <v>0</v>
      </c>
      <c r="U50" s="3">
        <f t="shared" si="31"/>
        <v>0</v>
      </c>
      <c r="V50" s="3">
        <f t="shared" si="31"/>
        <v>0</v>
      </c>
      <c r="W50" s="3">
        <f t="shared" si="31"/>
        <v>0</v>
      </c>
      <c r="X50" s="3">
        <f t="shared" si="31"/>
        <v>0</v>
      </c>
      <c r="Y50" s="3">
        <f t="shared" si="31"/>
        <v>0</v>
      </c>
      <c r="Z50" s="3">
        <f t="shared" si="31"/>
        <v>0</v>
      </c>
      <c r="AA50" s="3">
        <f t="shared" si="31"/>
        <v>0</v>
      </c>
    </row>
    <row r="51" spans="1:27" x14ac:dyDescent="0.25">
      <c r="A51" s="663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A51" si="32">F51</f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  <c r="P51" s="3">
        <f t="shared" si="32"/>
        <v>0</v>
      </c>
      <c r="Q51" s="3">
        <f t="shared" si="32"/>
        <v>0</v>
      </c>
      <c r="R51" s="3">
        <f t="shared" si="32"/>
        <v>0</v>
      </c>
      <c r="S51" s="3">
        <f t="shared" si="32"/>
        <v>0</v>
      </c>
      <c r="T51" s="523">
        <f t="shared" si="23"/>
        <v>0</v>
      </c>
      <c r="U51" s="3">
        <f t="shared" si="32"/>
        <v>0</v>
      </c>
      <c r="V51" s="3">
        <f t="shared" si="32"/>
        <v>0</v>
      </c>
      <c r="W51" s="3">
        <f t="shared" si="32"/>
        <v>0</v>
      </c>
      <c r="X51" s="3">
        <f t="shared" si="32"/>
        <v>0</v>
      </c>
      <c r="Y51" s="3">
        <f t="shared" si="32"/>
        <v>0</v>
      </c>
      <c r="Z51" s="3">
        <f t="shared" si="32"/>
        <v>0</v>
      </c>
      <c r="AA51" s="3">
        <f t="shared" si="32"/>
        <v>0</v>
      </c>
    </row>
    <row r="52" spans="1:27" x14ac:dyDescent="0.25">
      <c r="A52" s="663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A52" si="33">F52</f>
        <v>0</v>
      </c>
      <c r="H52" s="3">
        <f t="shared" si="33"/>
        <v>0</v>
      </c>
      <c r="I52" s="3">
        <f t="shared" si="33"/>
        <v>0</v>
      </c>
      <c r="J52" s="3">
        <f t="shared" si="33"/>
        <v>0</v>
      </c>
      <c r="K52" s="3">
        <f t="shared" si="33"/>
        <v>0</v>
      </c>
      <c r="L52" s="3">
        <f t="shared" si="33"/>
        <v>0</v>
      </c>
      <c r="M52" s="3">
        <f t="shared" si="33"/>
        <v>0</v>
      </c>
      <c r="N52" s="3">
        <f t="shared" si="33"/>
        <v>0</v>
      </c>
      <c r="O52" s="3">
        <f t="shared" si="33"/>
        <v>0</v>
      </c>
      <c r="P52" s="3">
        <f t="shared" si="33"/>
        <v>0</v>
      </c>
      <c r="Q52" s="3">
        <f t="shared" si="33"/>
        <v>0</v>
      </c>
      <c r="R52" s="3">
        <f t="shared" si="33"/>
        <v>0</v>
      </c>
      <c r="S52" s="3">
        <f t="shared" si="33"/>
        <v>0</v>
      </c>
      <c r="T52" s="523">
        <f t="shared" si="23"/>
        <v>0</v>
      </c>
      <c r="U52" s="3">
        <f t="shared" si="33"/>
        <v>0</v>
      </c>
      <c r="V52" s="3">
        <f t="shared" si="33"/>
        <v>0</v>
      </c>
      <c r="W52" s="3">
        <f t="shared" si="33"/>
        <v>0</v>
      </c>
      <c r="X52" s="3">
        <f t="shared" si="33"/>
        <v>0</v>
      </c>
      <c r="Y52" s="3">
        <f t="shared" si="33"/>
        <v>0</v>
      </c>
      <c r="Z52" s="3">
        <f t="shared" si="33"/>
        <v>0</v>
      </c>
      <c r="AA52" s="3">
        <f t="shared" si="33"/>
        <v>0</v>
      </c>
    </row>
    <row r="53" spans="1:27" x14ac:dyDescent="0.25">
      <c r="A53" s="663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A53" si="34">F53</f>
        <v>0</v>
      </c>
      <c r="H53" s="3">
        <f t="shared" si="34"/>
        <v>0</v>
      </c>
      <c r="I53" s="3">
        <f t="shared" si="34"/>
        <v>0</v>
      </c>
      <c r="J53" s="3">
        <f t="shared" si="34"/>
        <v>0</v>
      </c>
      <c r="K53" s="3">
        <f t="shared" si="34"/>
        <v>0</v>
      </c>
      <c r="L53" s="3">
        <f t="shared" si="34"/>
        <v>0</v>
      </c>
      <c r="M53" s="3">
        <f t="shared" si="34"/>
        <v>0</v>
      </c>
      <c r="N53" s="3">
        <f t="shared" si="34"/>
        <v>0</v>
      </c>
      <c r="O53" s="3">
        <f t="shared" si="34"/>
        <v>0</v>
      </c>
      <c r="P53" s="3">
        <f t="shared" si="34"/>
        <v>0</v>
      </c>
      <c r="Q53" s="3">
        <f t="shared" si="34"/>
        <v>0</v>
      </c>
      <c r="R53" s="3">
        <f t="shared" si="34"/>
        <v>0</v>
      </c>
      <c r="S53" s="3">
        <f t="shared" si="34"/>
        <v>0</v>
      </c>
      <c r="T53" s="523">
        <f t="shared" si="23"/>
        <v>0</v>
      </c>
      <c r="U53" s="3">
        <f t="shared" si="34"/>
        <v>0</v>
      </c>
      <c r="V53" s="3">
        <f t="shared" si="34"/>
        <v>0</v>
      </c>
      <c r="W53" s="3">
        <f t="shared" si="34"/>
        <v>0</v>
      </c>
      <c r="X53" s="3">
        <f t="shared" si="34"/>
        <v>0</v>
      </c>
      <c r="Y53" s="3">
        <f t="shared" si="34"/>
        <v>0</v>
      </c>
      <c r="Z53" s="3">
        <f t="shared" si="34"/>
        <v>0</v>
      </c>
      <c r="AA53" s="3">
        <f t="shared" si="34"/>
        <v>0</v>
      </c>
    </row>
    <row r="54" spans="1:27" ht="15" customHeight="1" x14ac:dyDescent="0.25">
      <c r="A54" s="663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19"/>
        <v>Monthly kWh</v>
      </c>
      <c r="C55" s="221">
        <f>SUM(C41:C54)</f>
        <v>0</v>
      </c>
      <c r="D55" s="221">
        <f t="shared" ref="D55:AA55" si="35">SUM(D41:D54)</f>
        <v>0</v>
      </c>
      <c r="E55" s="221">
        <f t="shared" si="35"/>
        <v>0</v>
      </c>
      <c r="F55" s="221">
        <f t="shared" si="35"/>
        <v>0</v>
      </c>
      <c r="G55" s="221">
        <f t="shared" si="35"/>
        <v>0</v>
      </c>
      <c r="H55" s="221">
        <f t="shared" si="35"/>
        <v>0</v>
      </c>
      <c r="I55" s="221">
        <f t="shared" si="35"/>
        <v>0</v>
      </c>
      <c r="J55" s="221">
        <f t="shared" si="35"/>
        <v>0</v>
      </c>
      <c r="K55" s="221">
        <f t="shared" si="35"/>
        <v>0</v>
      </c>
      <c r="L55" s="221">
        <f t="shared" si="35"/>
        <v>0</v>
      </c>
      <c r="M55" s="221">
        <f t="shared" si="35"/>
        <v>0</v>
      </c>
      <c r="N55" s="221">
        <f t="shared" si="35"/>
        <v>0</v>
      </c>
      <c r="O55" s="221">
        <f t="shared" si="35"/>
        <v>0</v>
      </c>
      <c r="P55" s="221">
        <f t="shared" si="35"/>
        <v>0</v>
      </c>
      <c r="Q55" s="221">
        <f t="shared" si="35"/>
        <v>0</v>
      </c>
      <c r="R55" s="221">
        <f t="shared" si="35"/>
        <v>0</v>
      </c>
      <c r="S55" s="221">
        <f t="shared" si="35"/>
        <v>0</v>
      </c>
      <c r="T55" s="221">
        <f t="shared" si="35"/>
        <v>0</v>
      </c>
      <c r="U55" s="221">
        <f t="shared" si="35"/>
        <v>0</v>
      </c>
      <c r="V55" s="221">
        <f t="shared" si="35"/>
        <v>0</v>
      </c>
      <c r="W55" s="221">
        <f t="shared" si="35"/>
        <v>0</v>
      </c>
      <c r="X55" s="221">
        <f t="shared" si="35"/>
        <v>0</v>
      </c>
      <c r="Y55" s="221">
        <f t="shared" si="35"/>
        <v>0</v>
      </c>
      <c r="Z55" s="221">
        <f t="shared" si="35"/>
        <v>0</v>
      </c>
      <c r="AA55" s="221">
        <f t="shared" si="35"/>
        <v>0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t="16.5" thickBot="1" x14ac:dyDescent="0.3">
      <c r="A58" s="665" t="s">
        <v>17</v>
      </c>
      <c r="B58" s="17" t="s">
        <v>10</v>
      </c>
      <c r="C58" s="135">
        <f>C$4</f>
        <v>45292</v>
      </c>
      <c r="D58" s="135">
        <f t="shared" ref="D58:AA58" si="36">D$4</f>
        <v>45323</v>
      </c>
      <c r="E58" s="135">
        <f t="shared" si="36"/>
        <v>45352</v>
      </c>
      <c r="F58" s="135">
        <f t="shared" si="36"/>
        <v>45383</v>
      </c>
      <c r="G58" s="135">
        <f t="shared" si="36"/>
        <v>45413</v>
      </c>
      <c r="H58" s="135">
        <f t="shared" si="36"/>
        <v>45444</v>
      </c>
      <c r="I58" s="135">
        <f t="shared" si="36"/>
        <v>45474</v>
      </c>
      <c r="J58" s="135">
        <f t="shared" si="36"/>
        <v>45505</v>
      </c>
      <c r="K58" s="135">
        <f t="shared" si="36"/>
        <v>45536</v>
      </c>
      <c r="L58" s="135">
        <f t="shared" si="36"/>
        <v>45566</v>
      </c>
      <c r="M58" s="135">
        <f t="shared" si="36"/>
        <v>45597</v>
      </c>
      <c r="N58" s="135">
        <f t="shared" si="36"/>
        <v>45627</v>
      </c>
      <c r="O58" s="135">
        <f t="shared" si="36"/>
        <v>45658</v>
      </c>
      <c r="P58" s="135">
        <f t="shared" si="36"/>
        <v>45689</v>
      </c>
      <c r="Q58" s="135">
        <f t="shared" si="36"/>
        <v>45717</v>
      </c>
      <c r="R58" s="135">
        <f t="shared" si="36"/>
        <v>45748</v>
      </c>
      <c r="S58" s="135">
        <f t="shared" si="36"/>
        <v>45778</v>
      </c>
      <c r="T58" s="135">
        <f t="shared" si="36"/>
        <v>45809</v>
      </c>
      <c r="U58" s="135">
        <f t="shared" si="36"/>
        <v>45839</v>
      </c>
      <c r="V58" s="135">
        <f t="shared" si="36"/>
        <v>45870</v>
      </c>
      <c r="W58" s="135">
        <f t="shared" si="36"/>
        <v>45901</v>
      </c>
      <c r="X58" s="135">
        <f t="shared" si="36"/>
        <v>45931</v>
      </c>
      <c r="Y58" s="135">
        <f t="shared" si="36"/>
        <v>45962</v>
      </c>
      <c r="Z58" s="135">
        <f t="shared" si="36"/>
        <v>45992</v>
      </c>
      <c r="AA58" s="135">
        <f t="shared" si="36"/>
        <v>46023</v>
      </c>
    </row>
    <row r="59" spans="1:27" ht="15" customHeight="1" x14ac:dyDescent="0.25">
      <c r="A59" s="666"/>
      <c r="B59" s="13" t="str">
        <f t="shared" ref="B59:B72" si="37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AA59" si="38">((E5*0.5)+D23-E41)*E78*E93*E$2</f>
        <v>0</v>
      </c>
      <c r="F59" s="23">
        <f t="shared" si="38"/>
        <v>0</v>
      </c>
      <c r="G59" s="23">
        <f t="shared" si="38"/>
        <v>0</v>
      </c>
      <c r="H59" s="23">
        <f t="shared" si="38"/>
        <v>0</v>
      </c>
      <c r="I59" s="23">
        <f t="shared" si="38"/>
        <v>0</v>
      </c>
      <c r="J59" s="23">
        <f t="shared" si="38"/>
        <v>0</v>
      </c>
      <c r="K59" s="23">
        <f t="shared" si="38"/>
        <v>0</v>
      </c>
      <c r="L59" s="23">
        <f t="shared" si="38"/>
        <v>0</v>
      </c>
      <c r="M59" s="23">
        <f t="shared" si="38"/>
        <v>0</v>
      </c>
      <c r="N59" s="23">
        <f t="shared" si="38"/>
        <v>0</v>
      </c>
      <c r="O59" s="23">
        <f t="shared" si="38"/>
        <v>0</v>
      </c>
      <c r="P59" s="23">
        <f t="shared" si="38"/>
        <v>0</v>
      </c>
      <c r="Q59" s="23">
        <f t="shared" si="38"/>
        <v>0</v>
      </c>
      <c r="R59" s="23">
        <f t="shared" si="38"/>
        <v>0</v>
      </c>
      <c r="S59" s="23">
        <f t="shared" si="38"/>
        <v>0</v>
      </c>
      <c r="T59" s="23">
        <f t="shared" si="38"/>
        <v>0</v>
      </c>
      <c r="U59" s="23">
        <f t="shared" si="38"/>
        <v>0</v>
      </c>
      <c r="V59" s="23">
        <f t="shared" si="38"/>
        <v>0</v>
      </c>
      <c r="W59" s="23">
        <f t="shared" si="38"/>
        <v>0</v>
      </c>
      <c r="X59" s="23">
        <f t="shared" si="38"/>
        <v>0</v>
      </c>
      <c r="Y59" s="23">
        <f t="shared" si="38"/>
        <v>0</v>
      </c>
      <c r="Z59" s="23">
        <f t="shared" si="38"/>
        <v>0</v>
      </c>
      <c r="AA59" s="23">
        <f t="shared" si="38"/>
        <v>0</v>
      </c>
    </row>
    <row r="60" spans="1:27" ht="15.75" x14ac:dyDescent="0.25">
      <c r="A60" s="666"/>
      <c r="B60" s="13" t="str">
        <f t="shared" si="37"/>
        <v>Building Shell</v>
      </c>
      <c r="C60" s="23">
        <f t="shared" ref="C60:C71" si="39">((C6*0.5)-C42)*C79*C94*C$2</f>
        <v>0</v>
      </c>
      <c r="D60" s="23">
        <f t="shared" ref="D60:AA60" si="40">((D6*0.5)+C24-D42)*D79*D94*D$2</f>
        <v>0</v>
      </c>
      <c r="E60" s="23">
        <f t="shared" si="40"/>
        <v>0</v>
      </c>
      <c r="F60" s="23">
        <f t="shared" si="40"/>
        <v>0</v>
      </c>
      <c r="G60" s="23">
        <f t="shared" si="40"/>
        <v>0</v>
      </c>
      <c r="H60" s="23">
        <f t="shared" si="40"/>
        <v>0</v>
      </c>
      <c r="I60" s="23">
        <f t="shared" si="40"/>
        <v>0</v>
      </c>
      <c r="J60" s="23">
        <f t="shared" si="40"/>
        <v>0</v>
      </c>
      <c r="K60" s="23">
        <f t="shared" si="40"/>
        <v>0</v>
      </c>
      <c r="L60" s="23">
        <f t="shared" si="40"/>
        <v>0</v>
      </c>
      <c r="M60" s="23">
        <f t="shared" si="40"/>
        <v>0</v>
      </c>
      <c r="N60" s="23">
        <f t="shared" si="40"/>
        <v>0</v>
      </c>
      <c r="O60" s="23">
        <f t="shared" si="40"/>
        <v>0</v>
      </c>
      <c r="P60" s="23">
        <f t="shared" si="40"/>
        <v>0</v>
      </c>
      <c r="Q60" s="23">
        <f t="shared" si="40"/>
        <v>0</v>
      </c>
      <c r="R60" s="23">
        <f t="shared" si="40"/>
        <v>0</v>
      </c>
      <c r="S60" s="23">
        <f t="shared" si="40"/>
        <v>0</v>
      </c>
      <c r="T60" s="23">
        <f t="shared" si="40"/>
        <v>0</v>
      </c>
      <c r="U60" s="23">
        <f t="shared" si="40"/>
        <v>0</v>
      </c>
      <c r="V60" s="23">
        <f t="shared" si="40"/>
        <v>0</v>
      </c>
      <c r="W60" s="23">
        <f t="shared" si="40"/>
        <v>0</v>
      </c>
      <c r="X60" s="23">
        <f t="shared" si="40"/>
        <v>0</v>
      </c>
      <c r="Y60" s="23">
        <f t="shared" si="40"/>
        <v>0</v>
      </c>
      <c r="Z60" s="23">
        <f t="shared" si="40"/>
        <v>0</v>
      </c>
      <c r="AA60" s="23">
        <f t="shared" si="40"/>
        <v>0</v>
      </c>
    </row>
    <row r="61" spans="1:27" ht="15.75" x14ac:dyDescent="0.25">
      <c r="A61" s="666"/>
      <c r="B61" s="13" t="str">
        <f t="shared" si="37"/>
        <v>Cooking</v>
      </c>
      <c r="C61" s="23">
        <f t="shared" si="39"/>
        <v>0</v>
      </c>
      <c r="D61" s="23">
        <f t="shared" ref="D61:AA61" si="41">((D7*0.5)+C25-D43)*D80*D95*D$2</f>
        <v>0</v>
      </c>
      <c r="E61" s="23">
        <f t="shared" si="41"/>
        <v>0</v>
      </c>
      <c r="F61" s="23">
        <f t="shared" si="41"/>
        <v>0</v>
      </c>
      <c r="G61" s="23">
        <f t="shared" si="41"/>
        <v>0</v>
      </c>
      <c r="H61" s="23">
        <f t="shared" si="41"/>
        <v>0</v>
      </c>
      <c r="I61" s="23">
        <f t="shared" si="41"/>
        <v>0</v>
      </c>
      <c r="J61" s="23">
        <f t="shared" si="41"/>
        <v>0</v>
      </c>
      <c r="K61" s="23">
        <f t="shared" si="41"/>
        <v>0</v>
      </c>
      <c r="L61" s="23">
        <f t="shared" si="41"/>
        <v>0</v>
      </c>
      <c r="M61" s="23">
        <f t="shared" si="41"/>
        <v>0</v>
      </c>
      <c r="N61" s="23">
        <f t="shared" si="41"/>
        <v>0</v>
      </c>
      <c r="O61" s="23">
        <f t="shared" si="41"/>
        <v>0</v>
      </c>
      <c r="P61" s="23">
        <f t="shared" si="41"/>
        <v>0</v>
      </c>
      <c r="Q61" s="23">
        <f t="shared" si="41"/>
        <v>0</v>
      </c>
      <c r="R61" s="23">
        <f t="shared" si="41"/>
        <v>0</v>
      </c>
      <c r="S61" s="23">
        <f t="shared" si="41"/>
        <v>0</v>
      </c>
      <c r="T61" s="23">
        <f t="shared" si="41"/>
        <v>0</v>
      </c>
      <c r="U61" s="23">
        <f t="shared" si="41"/>
        <v>0</v>
      </c>
      <c r="V61" s="23">
        <f t="shared" si="41"/>
        <v>0</v>
      </c>
      <c r="W61" s="23">
        <f t="shared" si="41"/>
        <v>0</v>
      </c>
      <c r="X61" s="23">
        <f t="shared" si="41"/>
        <v>0</v>
      </c>
      <c r="Y61" s="23">
        <f t="shared" si="41"/>
        <v>0</v>
      </c>
      <c r="Z61" s="23">
        <f t="shared" si="41"/>
        <v>0</v>
      </c>
      <c r="AA61" s="23">
        <f t="shared" si="41"/>
        <v>0</v>
      </c>
    </row>
    <row r="62" spans="1:27" ht="15.75" x14ac:dyDescent="0.25">
      <c r="A62" s="666"/>
      <c r="B62" s="13" t="str">
        <f t="shared" si="37"/>
        <v>Cooling</v>
      </c>
      <c r="C62" s="23">
        <f t="shared" si="39"/>
        <v>0</v>
      </c>
      <c r="D62" s="23">
        <f t="shared" ref="D62:AA62" si="42">((D8*0.5)+C26-D44)*D81*D96*D$2</f>
        <v>0</v>
      </c>
      <c r="E62" s="23">
        <f t="shared" si="42"/>
        <v>0</v>
      </c>
      <c r="F62" s="23">
        <f t="shared" si="42"/>
        <v>0</v>
      </c>
      <c r="G62" s="23">
        <f t="shared" si="42"/>
        <v>0</v>
      </c>
      <c r="H62" s="23">
        <f t="shared" si="42"/>
        <v>0</v>
      </c>
      <c r="I62" s="23">
        <f t="shared" si="42"/>
        <v>0</v>
      </c>
      <c r="J62" s="23">
        <f t="shared" si="42"/>
        <v>0</v>
      </c>
      <c r="K62" s="23">
        <f t="shared" si="42"/>
        <v>0</v>
      </c>
      <c r="L62" s="23">
        <f t="shared" si="42"/>
        <v>0</v>
      </c>
      <c r="M62" s="23">
        <f t="shared" si="42"/>
        <v>0</v>
      </c>
      <c r="N62" s="23">
        <f t="shared" si="42"/>
        <v>0</v>
      </c>
      <c r="O62" s="23">
        <f t="shared" si="42"/>
        <v>0</v>
      </c>
      <c r="P62" s="23">
        <f t="shared" si="42"/>
        <v>0</v>
      </c>
      <c r="Q62" s="23">
        <f t="shared" si="42"/>
        <v>0</v>
      </c>
      <c r="R62" s="23">
        <f t="shared" si="42"/>
        <v>0</v>
      </c>
      <c r="S62" s="23">
        <f t="shared" si="42"/>
        <v>0</v>
      </c>
      <c r="T62" s="23">
        <f t="shared" si="42"/>
        <v>0</v>
      </c>
      <c r="U62" s="23">
        <f t="shared" si="42"/>
        <v>0</v>
      </c>
      <c r="V62" s="23">
        <f t="shared" si="42"/>
        <v>0</v>
      </c>
      <c r="W62" s="23">
        <f t="shared" si="42"/>
        <v>0</v>
      </c>
      <c r="X62" s="23">
        <f t="shared" si="42"/>
        <v>0</v>
      </c>
      <c r="Y62" s="23">
        <f t="shared" si="42"/>
        <v>0</v>
      </c>
      <c r="Z62" s="23">
        <f t="shared" si="42"/>
        <v>0</v>
      </c>
      <c r="AA62" s="23">
        <f t="shared" si="42"/>
        <v>0</v>
      </c>
    </row>
    <row r="63" spans="1:27" ht="15.75" x14ac:dyDescent="0.25">
      <c r="A63" s="666"/>
      <c r="B63" s="13" t="str">
        <f t="shared" si="37"/>
        <v>Ext Lighting</v>
      </c>
      <c r="C63" s="23">
        <f t="shared" si="39"/>
        <v>0</v>
      </c>
      <c r="D63" s="23">
        <f t="shared" ref="D63:AA63" si="43">((D9*0.5)+C27-D45)*D82*D97*D$2</f>
        <v>0</v>
      </c>
      <c r="E63" s="23">
        <f t="shared" si="43"/>
        <v>0</v>
      </c>
      <c r="F63" s="23">
        <f t="shared" si="43"/>
        <v>0</v>
      </c>
      <c r="G63" s="23">
        <f t="shared" si="43"/>
        <v>0</v>
      </c>
      <c r="H63" s="23">
        <f t="shared" si="43"/>
        <v>0</v>
      </c>
      <c r="I63" s="23">
        <f t="shared" si="43"/>
        <v>0</v>
      </c>
      <c r="J63" s="23">
        <f t="shared" si="43"/>
        <v>0</v>
      </c>
      <c r="K63" s="23">
        <f t="shared" si="43"/>
        <v>0</v>
      </c>
      <c r="L63" s="23">
        <f t="shared" si="43"/>
        <v>0</v>
      </c>
      <c r="M63" s="23">
        <f t="shared" si="43"/>
        <v>0</v>
      </c>
      <c r="N63" s="23">
        <f t="shared" si="43"/>
        <v>0</v>
      </c>
      <c r="O63" s="23">
        <f t="shared" si="43"/>
        <v>0</v>
      </c>
      <c r="P63" s="23">
        <f t="shared" si="43"/>
        <v>0</v>
      </c>
      <c r="Q63" s="23">
        <f t="shared" si="43"/>
        <v>0</v>
      </c>
      <c r="R63" s="23">
        <f t="shared" si="43"/>
        <v>0</v>
      </c>
      <c r="S63" s="23">
        <f t="shared" si="43"/>
        <v>0</v>
      </c>
      <c r="T63" s="23">
        <f t="shared" si="43"/>
        <v>0</v>
      </c>
      <c r="U63" s="23">
        <f t="shared" si="43"/>
        <v>0</v>
      </c>
      <c r="V63" s="23">
        <f t="shared" si="43"/>
        <v>0</v>
      </c>
      <c r="W63" s="23">
        <f t="shared" si="43"/>
        <v>0</v>
      </c>
      <c r="X63" s="23">
        <f t="shared" si="43"/>
        <v>0</v>
      </c>
      <c r="Y63" s="23">
        <f t="shared" si="43"/>
        <v>0</v>
      </c>
      <c r="Z63" s="23">
        <f t="shared" si="43"/>
        <v>0</v>
      </c>
      <c r="AA63" s="23">
        <f t="shared" si="43"/>
        <v>0</v>
      </c>
    </row>
    <row r="64" spans="1:27" ht="15.75" x14ac:dyDescent="0.25">
      <c r="A64" s="666"/>
      <c r="B64" s="13" t="str">
        <f t="shared" si="37"/>
        <v>Heating</v>
      </c>
      <c r="C64" s="23">
        <f t="shared" si="39"/>
        <v>0</v>
      </c>
      <c r="D64" s="23">
        <f t="shared" ref="D64:AA64" si="44">((D10*0.5)+C28-D46)*D83*D98*D$2</f>
        <v>0</v>
      </c>
      <c r="E64" s="23">
        <f t="shared" si="44"/>
        <v>0</v>
      </c>
      <c r="F64" s="23">
        <f t="shared" si="44"/>
        <v>0</v>
      </c>
      <c r="G64" s="23">
        <f t="shared" si="44"/>
        <v>0</v>
      </c>
      <c r="H64" s="23">
        <f t="shared" si="44"/>
        <v>0</v>
      </c>
      <c r="I64" s="23">
        <f t="shared" si="44"/>
        <v>0</v>
      </c>
      <c r="J64" s="23">
        <f t="shared" si="44"/>
        <v>0</v>
      </c>
      <c r="K64" s="23">
        <f t="shared" si="44"/>
        <v>0</v>
      </c>
      <c r="L64" s="23">
        <f t="shared" si="44"/>
        <v>0</v>
      </c>
      <c r="M64" s="23">
        <f t="shared" si="44"/>
        <v>0</v>
      </c>
      <c r="N64" s="23">
        <f t="shared" si="44"/>
        <v>0</v>
      </c>
      <c r="O64" s="23">
        <f t="shared" si="44"/>
        <v>0</v>
      </c>
      <c r="P64" s="23">
        <f t="shared" si="44"/>
        <v>0</v>
      </c>
      <c r="Q64" s="23">
        <f t="shared" si="44"/>
        <v>0</v>
      </c>
      <c r="R64" s="23">
        <f t="shared" si="44"/>
        <v>0</v>
      </c>
      <c r="S64" s="23">
        <f t="shared" si="44"/>
        <v>0</v>
      </c>
      <c r="T64" s="23">
        <f t="shared" si="44"/>
        <v>0</v>
      </c>
      <c r="U64" s="23">
        <f t="shared" si="44"/>
        <v>0</v>
      </c>
      <c r="V64" s="23">
        <f t="shared" si="44"/>
        <v>0</v>
      </c>
      <c r="W64" s="23">
        <f t="shared" si="44"/>
        <v>0</v>
      </c>
      <c r="X64" s="23">
        <f t="shared" si="44"/>
        <v>0</v>
      </c>
      <c r="Y64" s="23">
        <f t="shared" si="44"/>
        <v>0</v>
      </c>
      <c r="Z64" s="23">
        <f t="shared" si="44"/>
        <v>0</v>
      </c>
      <c r="AA64" s="23">
        <f t="shared" si="44"/>
        <v>0</v>
      </c>
    </row>
    <row r="65" spans="1:29" ht="15.75" x14ac:dyDescent="0.25">
      <c r="A65" s="666"/>
      <c r="B65" s="13" t="str">
        <f t="shared" si="37"/>
        <v>HVAC</v>
      </c>
      <c r="C65" s="23">
        <f t="shared" si="39"/>
        <v>0</v>
      </c>
      <c r="D65" s="23">
        <f t="shared" ref="D65:AA65" si="45">((D11*0.5)+C29-D47)*D84*D99*D$2</f>
        <v>0</v>
      </c>
      <c r="E65" s="23">
        <f t="shared" si="45"/>
        <v>0</v>
      </c>
      <c r="F65" s="23">
        <f t="shared" si="45"/>
        <v>0</v>
      </c>
      <c r="G65" s="23">
        <f t="shared" si="45"/>
        <v>0</v>
      </c>
      <c r="H65" s="23">
        <f t="shared" si="45"/>
        <v>0</v>
      </c>
      <c r="I65" s="23">
        <f t="shared" si="45"/>
        <v>0</v>
      </c>
      <c r="J65" s="23">
        <f t="shared" si="45"/>
        <v>0</v>
      </c>
      <c r="K65" s="23">
        <f t="shared" si="45"/>
        <v>0</v>
      </c>
      <c r="L65" s="23">
        <f t="shared" si="45"/>
        <v>0</v>
      </c>
      <c r="M65" s="23">
        <f t="shared" si="45"/>
        <v>0</v>
      </c>
      <c r="N65" s="23">
        <f t="shared" si="45"/>
        <v>0</v>
      </c>
      <c r="O65" s="23">
        <f t="shared" si="45"/>
        <v>0</v>
      </c>
      <c r="P65" s="23">
        <f t="shared" si="45"/>
        <v>0</v>
      </c>
      <c r="Q65" s="23">
        <f t="shared" si="45"/>
        <v>0</v>
      </c>
      <c r="R65" s="23">
        <f t="shared" si="45"/>
        <v>0</v>
      </c>
      <c r="S65" s="23">
        <f t="shared" si="45"/>
        <v>0</v>
      </c>
      <c r="T65" s="23">
        <f t="shared" si="45"/>
        <v>0</v>
      </c>
      <c r="U65" s="23">
        <f t="shared" si="45"/>
        <v>0</v>
      </c>
      <c r="V65" s="23">
        <f t="shared" si="45"/>
        <v>0</v>
      </c>
      <c r="W65" s="23">
        <f t="shared" si="45"/>
        <v>0</v>
      </c>
      <c r="X65" s="23">
        <f t="shared" si="45"/>
        <v>0</v>
      </c>
      <c r="Y65" s="23">
        <f t="shared" si="45"/>
        <v>0</v>
      </c>
      <c r="Z65" s="23">
        <f t="shared" si="45"/>
        <v>0</v>
      </c>
      <c r="AA65" s="23">
        <f t="shared" si="45"/>
        <v>0</v>
      </c>
    </row>
    <row r="66" spans="1:29" ht="15.75" x14ac:dyDescent="0.25">
      <c r="A66" s="666"/>
      <c r="B66" s="13" t="str">
        <f t="shared" si="37"/>
        <v>Lighting</v>
      </c>
      <c r="C66" s="23">
        <f t="shared" si="39"/>
        <v>0</v>
      </c>
      <c r="D66" s="23">
        <f t="shared" ref="D66:AA66" si="46">((D12*0.5)+C30-D48)*D85*D100*D$2</f>
        <v>0</v>
      </c>
      <c r="E66" s="23">
        <f t="shared" si="46"/>
        <v>0</v>
      </c>
      <c r="F66" s="23">
        <f t="shared" si="46"/>
        <v>0</v>
      </c>
      <c r="G66" s="23">
        <f t="shared" si="46"/>
        <v>0</v>
      </c>
      <c r="H66" s="23">
        <f t="shared" si="46"/>
        <v>0</v>
      </c>
      <c r="I66" s="23">
        <f t="shared" si="46"/>
        <v>0</v>
      </c>
      <c r="J66" s="23">
        <f t="shared" si="46"/>
        <v>0</v>
      </c>
      <c r="K66" s="23">
        <f t="shared" si="46"/>
        <v>0</v>
      </c>
      <c r="L66" s="23">
        <f t="shared" si="46"/>
        <v>0</v>
      </c>
      <c r="M66" s="23">
        <f t="shared" si="46"/>
        <v>0</v>
      </c>
      <c r="N66" s="23">
        <f t="shared" si="46"/>
        <v>0</v>
      </c>
      <c r="O66" s="23">
        <f t="shared" si="46"/>
        <v>0</v>
      </c>
      <c r="P66" s="23">
        <f t="shared" si="46"/>
        <v>0</v>
      </c>
      <c r="Q66" s="23">
        <f t="shared" si="46"/>
        <v>0</v>
      </c>
      <c r="R66" s="23">
        <f t="shared" si="46"/>
        <v>0</v>
      </c>
      <c r="S66" s="23">
        <f t="shared" si="46"/>
        <v>0</v>
      </c>
      <c r="T66" s="23">
        <f t="shared" si="46"/>
        <v>0</v>
      </c>
      <c r="U66" s="23">
        <f t="shared" si="46"/>
        <v>0</v>
      </c>
      <c r="V66" s="23">
        <f t="shared" si="46"/>
        <v>0</v>
      </c>
      <c r="W66" s="23">
        <f t="shared" si="46"/>
        <v>0</v>
      </c>
      <c r="X66" s="23">
        <f t="shared" si="46"/>
        <v>0</v>
      </c>
      <c r="Y66" s="23">
        <f t="shared" si="46"/>
        <v>0</v>
      </c>
      <c r="Z66" s="23">
        <f t="shared" si="46"/>
        <v>0</v>
      </c>
      <c r="AA66" s="23">
        <f t="shared" si="46"/>
        <v>0</v>
      </c>
    </row>
    <row r="67" spans="1:29" ht="15.75" x14ac:dyDescent="0.25">
      <c r="A67" s="666"/>
      <c r="B67" s="13" t="str">
        <f t="shared" si="37"/>
        <v>Miscellaneous</v>
      </c>
      <c r="C67" s="23">
        <f t="shared" si="39"/>
        <v>0</v>
      </c>
      <c r="D67" s="23">
        <f t="shared" ref="D67:AA67" si="47">((D13*0.5)+C31-D49)*D86*D101*D$2</f>
        <v>0</v>
      </c>
      <c r="E67" s="23">
        <f t="shared" si="47"/>
        <v>0</v>
      </c>
      <c r="F67" s="23">
        <f t="shared" si="47"/>
        <v>0</v>
      </c>
      <c r="G67" s="23">
        <f t="shared" si="47"/>
        <v>0</v>
      </c>
      <c r="H67" s="23">
        <f t="shared" si="47"/>
        <v>0</v>
      </c>
      <c r="I67" s="23">
        <f t="shared" si="47"/>
        <v>0</v>
      </c>
      <c r="J67" s="23">
        <f t="shared" si="47"/>
        <v>0</v>
      </c>
      <c r="K67" s="23">
        <f t="shared" si="47"/>
        <v>0</v>
      </c>
      <c r="L67" s="23">
        <f t="shared" si="47"/>
        <v>0</v>
      </c>
      <c r="M67" s="23">
        <f t="shared" si="47"/>
        <v>0</v>
      </c>
      <c r="N67" s="23">
        <f t="shared" si="47"/>
        <v>0</v>
      </c>
      <c r="O67" s="23">
        <f t="shared" si="47"/>
        <v>0</v>
      </c>
      <c r="P67" s="23">
        <f t="shared" si="47"/>
        <v>0</v>
      </c>
      <c r="Q67" s="23">
        <f t="shared" si="47"/>
        <v>0</v>
      </c>
      <c r="R67" s="23">
        <f t="shared" si="47"/>
        <v>0</v>
      </c>
      <c r="S67" s="23">
        <f t="shared" si="47"/>
        <v>0</v>
      </c>
      <c r="T67" s="23">
        <f t="shared" si="47"/>
        <v>0</v>
      </c>
      <c r="U67" s="23">
        <f t="shared" si="47"/>
        <v>0</v>
      </c>
      <c r="V67" s="23">
        <f t="shared" si="47"/>
        <v>0</v>
      </c>
      <c r="W67" s="23">
        <f t="shared" si="47"/>
        <v>0</v>
      </c>
      <c r="X67" s="23">
        <f t="shared" si="47"/>
        <v>0</v>
      </c>
      <c r="Y67" s="23">
        <f t="shared" si="47"/>
        <v>0</v>
      </c>
      <c r="Z67" s="23">
        <f t="shared" si="47"/>
        <v>0</v>
      </c>
      <c r="AA67" s="23">
        <f t="shared" si="47"/>
        <v>0</v>
      </c>
    </row>
    <row r="68" spans="1:29" ht="15.75" customHeight="1" x14ac:dyDescent="0.25">
      <c r="A68" s="666"/>
      <c r="B68" s="13" t="str">
        <f t="shared" si="37"/>
        <v>Motors</v>
      </c>
      <c r="C68" s="23">
        <f t="shared" si="39"/>
        <v>0</v>
      </c>
      <c r="D68" s="23">
        <f t="shared" ref="D68:AA68" si="48">((D14*0.5)+C32-D50)*D87*D102*D$2</f>
        <v>0</v>
      </c>
      <c r="E68" s="23">
        <f t="shared" si="48"/>
        <v>0</v>
      </c>
      <c r="F68" s="23">
        <f t="shared" si="48"/>
        <v>0</v>
      </c>
      <c r="G68" s="23">
        <f t="shared" si="48"/>
        <v>0</v>
      </c>
      <c r="H68" s="23">
        <f t="shared" si="48"/>
        <v>0</v>
      </c>
      <c r="I68" s="23">
        <f t="shared" si="48"/>
        <v>0</v>
      </c>
      <c r="J68" s="23">
        <f t="shared" si="48"/>
        <v>0</v>
      </c>
      <c r="K68" s="23">
        <f t="shared" si="48"/>
        <v>0</v>
      </c>
      <c r="L68" s="23">
        <f t="shared" si="48"/>
        <v>0</v>
      </c>
      <c r="M68" s="23">
        <f t="shared" si="48"/>
        <v>0</v>
      </c>
      <c r="N68" s="23">
        <f t="shared" si="48"/>
        <v>0</v>
      </c>
      <c r="O68" s="23">
        <f t="shared" si="48"/>
        <v>0</v>
      </c>
      <c r="P68" s="23">
        <f t="shared" si="48"/>
        <v>0</v>
      </c>
      <c r="Q68" s="23">
        <f t="shared" si="48"/>
        <v>0</v>
      </c>
      <c r="R68" s="23">
        <f t="shared" si="48"/>
        <v>0</v>
      </c>
      <c r="S68" s="23">
        <f t="shared" si="48"/>
        <v>0</v>
      </c>
      <c r="T68" s="23">
        <f t="shared" si="48"/>
        <v>0</v>
      </c>
      <c r="U68" s="23">
        <f t="shared" si="48"/>
        <v>0</v>
      </c>
      <c r="V68" s="23">
        <f t="shared" si="48"/>
        <v>0</v>
      </c>
      <c r="W68" s="23">
        <f t="shared" si="48"/>
        <v>0</v>
      </c>
      <c r="X68" s="23">
        <f t="shared" si="48"/>
        <v>0</v>
      </c>
      <c r="Y68" s="23">
        <f t="shared" si="48"/>
        <v>0</v>
      </c>
      <c r="Z68" s="23">
        <f t="shared" si="48"/>
        <v>0</v>
      </c>
      <c r="AA68" s="23">
        <f t="shared" si="48"/>
        <v>0</v>
      </c>
    </row>
    <row r="69" spans="1:29" ht="15.75" x14ac:dyDescent="0.25">
      <c r="A69" s="666"/>
      <c r="B69" s="13" t="str">
        <f t="shared" si="37"/>
        <v>Process</v>
      </c>
      <c r="C69" s="23">
        <f t="shared" si="39"/>
        <v>0</v>
      </c>
      <c r="D69" s="23">
        <f t="shared" ref="D69:AA69" si="49">((D15*0.5)+C33-D51)*D88*D103*D$2</f>
        <v>0</v>
      </c>
      <c r="E69" s="23">
        <f t="shared" si="49"/>
        <v>0</v>
      </c>
      <c r="F69" s="23">
        <f t="shared" si="49"/>
        <v>0</v>
      </c>
      <c r="G69" s="23">
        <f t="shared" si="49"/>
        <v>0</v>
      </c>
      <c r="H69" s="23">
        <f t="shared" si="49"/>
        <v>0</v>
      </c>
      <c r="I69" s="23">
        <f t="shared" si="49"/>
        <v>0</v>
      </c>
      <c r="J69" s="23">
        <f t="shared" si="49"/>
        <v>0</v>
      </c>
      <c r="K69" s="23">
        <f t="shared" si="49"/>
        <v>0</v>
      </c>
      <c r="L69" s="23">
        <f t="shared" si="49"/>
        <v>0</v>
      </c>
      <c r="M69" s="23">
        <f t="shared" si="49"/>
        <v>0</v>
      </c>
      <c r="N69" s="23">
        <f t="shared" si="49"/>
        <v>0</v>
      </c>
      <c r="O69" s="23">
        <f t="shared" si="49"/>
        <v>0</v>
      </c>
      <c r="P69" s="23">
        <f t="shared" si="49"/>
        <v>0</v>
      </c>
      <c r="Q69" s="23">
        <f t="shared" si="49"/>
        <v>0</v>
      </c>
      <c r="R69" s="23">
        <f t="shared" si="49"/>
        <v>0</v>
      </c>
      <c r="S69" s="23">
        <f t="shared" si="49"/>
        <v>0</v>
      </c>
      <c r="T69" s="23">
        <f t="shared" si="49"/>
        <v>0</v>
      </c>
      <c r="U69" s="23">
        <f t="shared" si="49"/>
        <v>0</v>
      </c>
      <c r="V69" s="23">
        <f t="shared" si="49"/>
        <v>0</v>
      </c>
      <c r="W69" s="23">
        <f t="shared" si="49"/>
        <v>0</v>
      </c>
      <c r="X69" s="23">
        <f t="shared" si="49"/>
        <v>0</v>
      </c>
      <c r="Y69" s="23">
        <f t="shared" si="49"/>
        <v>0</v>
      </c>
      <c r="Z69" s="23">
        <f t="shared" si="49"/>
        <v>0</v>
      </c>
      <c r="AA69" s="23">
        <f t="shared" si="49"/>
        <v>0</v>
      </c>
    </row>
    <row r="70" spans="1:29" ht="15.75" x14ac:dyDescent="0.25">
      <c r="A70" s="666"/>
      <c r="B70" s="13" t="str">
        <f t="shared" si="37"/>
        <v>Refrigeration</v>
      </c>
      <c r="C70" s="23">
        <f t="shared" si="39"/>
        <v>0</v>
      </c>
      <c r="D70" s="23">
        <f t="shared" ref="D70:AA70" si="50">((D16*0.5)+C34-D52)*D89*D104*D$2</f>
        <v>0</v>
      </c>
      <c r="E70" s="23">
        <f t="shared" si="50"/>
        <v>0</v>
      </c>
      <c r="F70" s="23">
        <f t="shared" si="50"/>
        <v>0</v>
      </c>
      <c r="G70" s="23">
        <f t="shared" si="50"/>
        <v>0</v>
      </c>
      <c r="H70" s="23">
        <f t="shared" si="50"/>
        <v>0</v>
      </c>
      <c r="I70" s="23">
        <f t="shared" si="50"/>
        <v>0</v>
      </c>
      <c r="J70" s="23">
        <f t="shared" si="50"/>
        <v>0</v>
      </c>
      <c r="K70" s="23">
        <f t="shared" si="50"/>
        <v>0</v>
      </c>
      <c r="L70" s="23">
        <f t="shared" si="50"/>
        <v>0</v>
      </c>
      <c r="M70" s="23">
        <f t="shared" si="50"/>
        <v>0</v>
      </c>
      <c r="N70" s="23">
        <f t="shared" si="50"/>
        <v>0</v>
      </c>
      <c r="O70" s="23">
        <f t="shared" si="50"/>
        <v>0</v>
      </c>
      <c r="P70" s="23">
        <f t="shared" si="50"/>
        <v>0</v>
      </c>
      <c r="Q70" s="23">
        <f t="shared" si="50"/>
        <v>0</v>
      </c>
      <c r="R70" s="23">
        <f t="shared" si="50"/>
        <v>0</v>
      </c>
      <c r="S70" s="23">
        <f t="shared" si="50"/>
        <v>0</v>
      </c>
      <c r="T70" s="23">
        <f t="shared" si="50"/>
        <v>0</v>
      </c>
      <c r="U70" s="23">
        <f t="shared" si="50"/>
        <v>0</v>
      </c>
      <c r="V70" s="23">
        <f t="shared" si="50"/>
        <v>0</v>
      </c>
      <c r="W70" s="23">
        <f t="shared" si="50"/>
        <v>0</v>
      </c>
      <c r="X70" s="23">
        <f t="shared" si="50"/>
        <v>0</v>
      </c>
      <c r="Y70" s="23">
        <f t="shared" si="50"/>
        <v>0</v>
      </c>
      <c r="Z70" s="23">
        <f t="shared" si="50"/>
        <v>0</v>
      </c>
      <c r="AA70" s="23">
        <f t="shared" si="50"/>
        <v>0</v>
      </c>
    </row>
    <row r="71" spans="1:29" ht="15.75" x14ac:dyDescent="0.25">
      <c r="A71" s="666"/>
      <c r="B71" s="13" t="str">
        <f t="shared" si="37"/>
        <v>Water Heating</v>
      </c>
      <c r="C71" s="23">
        <f t="shared" si="39"/>
        <v>0</v>
      </c>
      <c r="D71" s="23">
        <f t="shared" ref="D71:AA71" si="51">((D17*0.5)+C35-D53)*D90*D105*D$2</f>
        <v>0</v>
      </c>
      <c r="E71" s="23">
        <f t="shared" si="51"/>
        <v>0</v>
      </c>
      <c r="F71" s="23">
        <f t="shared" si="51"/>
        <v>0</v>
      </c>
      <c r="G71" s="23">
        <f t="shared" si="51"/>
        <v>0</v>
      </c>
      <c r="H71" s="23">
        <f t="shared" si="51"/>
        <v>0</v>
      </c>
      <c r="I71" s="23">
        <f t="shared" si="51"/>
        <v>0</v>
      </c>
      <c r="J71" s="23">
        <f t="shared" si="51"/>
        <v>0</v>
      </c>
      <c r="K71" s="23">
        <f t="shared" si="51"/>
        <v>0</v>
      </c>
      <c r="L71" s="23">
        <f t="shared" si="51"/>
        <v>0</v>
      </c>
      <c r="M71" s="23">
        <f t="shared" si="51"/>
        <v>0</v>
      </c>
      <c r="N71" s="23">
        <f t="shared" si="51"/>
        <v>0</v>
      </c>
      <c r="O71" s="23">
        <f t="shared" si="51"/>
        <v>0</v>
      </c>
      <c r="P71" s="23">
        <f t="shared" si="51"/>
        <v>0</v>
      </c>
      <c r="Q71" s="23">
        <f t="shared" si="51"/>
        <v>0</v>
      </c>
      <c r="R71" s="23">
        <f t="shared" si="51"/>
        <v>0</v>
      </c>
      <c r="S71" s="23">
        <f t="shared" si="51"/>
        <v>0</v>
      </c>
      <c r="T71" s="23">
        <f t="shared" si="51"/>
        <v>0</v>
      </c>
      <c r="U71" s="23">
        <f t="shared" si="51"/>
        <v>0</v>
      </c>
      <c r="V71" s="23">
        <f t="shared" si="51"/>
        <v>0</v>
      </c>
      <c r="W71" s="23">
        <f t="shared" si="51"/>
        <v>0</v>
      </c>
      <c r="X71" s="23">
        <f t="shared" si="51"/>
        <v>0</v>
      </c>
      <c r="Y71" s="23">
        <f t="shared" si="51"/>
        <v>0</v>
      </c>
      <c r="Z71" s="23">
        <f t="shared" si="51"/>
        <v>0</v>
      </c>
      <c r="AA71" s="23">
        <f t="shared" si="51"/>
        <v>0</v>
      </c>
    </row>
    <row r="72" spans="1:29" ht="15.75" customHeight="1" x14ac:dyDescent="0.25">
      <c r="A72" s="666"/>
      <c r="B72" s="13" t="str">
        <f t="shared" si="37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0</v>
      </c>
      <c r="E73" s="23">
        <f t="shared" ref="E73:AA73" si="52">SUM(E59:E72)</f>
        <v>0</v>
      </c>
      <c r="F73" s="23">
        <f t="shared" si="52"/>
        <v>0</v>
      </c>
      <c r="G73" s="23">
        <f t="shared" si="52"/>
        <v>0</v>
      </c>
      <c r="H73" s="23">
        <f t="shared" si="52"/>
        <v>0</v>
      </c>
      <c r="I73" s="23">
        <f t="shared" si="52"/>
        <v>0</v>
      </c>
      <c r="J73" s="23">
        <f t="shared" si="52"/>
        <v>0</v>
      </c>
      <c r="K73" s="23">
        <f t="shared" si="52"/>
        <v>0</v>
      </c>
      <c r="L73" s="23">
        <f t="shared" si="52"/>
        <v>0</v>
      </c>
      <c r="M73" s="23">
        <f t="shared" si="52"/>
        <v>0</v>
      </c>
      <c r="N73" s="23">
        <f t="shared" si="52"/>
        <v>0</v>
      </c>
      <c r="O73" s="23">
        <f t="shared" si="52"/>
        <v>0</v>
      </c>
      <c r="P73" s="23">
        <f t="shared" si="52"/>
        <v>0</v>
      </c>
      <c r="Q73" s="23">
        <f t="shared" si="52"/>
        <v>0</v>
      </c>
      <c r="R73" s="23">
        <f t="shared" si="52"/>
        <v>0</v>
      </c>
      <c r="S73" s="23">
        <f t="shared" si="52"/>
        <v>0</v>
      </c>
      <c r="T73" s="23">
        <f t="shared" si="52"/>
        <v>0</v>
      </c>
      <c r="U73" s="23">
        <f t="shared" si="52"/>
        <v>0</v>
      </c>
      <c r="V73" s="23">
        <f t="shared" si="52"/>
        <v>0</v>
      </c>
      <c r="W73" s="23">
        <f t="shared" si="52"/>
        <v>0</v>
      </c>
      <c r="X73" s="23">
        <f t="shared" si="52"/>
        <v>0</v>
      </c>
      <c r="Y73" s="23">
        <f t="shared" si="52"/>
        <v>0</v>
      </c>
      <c r="Z73" s="23">
        <f t="shared" si="52"/>
        <v>0</v>
      </c>
      <c r="AA73" s="23">
        <f t="shared" si="52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0</v>
      </c>
      <c r="E74" s="24">
        <f t="shared" ref="E74:AA74" si="53">D74+E73</f>
        <v>0</v>
      </c>
      <c r="F74" s="24">
        <f t="shared" si="53"/>
        <v>0</v>
      </c>
      <c r="G74" s="24">
        <f t="shared" si="53"/>
        <v>0</v>
      </c>
      <c r="H74" s="24">
        <f t="shared" si="53"/>
        <v>0</v>
      </c>
      <c r="I74" s="24">
        <f t="shared" si="53"/>
        <v>0</v>
      </c>
      <c r="J74" s="24">
        <f t="shared" si="53"/>
        <v>0</v>
      </c>
      <c r="K74" s="24">
        <f t="shared" si="53"/>
        <v>0</v>
      </c>
      <c r="L74" s="24">
        <f t="shared" si="53"/>
        <v>0</v>
      </c>
      <c r="M74" s="24">
        <f t="shared" si="53"/>
        <v>0</v>
      </c>
      <c r="N74" s="24">
        <f t="shared" si="53"/>
        <v>0</v>
      </c>
      <c r="O74" s="24">
        <f t="shared" si="53"/>
        <v>0</v>
      </c>
      <c r="P74" s="24">
        <f t="shared" si="53"/>
        <v>0</v>
      </c>
      <c r="Q74" s="24">
        <f t="shared" si="53"/>
        <v>0</v>
      </c>
      <c r="R74" s="24">
        <f t="shared" si="53"/>
        <v>0</v>
      </c>
      <c r="S74" s="24">
        <f t="shared" si="53"/>
        <v>0</v>
      </c>
      <c r="T74" s="24">
        <f t="shared" si="53"/>
        <v>0</v>
      </c>
      <c r="U74" s="24">
        <f t="shared" si="53"/>
        <v>0</v>
      </c>
      <c r="V74" s="24">
        <f t="shared" si="53"/>
        <v>0</v>
      </c>
      <c r="W74" s="24">
        <f t="shared" si="53"/>
        <v>0</v>
      </c>
      <c r="X74" s="24">
        <f t="shared" si="53"/>
        <v>0</v>
      </c>
      <c r="Y74" s="24">
        <f t="shared" si="53"/>
        <v>0</v>
      </c>
      <c r="Z74" s="24">
        <f t="shared" si="53"/>
        <v>0</v>
      </c>
      <c r="AA74" s="24">
        <f t="shared" si="53"/>
        <v>0</v>
      </c>
    </row>
    <row r="75" spans="1:29" x14ac:dyDescent="0.25">
      <c r="A75" s="8"/>
      <c r="B75" s="30"/>
      <c r="C75" s="27"/>
      <c r="D75" s="32"/>
      <c r="E75" s="27"/>
      <c r="F75" s="32"/>
      <c r="G75" s="27"/>
      <c r="H75" s="32"/>
      <c r="I75" s="27"/>
      <c r="J75" s="32"/>
      <c r="K75" s="27"/>
      <c r="L75" s="32"/>
      <c r="M75" s="27"/>
      <c r="N75" s="32"/>
      <c r="O75" s="27"/>
      <c r="P75" s="32"/>
      <c r="Q75" s="27"/>
      <c r="R75" s="32"/>
      <c r="S75" s="27"/>
      <c r="T75" s="32"/>
      <c r="U75" s="27"/>
      <c r="V75" s="32"/>
      <c r="W75" s="27"/>
      <c r="X75" s="32"/>
      <c r="Y75" s="27"/>
      <c r="Z75" s="32"/>
      <c r="AA75" s="27"/>
    </row>
    <row r="76" spans="1:29" s="95" customFormat="1" ht="15.75" thickBot="1" x14ac:dyDescent="0.3">
      <c r="B76" s="402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</row>
    <row r="77" spans="1:29" s="95" customFormat="1" ht="16.5" thickBot="1" x14ac:dyDescent="0.3">
      <c r="A77" s="668" t="s">
        <v>12</v>
      </c>
      <c r="B77" s="17" t="s">
        <v>12</v>
      </c>
      <c r="C77" s="135">
        <f>C$4</f>
        <v>45292</v>
      </c>
      <c r="D77" s="135">
        <f t="shared" ref="D77:AA77" si="54">D$4</f>
        <v>45323</v>
      </c>
      <c r="E77" s="135">
        <f t="shared" si="54"/>
        <v>45352</v>
      </c>
      <c r="F77" s="135">
        <f t="shared" si="54"/>
        <v>45383</v>
      </c>
      <c r="G77" s="135">
        <f t="shared" si="54"/>
        <v>45413</v>
      </c>
      <c r="H77" s="135">
        <f t="shared" si="54"/>
        <v>45444</v>
      </c>
      <c r="I77" s="135">
        <f t="shared" si="54"/>
        <v>45474</v>
      </c>
      <c r="J77" s="135">
        <f t="shared" si="54"/>
        <v>45505</v>
      </c>
      <c r="K77" s="135">
        <f t="shared" si="54"/>
        <v>45536</v>
      </c>
      <c r="L77" s="135">
        <f t="shared" si="54"/>
        <v>45566</v>
      </c>
      <c r="M77" s="135">
        <f t="shared" si="54"/>
        <v>45597</v>
      </c>
      <c r="N77" s="135">
        <f t="shared" si="54"/>
        <v>45627</v>
      </c>
      <c r="O77" s="135">
        <f t="shared" si="54"/>
        <v>45658</v>
      </c>
      <c r="P77" s="135">
        <f t="shared" si="54"/>
        <v>45689</v>
      </c>
      <c r="Q77" s="135">
        <f t="shared" si="54"/>
        <v>45717</v>
      </c>
      <c r="R77" s="135">
        <f t="shared" si="54"/>
        <v>45748</v>
      </c>
      <c r="S77" s="135">
        <f t="shared" si="54"/>
        <v>45778</v>
      </c>
      <c r="T77" s="135">
        <f t="shared" si="54"/>
        <v>45809</v>
      </c>
      <c r="U77" s="135">
        <f t="shared" si="54"/>
        <v>45839</v>
      </c>
      <c r="V77" s="135">
        <f t="shared" si="54"/>
        <v>45870</v>
      </c>
      <c r="W77" s="135">
        <f t="shared" si="54"/>
        <v>45901</v>
      </c>
      <c r="X77" s="135">
        <f t="shared" si="54"/>
        <v>45931</v>
      </c>
      <c r="Y77" s="135">
        <f t="shared" si="54"/>
        <v>45962</v>
      </c>
      <c r="Z77" s="135">
        <f t="shared" si="54"/>
        <v>45992</v>
      </c>
      <c r="AA77" s="135">
        <f t="shared" si="54"/>
        <v>46023</v>
      </c>
      <c r="AC77" s="95" t="s">
        <v>180</v>
      </c>
    </row>
    <row r="78" spans="1:29" s="95" customFormat="1" ht="15.75" customHeight="1" x14ac:dyDescent="0.25">
      <c r="A78" s="669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55">SUM(C78:N78)</f>
        <v>1.0000000000000002</v>
      </c>
    </row>
    <row r="79" spans="1:29" s="95" customFormat="1" ht="15.75" x14ac:dyDescent="0.25">
      <c r="A79" s="669"/>
      <c r="B79" s="13" t="str">
        <f t="shared" ref="B79:B90" si="56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55"/>
        <v>1</v>
      </c>
    </row>
    <row r="80" spans="1:29" s="95" customFormat="1" ht="15.75" x14ac:dyDescent="0.25">
      <c r="A80" s="669"/>
      <c r="B80" s="13" t="str">
        <f t="shared" si="56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55"/>
        <v>0.99999999999999989</v>
      </c>
    </row>
    <row r="81" spans="1:29" s="95" customFormat="1" ht="15.75" x14ac:dyDescent="0.25">
      <c r="A81" s="669"/>
      <c r="B81" s="13" t="str">
        <f t="shared" si="56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55"/>
        <v>0.99999999999999989</v>
      </c>
    </row>
    <row r="82" spans="1:29" s="95" customFormat="1" ht="15.75" x14ac:dyDescent="0.25">
      <c r="A82" s="669"/>
      <c r="B82" s="13" t="str">
        <f t="shared" si="56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55"/>
        <v>1</v>
      </c>
    </row>
    <row r="83" spans="1:29" s="95" customFormat="1" ht="15.75" x14ac:dyDescent="0.25">
      <c r="A83" s="669"/>
      <c r="B83" s="13" t="str">
        <f t="shared" si="56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55"/>
        <v>1.0000000000000002</v>
      </c>
    </row>
    <row r="84" spans="1:29" s="95" customFormat="1" ht="15.75" x14ac:dyDescent="0.25">
      <c r="A84" s="669"/>
      <c r="B84" s="13" t="str">
        <f t="shared" si="56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55"/>
        <v>1</v>
      </c>
    </row>
    <row r="85" spans="1:29" s="95" customFormat="1" ht="15.75" x14ac:dyDescent="0.25">
      <c r="A85" s="669"/>
      <c r="B85" s="13" t="str">
        <f t="shared" si="56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55"/>
        <v>1</v>
      </c>
    </row>
    <row r="86" spans="1:29" s="95" customFormat="1" ht="15.75" x14ac:dyDescent="0.25">
      <c r="A86" s="669"/>
      <c r="B86" s="13" t="str">
        <f t="shared" si="56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55"/>
        <v>1.0000000000000002</v>
      </c>
    </row>
    <row r="87" spans="1:29" s="95" customFormat="1" ht="15.75" x14ac:dyDescent="0.25">
      <c r="A87" s="669"/>
      <c r="B87" s="13" t="str">
        <f t="shared" si="56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55"/>
        <v>1.0000000000000002</v>
      </c>
    </row>
    <row r="88" spans="1:29" s="95" customFormat="1" ht="15.75" x14ac:dyDescent="0.25">
      <c r="A88" s="669"/>
      <c r="B88" s="13" t="str">
        <f t="shared" si="56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55"/>
        <v>1.0000000000000002</v>
      </c>
    </row>
    <row r="89" spans="1:29" s="95" customFormat="1" ht="15.75" x14ac:dyDescent="0.25">
      <c r="A89" s="669"/>
      <c r="B89" s="13" t="str">
        <f t="shared" si="56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55"/>
        <v>1</v>
      </c>
    </row>
    <row r="90" spans="1:29" s="95" customFormat="1" ht="16.5" thickBot="1" x14ac:dyDescent="0.3">
      <c r="A90" s="670"/>
      <c r="B90" s="14" t="str">
        <f t="shared" si="56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55"/>
        <v>1</v>
      </c>
    </row>
    <row r="91" spans="1:29" s="95" customFormat="1" ht="15.75" thickBot="1" x14ac:dyDescent="0.3">
      <c r="AC91" s="95" t="s">
        <v>248</v>
      </c>
    </row>
    <row r="92" spans="1:29" s="95" customFormat="1" ht="15" customHeight="1" thickBot="1" x14ac:dyDescent="0.3">
      <c r="A92" s="690" t="s">
        <v>28</v>
      </c>
      <c r="B92" s="410" t="s">
        <v>32</v>
      </c>
      <c r="C92" s="135">
        <f>C$4</f>
        <v>45292</v>
      </c>
      <c r="D92" s="135">
        <f t="shared" ref="D92:AA92" si="57">D$4</f>
        <v>45323</v>
      </c>
      <c r="E92" s="135">
        <f t="shared" si="57"/>
        <v>45352</v>
      </c>
      <c r="F92" s="135">
        <f t="shared" si="57"/>
        <v>45383</v>
      </c>
      <c r="G92" s="135">
        <f t="shared" si="57"/>
        <v>45413</v>
      </c>
      <c r="H92" s="135">
        <f t="shared" si="57"/>
        <v>45444</v>
      </c>
      <c r="I92" s="135">
        <f t="shared" si="57"/>
        <v>45474</v>
      </c>
      <c r="J92" s="135">
        <f t="shared" si="57"/>
        <v>45505</v>
      </c>
      <c r="K92" s="135">
        <f t="shared" si="57"/>
        <v>45536</v>
      </c>
      <c r="L92" s="135">
        <f t="shared" si="57"/>
        <v>45566</v>
      </c>
      <c r="M92" s="135">
        <f t="shared" si="57"/>
        <v>45597</v>
      </c>
      <c r="N92" s="135">
        <f t="shared" si="57"/>
        <v>45627</v>
      </c>
      <c r="O92" s="135">
        <f t="shared" si="57"/>
        <v>45658</v>
      </c>
      <c r="P92" s="135">
        <f t="shared" si="57"/>
        <v>45689</v>
      </c>
      <c r="Q92" s="135">
        <f t="shared" si="57"/>
        <v>45717</v>
      </c>
      <c r="R92" s="135">
        <f t="shared" si="57"/>
        <v>45748</v>
      </c>
      <c r="S92" s="135">
        <f t="shared" si="57"/>
        <v>45778</v>
      </c>
      <c r="T92" s="135">
        <f t="shared" si="57"/>
        <v>45809</v>
      </c>
      <c r="U92" s="135">
        <f t="shared" si="57"/>
        <v>45839</v>
      </c>
      <c r="V92" s="135">
        <f t="shared" si="57"/>
        <v>45870</v>
      </c>
      <c r="W92" s="135">
        <f t="shared" si="57"/>
        <v>45901</v>
      </c>
      <c r="X92" s="135">
        <f t="shared" si="57"/>
        <v>45931</v>
      </c>
      <c r="Y92" s="135">
        <f t="shared" si="57"/>
        <v>45962</v>
      </c>
      <c r="Z92" s="135">
        <f t="shared" si="57"/>
        <v>45992</v>
      </c>
      <c r="AA92" s="135">
        <f t="shared" si="57"/>
        <v>46023</v>
      </c>
    </row>
    <row r="93" spans="1:29" s="95" customFormat="1" ht="15.75" customHeight="1" x14ac:dyDescent="0.25">
      <c r="A93" s="691"/>
      <c r="B93" s="76" t="str">
        <f>B78</f>
        <v>Air Comp</v>
      </c>
      <c r="C93" s="392">
        <f>'4M - SPS'!C93</f>
        <v>3.9829999999999997E-2</v>
      </c>
      <c r="D93" s="392">
        <f>'4M - SPS'!D93</f>
        <v>4.0202000000000002E-2</v>
      </c>
      <c r="E93" s="392">
        <f>'4M - SPS'!E93</f>
        <v>4.0568E-2</v>
      </c>
      <c r="F93" s="392">
        <f>'4M - SPS'!F93</f>
        <v>4.1613999999999998E-2</v>
      </c>
      <c r="G93" s="392">
        <f>'4M - SPS'!G93</f>
        <v>4.3744999999999999E-2</v>
      </c>
      <c r="H93" s="392">
        <f>'4M - SPS'!H93</f>
        <v>8.1032999999999994E-2</v>
      </c>
      <c r="I93" s="392">
        <f>'4M - SPS'!I93</f>
        <v>7.6974000000000001E-2</v>
      </c>
      <c r="J93" s="392">
        <f>'4M - SPS'!J93</f>
        <v>7.7621999999999997E-2</v>
      </c>
      <c r="K93" s="392">
        <f>'4M - SPS'!K93</f>
        <v>7.6564999999999994E-2</v>
      </c>
      <c r="L93" s="392">
        <f>'4M - SPS'!L93</f>
        <v>4.2223999999999998E-2</v>
      </c>
      <c r="M93" s="392">
        <f>'4M - SPS'!M93</f>
        <v>4.2845000000000001E-2</v>
      </c>
      <c r="N93" s="392">
        <f>'4M - SPS'!N93</f>
        <v>3.9836000000000003E-2</v>
      </c>
      <c r="O93" s="392">
        <f>'4M - SPS'!O93</f>
        <v>3.9829999999999997E-2</v>
      </c>
      <c r="P93" s="392">
        <f>'4M - SPS'!P93</f>
        <v>4.0202000000000002E-2</v>
      </c>
      <c r="Q93" s="392">
        <f>'4M - SPS'!Q93</f>
        <v>4.0568E-2</v>
      </c>
      <c r="R93" s="392">
        <f>'4M - SPS'!R93</f>
        <v>4.1613999999999998E-2</v>
      </c>
      <c r="S93" s="392">
        <f>'4M - SPS'!S93</f>
        <v>4.3744999999999999E-2</v>
      </c>
      <c r="T93" s="392">
        <f>'4M - SPS'!T93</f>
        <v>8.1032999999999994E-2</v>
      </c>
      <c r="U93" s="392">
        <f>'4M - SPS'!U93</f>
        <v>7.6974000000000001E-2</v>
      </c>
      <c r="V93" s="392">
        <f>'4M - SPS'!V93</f>
        <v>7.7621999999999997E-2</v>
      </c>
      <c r="W93" s="392">
        <f>'4M - SPS'!W93</f>
        <v>7.6564999999999994E-2</v>
      </c>
      <c r="X93" s="392">
        <f>'4M - SPS'!X93</f>
        <v>4.2223999999999998E-2</v>
      </c>
      <c r="Y93" s="392">
        <f>'4M - SPS'!Y93</f>
        <v>4.2845000000000001E-2</v>
      </c>
      <c r="Z93" s="392">
        <f>'4M - SPS'!Z93</f>
        <v>3.9836000000000003E-2</v>
      </c>
      <c r="AA93" s="392">
        <f>'4M - SPS'!AA93</f>
        <v>3.9829999999999997E-2</v>
      </c>
      <c r="AC93" s="95" t="s">
        <v>249</v>
      </c>
    </row>
    <row r="94" spans="1:29" s="95" customFormat="1" x14ac:dyDescent="0.25">
      <c r="A94" s="691"/>
      <c r="B94" s="76" t="str">
        <f t="shared" ref="B94:B105" si="58">B79</f>
        <v>Building Shell</v>
      </c>
      <c r="C94" s="392">
        <f>'4M - SPS'!C94</f>
        <v>4.6690000000000002E-2</v>
      </c>
      <c r="D94" s="392">
        <f>'4M - SPS'!D94</f>
        <v>4.5469999999999997E-2</v>
      </c>
      <c r="E94" s="392">
        <f>'4M - SPS'!E94</f>
        <v>4.6181E-2</v>
      </c>
      <c r="F94" s="392">
        <f>'4M - SPS'!F94</f>
        <v>4.3610000000000003E-2</v>
      </c>
      <c r="G94" s="392">
        <f>'4M - SPS'!G94</f>
        <v>5.1957000000000003E-2</v>
      </c>
      <c r="H94" s="392">
        <f>'4M - SPS'!H94</f>
        <v>0.106351</v>
      </c>
      <c r="I94" s="392">
        <f>'4M - SPS'!I94</f>
        <v>9.5311000000000007E-2</v>
      </c>
      <c r="J94" s="392">
        <f>'4M - SPS'!J94</f>
        <v>0.100024</v>
      </c>
      <c r="K94" s="392">
        <f>'4M - SPS'!K94</f>
        <v>0.10265100000000001</v>
      </c>
      <c r="L94" s="392">
        <f>'4M - SPS'!L94</f>
        <v>4.7780999999999997E-2</v>
      </c>
      <c r="M94" s="392">
        <f>'4M - SPS'!M94</f>
        <v>4.6185999999999998E-2</v>
      </c>
      <c r="N94" s="392">
        <f>'4M - SPS'!N94</f>
        <v>4.5090999999999999E-2</v>
      </c>
      <c r="O94" s="392">
        <f>'4M - SPS'!O94</f>
        <v>4.6690000000000002E-2</v>
      </c>
      <c r="P94" s="392">
        <f>'4M - SPS'!P94</f>
        <v>4.5469999999999997E-2</v>
      </c>
      <c r="Q94" s="392">
        <f>'4M - SPS'!Q94</f>
        <v>4.6181E-2</v>
      </c>
      <c r="R94" s="392">
        <f>'4M - SPS'!R94</f>
        <v>4.3610000000000003E-2</v>
      </c>
      <c r="S94" s="392">
        <f>'4M - SPS'!S94</f>
        <v>5.1957000000000003E-2</v>
      </c>
      <c r="T94" s="392">
        <f>'4M - SPS'!T94</f>
        <v>0.106351</v>
      </c>
      <c r="U94" s="392">
        <f>'4M - SPS'!U94</f>
        <v>9.5311000000000007E-2</v>
      </c>
      <c r="V94" s="392">
        <f>'4M - SPS'!V94</f>
        <v>0.100024</v>
      </c>
      <c r="W94" s="392">
        <f>'4M - SPS'!W94</f>
        <v>0.10265100000000001</v>
      </c>
      <c r="X94" s="392">
        <f>'4M - SPS'!X94</f>
        <v>4.7780999999999997E-2</v>
      </c>
      <c r="Y94" s="392">
        <f>'4M - SPS'!Y94</f>
        <v>4.6185999999999998E-2</v>
      </c>
      <c r="Z94" s="392">
        <f>'4M - SPS'!Z94</f>
        <v>4.5090999999999999E-2</v>
      </c>
      <c r="AA94" s="392">
        <f>'4M - SPS'!AA94</f>
        <v>4.6690000000000002E-2</v>
      </c>
    </row>
    <row r="95" spans="1:29" s="95" customFormat="1" x14ac:dyDescent="0.25">
      <c r="A95" s="691"/>
      <c r="B95" s="76" t="str">
        <f t="shared" si="58"/>
        <v>Cooking</v>
      </c>
      <c r="C95" s="392">
        <f>'4M - SPS'!C95</f>
        <v>4.0557000000000003E-2</v>
      </c>
      <c r="D95" s="392">
        <f>'4M - SPS'!D95</f>
        <v>4.1267999999999999E-2</v>
      </c>
      <c r="E95" s="392">
        <f>'4M - SPS'!E95</f>
        <v>4.3454E-2</v>
      </c>
      <c r="F95" s="392">
        <f>'4M - SPS'!F95</f>
        <v>4.5587000000000003E-2</v>
      </c>
      <c r="G95" s="392">
        <f>'4M - SPS'!G95</f>
        <v>4.6787000000000002E-2</v>
      </c>
      <c r="H95" s="392">
        <f>'4M - SPS'!H95</f>
        <v>8.8827000000000003E-2</v>
      </c>
      <c r="I95" s="392">
        <f>'4M - SPS'!I95</f>
        <v>8.3249000000000004E-2</v>
      </c>
      <c r="J95" s="392">
        <f>'4M - SPS'!J95</f>
        <v>8.5038000000000002E-2</v>
      </c>
      <c r="K95" s="392">
        <f>'4M - SPS'!K95</f>
        <v>8.2868999999999998E-2</v>
      </c>
      <c r="L95" s="392">
        <f>'4M - SPS'!L95</f>
        <v>4.5005000000000003E-2</v>
      </c>
      <c r="M95" s="392">
        <f>'4M - SPS'!M95</f>
        <v>4.5767000000000002E-2</v>
      </c>
      <c r="N95" s="392">
        <f>'4M - SPS'!N95</f>
        <v>4.1034000000000001E-2</v>
      </c>
      <c r="O95" s="392">
        <f>'4M - SPS'!O95</f>
        <v>4.0557000000000003E-2</v>
      </c>
      <c r="P95" s="392">
        <f>'4M - SPS'!P95</f>
        <v>4.1267999999999999E-2</v>
      </c>
      <c r="Q95" s="392">
        <f>'4M - SPS'!Q95</f>
        <v>4.3454E-2</v>
      </c>
      <c r="R95" s="392">
        <f>'4M - SPS'!R95</f>
        <v>4.5587000000000003E-2</v>
      </c>
      <c r="S95" s="392">
        <f>'4M - SPS'!S95</f>
        <v>4.6787000000000002E-2</v>
      </c>
      <c r="T95" s="392">
        <f>'4M - SPS'!T95</f>
        <v>8.8827000000000003E-2</v>
      </c>
      <c r="U95" s="392">
        <f>'4M - SPS'!U95</f>
        <v>8.3249000000000004E-2</v>
      </c>
      <c r="V95" s="392">
        <f>'4M - SPS'!V95</f>
        <v>8.5038000000000002E-2</v>
      </c>
      <c r="W95" s="392">
        <f>'4M - SPS'!W95</f>
        <v>8.2868999999999998E-2</v>
      </c>
      <c r="X95" s="392">
        <f>'4M - SPS'!X95</f>
        <v>4.5005000000000003E-2</v>
      </c>
      <c r="Y95" s="392">
        <f>'4M - SPS'!Y95</f>
        <v>4.5767000000000002E-2</v>
      </c>
      <c r="Z95" s="392">
        <f>'4M - SPS'!Z95</f>
        <v>4.1034000000000001E-2</v>
      </c>
      <c r="AA95" s="392">
        <f>'4M - SPS'!AA95</f>
        <v>4.0557000000000003E-2</v>
      </c>
    </row>
    <row r="96" spans="1:29" s="95" customFormat="1" x14ac:dyDescent="0.25">
      <c r="A96" s="691"/>
      <c r="B96" s="76" t="str">
        <f t="shared" si="58"/>
        <v>Cooling</v>
      </c>
      <c r="C96" s="392">
        <f>'4M - SPS'!C96</f>
        <v>3.7643000000000003E-2</v>
      </c>
      <c r="D96" s="392">
        <f>'4M - SPS'!D96</f>
        <v>3.7594000000000002E-2</v>
      </c>
      <c r="E96" s="392">
        <f>'4M - SPS'!E96</f>
        <v>3.8481000000000001E-2</v>
      </c>
      <c r="F96" s="392">
        <f>'4M - SPS'!F96</f>
        <v>4.9109E-2</v>
      </c>
      <c r="G96" s="392">
        <f>'4M - SPS'!G96</f>
        <v>6.1143000000000003E-2</v>
      </c>
      <c r="H96" s="392">
        <f>'4M - SPS'!H96</f>
        <v>0.107651</v>
      </c>
      <c r="I96" s="392">
        <f>'4M - SPS'!I96</f>
        <v>9.5873E-2</v>
      </c>
      <c r="J96" s="392">
        <f>'4M - SPS'!J96</f>
        <v>0.100786</v>
      </c>
      <c r="K96" s="392">
        <f>'4M - SPS'!K96</f>
        <v>0.10802100000000001</v>
      </c>
      <c r="L96" s="392">
        <f>'4M - SPS'!L96</f>
        <v>5.407E-2</v>
      </c>
      <c r="M96" s="392">
        <f>'4M - SPS'!M96</f>
        <v>4.4588000000000003E-2</v>
      </c>
      <c r="N96" s="392">
        <f>'4M - SPS'!N96</f>
        <v>4.0072999999999998E-2</v>
      </c>
      <c r="O96" s="392">
        <f>'4M - SPS'!O96</f>
        <v>3.7643000000000003E-2</v>
      </c>
      <c r="P96" s="392">
        <f>'4M - SPS'!P96</f>
        <v>3.7594000000000002E-2</v>
      </c>
      <c r="Q96" s="392">
        <f>'4M - SPS'!Q96</f>
        <v>3.8481000000000001E-2</v>
      </c>
      <c r="R96" s="392">
        <f>'4M - SPS'!R96</f>
        <v>4.9109E-2</v>
      </c>
      <c r="S96" s="392">
        <f>'4M - SPS'!S96</f>
        <v>6.1143000000000003E-2</v>
      </c>
      <c r="T96" s="392">
        <f>'4M - SPS'!T96</f>
        <v>0.107651</v>
      </c>
      <c r="U96" s="392">
        <f>'4M - SPS'!U96</f>
        <v>9.5873E-2</v>
      </c>
      <c r="V96" s="392">
        <f>'4M - SPS'!V96</f>
        <v>0.100786</v>
      </c>
      <c r="W96" s="392">
        <f>'4M - SPS'!W96</f>
        <v>0.10802100000000001</v>
      </c>
      <c r="X96" s="392">
        <f>'4M - SPS'!X96</f>
        <v>5.407E-2</v>
      </c>
      <c r="Y96" s="392">
        <f>'4M - SPS'!Y96</f>
        <v>4.4588000000000003E-2</v>
      </c>
      <c r="Z96" s="392">
        <f>'4M - SPS'!Z96</f>
        <v>4.0072999999999998E-2</v>
      </c>
      <c r="AA96" s="392">
        <f>'4M - SPS'!AA96</f>
        <v>3.7643000000000003E-2</v>
      </c>
    </row>
    <row r="97" spans="1:27" s="95" customFormat="1" x14ac:dyDescent="0.25">
      <c r="A97" s="691"/>
      <c r="B97" s="76" t="str">
        <f t="shared" si="58"/>
        <v>Ext Lighting</v>
      </c>
      <c r="C97" s="392">
        <f>'4M - SPS'!C97</f>
        <v>2.8396999999999999E-2</v>
      </c>
      <c r="D97" s="392">
        <f>'4M - SPS'!D97</f>
        <v>2.7067000000000001E-2</v>
      </c>
      <c r="E97" s="392">
        <f>'4M - SPS'!E97</f>
        <v>2.7428000000000001E-2</v>
      </c>
      <c r="F97" s="392">
        <f>'4M - SPS'!F97</f>
        <v>2.8527E-2</v>
      </c>
      <c r="G97" s="392">
        <f>'4M - SPS'!G97</f>
        <v>2.7924000000000001E-2</v>
      </c>
      <c r="H97" s="392">
        <f>'4M - SPS'!H97</f>
        <v>4.5346999999999998E-2</v>
      </c>
      <c r="I97" s="392">
        <f>'4M - SPS'!I97</f>
        <v>4.3922999999999997E-2</v>
      </c>
      <c r="J97" s="392">
        <f>'4M - SPS'!J97</f>
        <v>4.3657000000000001E-2</v>
      </c>
      <c r="K97" s="392">
        <f>'4M - SPS'!K97</f>
        <v>4.4394999999999997E-2</v>
      </c>
      <c r="L97" s="392">
        <f>'4M - SPS'!L97</f>
        <v>2.7671999999999999E-2</v>
      </c>
      <c r="M97" s="392">
        <f>'4M - SPS'!M97</f>
        <v>2.7786999999999999E-2</v>
      </c>
      <c r="N97" s="392">
        <f>'4M - SPS'!N97</f>
        <v>2.7320000000000001E-2</v>
      </c>
      <c r="O97" s="392">
        <f>'4M - SPS'!O97</f>
        <v>2.8396999999999999E-2</v>
      </c>
      <c r="P97" s="392">
        <f>'4M - SPS'!P97</f>
        <v>2.7067000000000001E-2</v>
      </c>
      <c r="Q97" s="392">
        <f>'4M - SPS'!Q97</f>
        <v>2.7428000000000001E-2</v>
      </c>
      <c r="R97" s="392">
        <f>'4M - SPS'!R97</f>
        <v>2.8527E-2</v>
      </c>
      <c r="S97" s="392">
        <f>'4M - SPS'!S97</f>
        <v>2.7924000000000001E-2</v>
      </c>
      <c r="T97" s="392">
        <f>'4M - SPS'!T97</f>
        <v>4.5346999999999998E-2</v>
      </c>
      <c r="U97" s="392">
        <f>'4M - SPS'!U97</f>
        <v>4.3922999999999997E-2</v>
      </c>
      <c r="V97" s="392">
        <f>'4M - SPS'!V97</f>
        <v>4.3657000000000001E-2</v>
      </c>
      <c r="W97" s="392">
        <f>'4M - SPS'!W97</f>
        <v>4.4394999999999997E-2</v>
      </c>
      <c r="X97" s="392">
        <f>'4M - SPS'!X97</f>
        <v>2.7671999999999999E-2</v>
      </c>
      <c r="Y97" s="392">
        <f>'4M - SPS'!Y97</f>
        <v>2.7786999999999999E-2</v>
      </c>
      <c r="Z97" s="392">
        <f>'4M - SPS'!Z97</f>
        <v>2.7320000000000001E-2</v>
      </c>
      <c r="AA97" s="392">
        <f>'4M - SPS'!AA97</f>
        <v>2.8396999999999999E-2</v>
      </c>
    </row>
    <row r="98" spans="1:27" s="95" customFormat="1" x14ac:dyDescent="0.25">
      <c r="A98" s="691"/>
      <c r="B98" s="76" t="str">
        <f t="shared" si="58"/>
        <v>Heating</v>
      </c>
      <c r="C98" s="392">
        <f>'4M - SPS'!C98</f>
        <v>4.4441000000000001E-2</v>
      </c>
      <c r="D98" s="392">
        <f>'4M - SPS'!D98</f>
        <v>4.3256999999999997E-2</v>
      </c>
      <c r="E98" s="392">
        <f>'4M - SPS'!E98</f>
        <v>4.4178000000000002E-2</v>
      </c>
      <c r="F98" s="392">
        <f>'4M - SPS'!F98</f>
        <v>4.3381000000000003E-2</v>
      </c>
      <c r="G98" s="392">
        <f>'4M - SPS'!G98</f>
        <v>4.3248000000000002E-2</v>
      </c>
      <c r="H98" s="392">
        <f>'4M - SPS'!H98</f>
        <v>4.4656000000000001E-2</v>
      </c>
      <c r="I98" s="392">
        <f>'4M - SPS'!I98</f>
        <v>4.3243999999999998E-2</v>
      </c>
      <c r="J98" s="392">
        <f>'4M - SPS'!J98</f>
        <v>4.2998000000000001E-2</v>
      </c>
      <c r="K98" s="392">
        <f>'4M - SPS'!K98</f>
        <v>7.9738000000000003E-2</v>
      </c>
      <c r="L98" s="392">
        <f>'4M - SPS'!L98</f>
        <v>4.2855999999999998E-2</v>
      </c>
      <c r="M98" s="392">
        <f>'4M - SPS'!M98</f>
        <v>4.2256000000000002E-2</v>
      </c>
      <c r="N98" s="392">
        <f>'4M - SPS'!N98</f>
        <v>4.2143E-2</v>
      </c>
      <c r="O98" s="392">
        <f>'4M - SPS'!O98</f>
        <v>4.4441000000000001E-2</v>
      </c>
      <c r="P98" s="392">
        <f>'4M - SPS'!P98</f>
        <v>4.3256999999999997E-2</v>
      </c>
      <c r="Q98" s="392">
        <f>'4M - SPS'!Q98</f>
        <v>4.4178000000000002E-2</v>
      </c>
      <c r="R98" s="392">
        <f>'4M - SPS'!R98</f>
        <v>4.3381000000000003E-2</v>
      </c>
      <c r="S98" s="392">
        <f>'4M - SPS'!S98</f>
        <v>4.3248000000000002E-2</v>
      </c>
      <c r="T98" s="392">
        <f>'4M - SPS'!T98</f>
        <v>4.4656000000000001E-2</v>
      </c>
      <c r="U98" s="392">
        <f>'4M - SPS'!U98</f>
        <v>4.3243999999999998E-2</v>
      </c>
      <c r="V98" s="392">
        <f>'4M - SPS'!V98</f>
        <v>4.2998000000000001E-2</v>
      </c>
      <c r="W98" s="392">
        <f>'4M - SPS'!W98</f>
        <v>7.9738000000000003E-2</v>
      </c>
      <c r="X98" s="392">
        <f>'4M - SPS'!X98</f>
        <v>4.2855999999999998E-2</v>
      </c>
      <c r="Y98" s="392">
        <f>'4M - SPS'!Y98</f>
        <v>4.2256000000000002E-2</v>
      </c>
      <c r="Z98" s="392">
        <f>'4M - SPS'!Z98</f>
        <v>4.2143E-2</v>
      </c>
      <c r="AA98" s="392">
        <f>'4M - SPS'!AA98</f>
        <v>4.4441000000000001E-2</v>
      </c>
    </row>
    <row r="99" spans="1:27" s="95" customFormat="1" x14ac:dyDescent="0.25">
      <c r="A99" s="691"/>
      <c r="B99" s="76" t="str">
        <f t="shared" si="58"/>
        <v>HVAC</v>
      </c>
      <c r="C99" s="392">
        <f>'4M - SPS'!C99</f>
        <v>4.6690000000000002E-2</v>
      </c>
      <c r="D99" s="392">
        <f>'4M - SPS'!D99</f>
        <v>4.5469999999999997E-2</v>
      </c>
      <c r="E99" s="392">
        <f>'4M - SPS'!E99</f>
        <v>4.6181E-2</v>
      </c>
      <c r="F99" s="392">
        <f>'4M - SPS'!F99</f>
        <v>4.3610000000000003E-2</v>
      </c>
      <c r="G99" s="392">
        <f>'4M - SPS'!G99</f>
        <v>5.1957000000000003E-2</v>
      </c>
      <c r="H99" s="392">
        <f>'4M - SPS'!H99</f>
        <v>0.106351</v>
      </c>
      <c r="I99" s="392">
        <f>'4M - SPS'!I99</f>
        <v>9.5311000000000007E-2</v>
      </c>
      <c r="J99" s="392">
        <f>'4M - SPS'!J99</f>
        <v>0.100024</v>
      </c>
      <c r="K99" s="392">
        <f>'4M - SPS'!K99</f>
        <v>0.10265100000000001</v>
      </c>
      <c r="L99" s="392">
        <f>'4M - SPS'!L99</f>
        <v>4.7780999999999997E-2</v>
      </c>
      <c r="M99" s="392">
        <f>'4M - SPS'!M99</f>
        <v>4.6185999999999998E-2</v>
      </c>
      <c r="N99" s="392">
        <f>'4M - SPS'!N99</f>
        <v>4.5090999999999999E-2</v>
      </c>
      <c r="O99" s="392">
        <f>'4M - SPS'!O99</f>
        <v>4.6690000000000002E-2</v>
      </c>
      <c r="P99" s="392">
        <f>'4M - SPS'!P99</f>
        <v>4.5469999999999997E-2</v>
      </c>
      <c r="Q99" s="392">
        <f>'4M - SPS'!Q99</f>
        <v>4.6181E-2</v>
      </c>
      <c r="R99" s="392">
        <f>'4M - SPS'!R99</f>
        <v>4.3610000000000003E-2</v>
      </c>
      <c r="S99" s="392">
        <f>'4M - SPS'!S99</f>
        <v>5.1957000000000003E-2</v>
      </c>
      <c r="T99" s="392">
        <f>'4M - SPS'!T99</f>
        <v>0.106351</v>
      </c>
      <c r="U99" s="392">
        <f>'4M - SPS'!U99</f>
        <v>9.5311000000000007E-2</v>
      </c>
      <c r="V99" s="392">
        <f>'4M - SPS'!V99</f>
        <v>0.100024</v>
      </c>
      <c r="W99" s="392">
        <f>'4M - SPS'!W99</f>
        <v>0.10265100000000001</v>
      </c>
      <c r="X99" s="392">
        <f>'4M - SPS'!X99</f>
        <v>4.7780999999999997E-2</v>
      </c>
      <c r="Y99" s="392">
        <f>'4M - SPS'!Y99</f>
        <v>4.6185999999999998E-2</v>
      </c>
      <c r="Z99" s="392">
        <f>'4M - SPS'!Z99</f>
        <v>4.5090999999999999E-2</v>
      </c>
      <c r="AA99" s="392">
        <f>'4M - SPS'!AA99</f>
        <v>4.6690000000000002E-2</v>
      </c>
    </row>
    <row r="100" spans="1:27" s="95" customFormat="1" x14ac:dyDescent="0.25">
      <c r="A100" s="691"/>
      <c r="B100" s="76" t="str">
        <f t="shared" si="58"/>
        <v>Lighting</v>
      </c>
      <c r="C100" s="392">
        <f>'4M - SPS'!C100</f>
        <v>4.2353000000000002E-2</v>
      </c>
      <c r="D100" s="392">
        <f>'4M - SPS'!D100</f>
        <v>4.2375999999999997E-2</v>
      </c>
      <c r="E100" s="392">
        <f>'4M - SPS'!E100</f>
        <v>4.3025000000000001E-2</v>
      </c>
      <c r="F100" s="392">
        <f>'4M - SPS'!F100</f>
        <v>4.5280000000000001E-2</v>
      </c>
      <c r="G100" s="392">
        <f>'4M - SPS'!G100</f>
        <v>4.718E-2</v>
      </c>
      <c r="H100" s="392">
        <f>'4M - SPS'!H100</f>
        <v>8.7298000000000001E-2</v>
      </c>
      <c r="I100" s="392">
        <f>'4M - SPS'!I100</f>
        <v>8.1882999999999997E-2</v>
      </c>
      <c r="J100" s="392">
        <f>'4M - SPS'!J100</f>
        <v>8.3452999999999999E-2</v>
      </c>
      <c r="K100" s="392">
        <f>'4M - SPS'!K100</f>
        <v>7.9449000000000006E-2</v>
      </c>
      <c r="L100" s="392">
        <f>'4M - SPS'!L100</f>
        <v>4.5407999999999997E-2</v>
      </c>
      <c r="M100" s="392">
        <f>'4M - SPS'!M100</f>
        <v>4.5609999999999998E-2</v>
      </c>
      <c r="N100" s="392">
        <f>'4M - SPS'!N100</f>
        <v>4.1577999999999997E-2</v>
      </c>
      <c r="O100" s="392">
        <f>'4M - SPS'!O100</f>
        <v>4.2353000000000002E-2</v>
      </c>
      <c r="P100" s="392">
        <f>'4M - SPS'!P100</f>
        <v>4.2375999999999997E-2</v>
      </c>
      <c r="Q100" s="392">
        <f>'4M - SPS'!Q100</f>
        <v>4.3025000000000001E-2</v>
      </c>
      <c r="R100" s="392">
        <f>'4M - SPS'!R100</f>
        <v>4.5280000000000001E-2</v>
      </c>
      <c r="S100" s="392">
        <f>'4M - SPS'!S100</f>
        <v>4.718E-2</v>
      </c>
      <c r="T100" s="392">
        <f>'4M - SPS'!T100</f>
        <v>8.7298000000000001E-2</v>
      </c>
      <c r="U100" s="392">
        <f>'4M - SPS'!U100</f>
        <v>8.1882999999999997E-2</v>
      </c>
      <c r="V100" s="392">
        <f>'4M - SPS'!V100</f>
        <v>8.3452999999999999E-2</v>
      </c>
      <c r="W100" s="392">
        <f>'4M - SPS'!W100</f>
        <v>7.9449000000000006E-2</v>
      </c>
      <c r="X100" s="392">
        <f>'4M - SPS'!X100</f>
        <v>4.5407999999999997E-2</v>
      </c>
      <c r="Y100" s="392">
        <f>'4M - SPS'!Y100</f>
        <v>4.5609999999999998E-2</v>
      </c>
      <c r="Z100" s="392">
        <f>'4M - SPS'!Z100</f>
        <v>4.1577999999999997E-2</v>
      </c>
      <c r="AA100" s="392">
        <f>'4M - SPS'!AA100</f>
        <v>4.2353000000000002E-2</v>
      </c>
    </row>
    <row r="101" spans="1:27" s="95" customFormat="1" x14ac:dyDescent="0.25">
      <c r="A101" s="691"/>
      <c r="B101" s="76" t="str">
        <f t="shared" si="58"/>
        <v>Miscellaneous</v>
      </c>
      <c r="C101" s="392">
        <f>'4M - SPS'!C101</f>
        <v>3.9829999999999997E-2</v>
      </c>
      <c r="D101" s="392">
        <f>'4M - SPS'!D101</f>
        <v>4.0202000000000002E-2</v>
      </c>
      <c r="E101" s="392">
        <f>'4M - SPS'!E101</f>
        <v>4.0568E-2</v>
      </c>
      <c r="F101" s="392">
        <f>'4M - SPS'!F101</f>
        <v>4.1613999999999998E-2</v>
      </c>
      <c r="G101" s="392">
        <f>'4M - SPS'!G101</f>
        <v>4.3744999999999999E-2</v>
      </c>
      <c r="H101" s="392">
        <f>'4M - SPS'!H101</f>
        <v>8.1032999999999994E-2</v>
      </c>
      <c r="I101" s="392">
        <f>'4M - SPS'!I101</f>
        <v>7.6974000000000001E-2</v>
      </c>
      <c r="J101" s="392">
        <f>'4M - SPS'!J101</f>
        <v>7.7621999999999997E-2</v>
      </c>
      <c r="K101" s="392">
        <f>'4M - SPS'!K101</f>
        <v>7.6564999999999994E-2</v>
      </c>
      <c r="L101" s="392">
        <f>'4M - SPS'!L101</f>
        <v>4.2223999999999998E-2</v>
      </c>
      <c r="M101" s="392">
        <f>'4M - SPS'!M101</f>
        <v>4.2845000000000001E-2</v>
      </c>
      <c r="N101" s="392">
        <f>'4M - SPS'!N101</f>
        <v>3.9836000000000003E-2</v>
      </c>
      <c r="O101" s="392">
        <f>'4M - SPS'!O101</f>
        <v>3.9829999999999997E-2</v>
      </c>
      <c r="P101" s="392">
        <f>'4M - SPS'!P101</f>
        <v>4.0202000000000002E-2</v>
      </c>
      <c r="Q101" s="392">
        <f>'4M - SPS'!Q101</f>
        <v>4.0568E-2</v>
      </c>
      <c r="R101" s="392">
        <f>'4M - SPS'!R101</f>
        <v>4.1613999999999998E-2</v>
      </c>
      <c r="S101" s="392">
        <f>'4M - SPS'!S101</f>
        <v>4.3744999999999999E-2</v>
      </c>
      <c r="T101" s="392">
        <f>'4M - SPS'!T101</f>
        <v>8.1032999999999994E-2</v>
      </c>
      <c r="U101" s="392">
        <f>'4M - SPS'!U101</f>
        <v>7.6974000000000001E-2</v>
      </c>
      <c r="V101" s="392">
        <f>'4M - SPS'!V101</f>
        <v>7.7621999999999997E-2</v>
      </c>
      <c r="W101" s="392">
        <f>'4M - SPS'!W101</f>
        <v>7.6564999999999994E-2</v>
      </c>
      <c r="X101" s="392">
        <f>'4M - SPS'!X101</f>
        <v>4.2223999999999998E-2</v>
      </c>
      <c r="Y101" s="392">
        <f>'4M - SPS'!Y101</f>
        <v>4.2845000000000001E-2</v>
      </c>
      <c r="Z101" s="392">
        <f>'4M - SPS'!Z101</f>
        <v>3.9836000000000003E-2</v>
      </c>
      <c r="AA101" s="392">
        <f>'4M - SPS'!AA101</f>
        <v>3.9829999999999997E-2</v>
      </c>
    </row>
    <row r="102" spans="1:27" s="95" customFormat="1" x14ac:dyDescent="0.25">
      <c r="A102" s="691"/>
      <c r="B102" s="76" t="str">
        <f t="shared" si="58"/>
        <v>Motors</v>
      </c>
      <c r="C102" s="392">
        <f>'4M - SPS'!C102</f>
        <v>3.9829999999999997E-2</v>
      </c>
      <c r="D102" s="392">
        <f>'4M - SPS'!D102</f>
        <v>4.0202000000000002E-2</v>
      </c>
      <c r="E102" s="392">
        <f>'4M - SPS'!E102</f>
        <v>4.0568E-2</v>
      </c>
      <c r="F102" s="392">
        <f>'4M - SPS'!F102</f>
        <v>4.1613999999999998E-2</v>
      </c>
      <c r="G102" s="392">
        <f>'4M - SPS'!G102</f>
        <v>4.3744999999999999E-2</v>
      </c>
      <c r="H102" s="392">
        <f>'4M - SPS'!H102</f>
        <v>8.1032999999999994E-2</v>
      </c>
      <c r="I102" s="392">
        <f>'4M - SPS'!I102</f>
        <v>7.6974000000000001E-2</v>
      </c>
      <c r="J102" s="392">
        <f>'4M - SPS'!J102</f>
        <v>7.7621999999999997E-2</v>
      </c>
      <c r="K102" s="392">
        <f>'4M - SPS'!K102</f>
        <v>7.6564999999999994E-2</v>
      </c>
      <c r="L102" s="392">
        <f>'4M - SPS'!L102</f>
        <v>4.2223999999999998E-2</v>
      </c>
      <c r="M102" s="392">
        <f>'4M - SPS'!M102</f>
        <v>4.2845000000000001E-2</v>
      </c>
      <c r="N102" s="392">
        <f>'4M - SPS'!N102</f>
        <v>3.9836000000000003E-2</v>
      </c>
      <c r="O102" s="392">
        <f>'4M - SPS'!O102</f>
        <v>3.9829999999999997E-2</v>
      </c>
      <c r="P102" s="392">
        <f>'4M - SPS'!P102</f>
        <v>4.0202000000000002E-2</v>
      </c>
      <c r="Q102" s="392">
        <f>'4M - SPS'!Q102</f>
        <v>4.0568E-2</v>
      </c>
      <c r="R102" s="392">
        <f>'4M - SPS'!R102</f>
        <v>4.1613999999999998E-2</v>
      </c>
      <c r="S102" s="392">
        <f>'4M - SPS'!S102</f>
        <v>4.3744999999999999E-2</v>
      </c>
      <c r="T102" s="392">
        <f>'4M - SPS'!T102</f>
        <v>8.1032999999999994E-2</v>
      </c>
      <c r="U102" s="392">
        <f>'4M - SPS'!U102</f>
        <v>7.6974000000000001E-2</v>
      </c>
      <c r="V102" s="392">
        <f>'4M - SPS'!V102</f>
        <v>7.7621999999999997E-2</v>
      </c>
      <c r="W102" s="392">
        <f>'4M - SPS'!W102</f>
        <v>7.6564999999999994E-2</v>
      </c>
      <c r="X102" s="392">
        <f>'4M - SPS'!X102</f>
        <v>4.2223999999999998E-2</v>
      </c>
      <c r="Y102" s="392">
        <f>'4M - SPS'!Y102</f>
        <v>4.2845000000000001E-2</v>
      </c>
      <c r="Z102" s="392">
        <f>'4M - SPS'!Z102</f>
        <v>3.9836000000000003E-2</v>
      </c>
      <c r="AA102" s="392">
        <f>'4M - SPS'!AA102</f>
        <v>3.9829999999999997E-2</v>
      </c>
    </row>
    <row r="103" spans="1:27" s="95" customFormat="1" x14ac:dyDescent="0.25">
      <c r="A103" s="691"/>
      <c r="B103" s="76" t="str">
        <f t="shared" si="58"/>
        <v>Process</v>
      </c>
      <c r="C103" s="392">
        <f>'4M - SPS'!C103</f>
        <v>3.9829999999999997E-2</v>
      </c>
      <c r="D103" s="392">
        <f>'4M - SPS'!D103</f>
        <v>4.0202000000000002E-2</v>
      </c>
      <c r="E103" s="392">
        <f>'4M - SPS'!E103</f>
        <v>4.0568E-2</v>
      </c>
      <c r="F103" s="392">
        <f>'4M - SPS'!F103</f>
        <v>4.1613999999999998E-2</v>
      </c>
      <c r="G103" s="392">
        <f>'4M - SPS'!G103</f>
        <v>4.3744999999999999E-2</v>
      </c>
      <c r="H103" s="392">
        <f>'4M - SPS'!H103</f>
        <v>8.1032999999999994E-2</v>
      </c>
      <c r="I103" s="392">
        <f>'4M - SPS'!I103</f>
        <v>7.6974000000000001E-2</v>
      </c>
      <c r="J103" s="392">
        <f>'4M - SPS'!J103</f>
        <v>7.7621999999999997E-2</v>
      </c>
      <c r="K103" s="392">
        <f>'4M - SPS'!K103</f>
        <v>7.6564999999999994E-2</v>
      </c>
      <c r="L103" s="392">
        <f>'4M - SPS'!L103</f>
        <v>4.2223999999999998E-2</v>
      </c>
      <c r="M103" s="392">
        <f>'4M - SPS'!M103</f>
        <v>4.2845000000000001E-2</v>
      </c>
      <c r="N103" s="392">
        <f>'4M - SPS'!N103</f>
        <v>3.9836000000000003E-2</v>
      </c>
      <c r="O103" s="392">
        <f>'4M - SPS'!O103</f>
        <v>3.9829999999999997E-2</v>
      </c>
      <c r="P103" s="392">
        <f>'4M - SPS'!P103</f>
        <v>4.0202000000000002E-2</v>
      </c>
      <c r="Q103" s="392">
        <f>'4M - SPS'!Q103</f>
        <v>4.0568E-2</v>
      </c>
      <c r="R103" s="392">
        <f>'4M - SPS'!R103</f>
        <v>4.1613999999999998E-2</v>
      </c>
      <c r="S103" s="392">
        <f>'4M - SPS'!S103</f>
        <v>4.3744999999999999E-2</v>
      </c>
      <c r="T103" s="392">
        <f>'4M - SPS'!T103</f>
        <v>8.1032999999999994E-2</v>
      </c>
      <c r="U103" s="392">
        <f>'4M - SPS'!U103</f>
        <v>7.6974000000000001E-2</v>
      </c>
      <c r="V103" s="392">
        <f>'4M - SPS'!V103</f>
        <v>7.7621999999999997E-2</v>
      </c>
      <c r="W103" s="392">
        <f>'4M - SPS'!W103</f>
        <v>7.6564999999999994E-2</v>
      </c>
      <c r="X103" s="392">
        <f>'4M - SPS'!X103</f>
        <v>4.2223999999999998E-2</v>
      </c>
      <c r="Y103" s="392">
        <f>'4M - SPS'!Y103</f>
        <v>4.2845000000000001E-2</v>
      </c>
      <c r="Z103" s="392">
        <f>'4M - SPS'!Z103</f>
        <v>3.9836000000000003E-2</v>
      </c>
      <c r="AA103" s="392">
        <f>'4M - SPS'!AA103</f>
        <v>3.9829999999999997E-2</v>
      </c>
    </row>
    <row r="104" spans="1:27" s="95" customFormat="1" x14ac:dyDescent="0.25">
      <c r="A104" s="691"/>
      <c r="B104" s="76" t="str">
        <f t="shared" si="58"/>
        <v>Refrigeration</v>
      </c>
      <c r="C104" s="392">
        <f>'4M - SPS'!C104</f>
        <v>3.7731000000000001E-2</v>
      </c>
      <c r="D104" s="392">
        <f>'4M - SPS'!D104</f>
        <v>3.7999999999999999E-2</v>
      </c>
      <c r="E104" s="392">
        <f>'4M - SPS'!E104</f>
        <v>3.9366999999999999E-2</v>
      </c>
      <c r="F104" s="392">
        <f>'4M - SPS'!F104</f>
        <v>4.0410000000000001E-2</v>
      </c>
      <c r="G104" s="392">
        <f>'4M - SPS'!G104</f>
        <v>4.1471000000000001E-2</v>
      </c>
      <c r="H104" s="392">
        <f>'4M - SPS'!H104</f>
        <v>7.6507000000000006E-2</v>
      </c>
      <c r="I104" s="392">
        <f>'4M - SPS'!I104</f>
        <v>7.2470999999999994E-2</v>
      </c>
      <c r="J104" s="392">
        <f>'4M - SPS'!J104</f>
        <v>7.3424000000000003E-2</v>
      </c>
      <c r="K104" s="392">
        <f>'4M - SPS'!K104</f>
        <v>7.2287000000000004E-2</v>
      </c>
      <c r="L104" s="392">
        <f>'4M - SPS'!L104</f>
        <v>4.011E-2</v>
      </c>
      <c r="M104" s="392">
        <f>'4M - SPS'!M104</f>
        <v>4.0693E-2</v>
      </c>
      <c r="N104" s="392">
        <f>'4M - SPS'!N104</f>
        <v>3.7767000000000002E-2</v>
      </c>
      <c r="O104" s="392">
        <f>'4M - SPS'!O104</f>
        <v>3.7731000000000001E-2</v>
      </c>
      <c r="P104" s="392">
        <f>'4M - SPS'!P104</f>
        <v>3.7999999999999999E-2</v>
      </c>
      <c r="Q104" s="392">
        <f>'4M - SPS'!Q104</f>
        <v>3.9366999999999999E-2</v>
      </c>
      <c r="R104" s="392">
        <f>'4M - SPS'!R104</f>
        <v>4.0410000000000001E-2</v>
      </c>
      <c r="S104" s="392">
        <f>'4M - SPS'!S104</f>
        <v>4.1471000000000001E-2</v>
      </c>
      <c r="T104" s="392">
        <f>'4M - SPS'!T104</f>
        <v>7.6507000000000006E-2</v>
      </c>
      <c r="U104" s="392">
        <f>'4M - SPS'!U104</f>
        <v>7.2470999999999994E-2</v>
      </c>
      <c r="V104" s="392">
        <f>'4M - SPS'!V104</f>
        <v>7.3424000000000003E-2</v>
      </c>
      <c r="W104" s="392">
        <f>'4M - SPS'!W104</f>
        <v>7.2287000000000004E-2</v>
      </c>
      <c r="X104" s="392">
        <f>'4M - SPS'!X104</f>
        <v>4.011E-2</v>
      </c>
      <c r="Y104" s="392">
        <f>'4M - SPS'!Y104</f>
        <v>4.0693E-2</v>
      </c>
      <c r="Z104" s="392">
        <f>'4M - SPS'!Z104</f>
        <v>3.7767000000000002E-2</v>
      </c>
      <c r="AA104" s="392">
        <f>'4M - SPS'!AA104</f>
        <v>3.7731000000000001E-2</v>
      </c>
    </row>
    <row r="105" spans="1:27" s="95" customFormat="1" ht="15.75" thickBot="1" x14ac:dyDescent="0.3">
      <c r="A105" s="692"/>
      <c r="B105" s="78" t="str">
        <f t="shared" si="58"/>
        <v>Water Heating</v>
      </c>
      <c r="C105" s="390">
        <f>'4M - SPS'!C105</f>
        <v>3.9265000000000001E-2</v>
      </c>
      <c r="D105" s="390">
        <f>'4M - SPS'!D105</f>
        <v>4.0346E-2</v>
      </c>
      <c r="E105" s="390">
        <f>'4M - SPS'!E105</f>
        <v>4.2657E-2</v>
      </c>
      <c r="F105" s="390">
        <f>'4M - SPS'!F105</f>
        <v>4.4724E-2</v>
      </c>
      <c r="G105" s="390">
        <f>'4M - SPS'!G105</f>
        <v>4.6117999999999999E-2</v>
      </c>
      <c r="H105" s="390">
        <f>'4M - SPS'!H105</f>
        <v>8.8703000000000004E-2</v>
      </c>
      <c r="I105" s="390">
        <f>'4M - SPS'!I105</f>
        <v>8.1969E-2</v>
      </c>
      <c r="J105" s="390">
        <f>'4M - SPS'!J105</f>
        <v>8.4942000000000004E-2</v>
      </c>
      <c r="K105" s="390">
        <f>'4M - SPS'!K105</f>
        <v>8.1456000000000001E-2</v>
      </c>
      <c r="L105" s="390">
        <f>'4M - SPS'!L105</f>
        <v>4.4394999999999997E-2</v>
      </c>
      <c r="M105" s="390">
        <f>'4M - SPS'!M105</f>
        <v>4.5121000000000001E-2</v>
      </c>
      <c r="N105" s="390">
        <f>'4M - SPS'!N105</f>
        <v>4.0204999999999998E-2</v>
      </c>
      <c r="O105" s="390">
        <f>'4M - SPS'!O105</f>
        <v>3.9265000000000001E-2</v>
      </c>
      <c r="P105" s="390">
        <f>'4M - SPS'!P105</f>
        <v>4.0346E-2</v>
      </c>
      <c r="Q105" s="390">
        <f>'4M - SPS'!Q105</f>
        <v>4.2657E-2</v>
      </c>
      <c r="R105" s="390">
        <f>'4M - SPS'!R105</f>
        <v>4.4724E-2</v>
      </c>
      <c r="S105" s="390">
        <f>'4M - SPS'!S105</f>
        <v>4.6117999999999999E-2</v>
      </c>
      <c r="T105" s="390">
        <f>'4M - SPS'!T105</f>
        <v>8.8703000000000004E-2</v>
      </c>
      <c r="U105" s="390">
        <f>'4M - SPS'!U105</f>
        <v>8.1969E-2</v>
      </c>
      <c r="V105" s="390">
        <f>'4M - SPS'!V105</f>
        <v>8.4942000000000004E-2</v>
      </c>
      <c r="W105" s="390">
        <f>'4M - SPS'!W105</f>
        <v>8.1456000000000001E-2</v>
      </c>
      <c r="X105" s="390">
        <f>'4M - SPS'!X105</f>
        <v>4.4394999999999997E-2</v>
      </c>
      <c r="Y105" s="390">
        <f>'4M - SPS'!Y105</f>
        <v>4.5121000000000001E-2</v>
      </c>
      <c r="Z105" s="390">
        <f>'4M - SPS'!Z105</f>
        <v>4.0204999999999998E-2</v>
      </c>
      <c r="AA105" s="390">
        <f>'4M - SPS'!AA105</f>
        <v>3.9265000000000001E-2</v>
      </c>
    </row>
    <row r="106" spans="1:27" s="95" customFormat="1" x14ac:dyDescent="0.25">
      <c r="C106" s="387" t="s">
        <v>242</v>
      </c>
    </row>
    <row r="107" spans="1:27" s="95" customFormat="1" hidden="1" x14ac:dyDescent="0.25">
      <c r="A107" s="678" t="s">
        <v>121</v>
      </c>
      <c r="B107" s="680" t="s">
        <v>122</v>
      </c>
      <c r="C107" s="681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93"/>
      <c r="O107" s="680" t="s">
        <v>122</v>
      </c>
      <c r="P107" s="681"/>
      <c r="Q107" s="681"/>
      <c r="R107" s="681"/>
      <c r="S107" s="681"/>
      <c r="T107" s="681"/>
      <c r="U107" s="681"/>
      <c r="V107" s="681"/>
      <c r="W107" s="681"/>
      <c r="X107" s="681"/>
      <c r="Y107" s="681"/>
      <c r="Z107" s="681"/>
      <c r="AA107" s="393" t="s">
        <v>122</v>
      </c>
    </row>
    <row r="108" spans="1:27" s="95" customFormat="1" ht="15.75" hidden="1" thickBot="1" x14ac:dyDescent="0.3">
      <c r="A108" s="679"/>
      <c r="B108" s="682" t="s">
        <v>279</v>
      </c>
      <c r="C108" s="683"/>
      <c r="D108" s="683"/>
      <c r="E108" s="683"/>
      <c r="F108" s="683"/>
      <c r="G108" s="683"/>
      <c r="H108" s="683"/>
      <c r="I108" s="683"/>
      <c r="J108" s="683"/>
      <c r="K108" s="683"/>
      <c r="L108" s="683"/>
      <c r="M108" s="683"/>
      <c r="N108" s="694"/>
      <c r="O108" s="682" t="s">
        <v>279</v>
      </c>
      <c r="P108" s="683"/>
      <c r="Q108" s="683"/>
      <c r="R108" s="683"/>
      <c r="S108" s="683"/>
      <c r="T108" s="683"/>
      <c r="U108" s="683"/>
      <c r="V108" s="683"/>
      <c r="W108" s="683"/>
      <c r="X108" s="683"/>
      <c r="Y108" s="683"/>
      <c r="Z108" s="683"/>
      <c r="AA108" s="552" t="s">
        <v>279</v>
      </c>
    </row>
    <row r="109" spans="1:27" s="95" customFormat="1" ht="15.75" hidden="1" thickBot="1" x14ac:dyDescent="0.3">
      <c r="A109" s="672"/>
      <c r="B109" s="411" t="s">
        <v>142</v>
      </c>
      <c r="C109" s="135">
        <f>C$4</f>
        <v>45292</v>
      </c>
      <c r="D109" s="135">
        <f t="shared" ref="D109:AA109" si="59">D$4</f>
        <v>45323</v>
      </c>
      <c r="E109" s="135">
        <f t="shared" si="59"/>
        <v>45352</v>
      </c>
      <c r="F109" s="135">
        <f t="shared" si="59"/>
        <v>45383</v>
      </c>
      <c r="G109" s="135">
        <f t="shared" si="59"/>
        <v>45413</v>
      </c>
      <c r="H109" s="135">
        <f t="shared" si="59"/>
        <v>45444</v>
      </c>
      <c r="I109" s="135">
        <f t="shared" si="59"/>
        <v>45474</v>
      </c>
      <c r="J109" s="135">
        <f t="shared" si="59"/>
        <v>45505</v>
      </c>
      <c r="K109" s="135">
        <f t="shared" si="59"/>
        <v>45536</v>
      </c>
      <c r="L109" s="135">
        <f t="shared" si="59"/>
        <v>45566</v>
      </c>
      <c r="M109" s="135">
        <f t="shared" si="59"/>
        <v>45597</v>
      </c>
      <c r="N109" s="135">
        <f t="shared" si="59"/>
        <v>45627</v>
      </c>
      <c r="O109" s="135">
        <f t="shared" si="59"/>
        <v>45658</v>
      </c>
      <c r="P109" s="135">
        <f t="shared" si="59"/>
        <v>45689</v>
      </c>
      <c r="Q109" s="135">
        <f t="shared" si="59"/>
        <v>45717</v>
      </c>
      <c r="R109" s="135">
        <f t="shared" si="59"/>
        <v>45748</v>
      </c>
      <c r="S109" s="135">
        <f t="shared" si="59"/>
        <v>45778</v>
      </c>
      <c r="T109" s="135">
        <f t="shared" si="59"/>
        <v>45809</v>
      </c>
      <c r="U109" s="135">
        <f t="shared" si="59"/>
        <v>45839</v>
      </c>
      <c r="V109" s="135">
        <f t="shared" si="59"/>
        <v>45870</v>
      </c>
      <c r="W109" s="135">
        <f t="shared" si="59"/>
        <v>45901</v>
      </c>
      <c r="X109" s="135">
        <f t="shared" si="59"/>
        <v>45931</v>
      </c>
      <c r="Y109" s="135">
        <f t="shared" si="59"/>
        <v>45962</v>
      </c>
      <c r="Z109" s="135">
        <f t="shared" si="59"/>
        <v>45992</v>
      </c>
      <c r="AA109" s="135">
        <f t="shared" si="59"/>
        <v>46023</v>
      </c>
    </row>
    <row r="110" spans="1:27" s="95" customFormat="1" hidden="1" x14ac:dyDescent="0.25">
      <c r="A110" s="672"/>
      <c r="B110" s="225" t="s">
        <v>20</v>
      </c>
      <c r="C110" s="404">
        <f>'4M - SPS'!C110</f>
        <v>3.7309360712313777E-2</v>
      </c>
      <c r="D110" s="404">
        <f>'4M - SPS'!D110</f>
        <v>3.7592595090519432E-2</v>
      </c>
      <c r="E110" s="404">
        <f>'4M - SPS'!E110</f>
        <v>3.790549063990227E-2</v>
      </c>
      <c r="F110" s="404">
        <f>'4M - SPS'!F110</f>
        <v>3.8795312696370085E-2</v>
      </c>
      <c r="G110" s="404">
        <f>'4M - SPS'!G110</f>
        <v>4.0256529624143049E-2</v>
      </c>
      <c r="H110" s="404">
        <f>'4M - SPS'!H110</f>
        <v>7.0755895095357096E-2</v>
      </c>
      <c r="I110" s="404">
        <f>'4M - SPS'!I110</f>
        <v>6.7753562472526563E-2</v>
      </c>
      <c r="J110" s="404">
        <f>'4M - SPS'!J110</f>
        <v>6.823915742998507E-2</v>
      </c>
      <c r="K110" s="404">
        <f>'4M - SPS'!K110</f>
        <v>6.7525399252015297E-2</v>
      </c>
      <c r="L110" s="404">
        <f>'4M - SPS'!L110</f>
        <v>3.9063382109163408E-2</v>
      </c>
      <c r="M110" s="404">
        <f>'4M - SPS'!M110</f>
        <v>3.9553696920511257E-2</v>
      </c>
      <c r="N110" s="404">
        <f>'4M - SPS'!N110</f>
        <v>3.7562326323709046E-2</v>
      </c>
      <c r="O110" s="404">
        <f>'4M - SPS'!O110</f>
        <v>3.7309360712313777E-2</v>
      </c>
      <c r="P110" s="404">
        <f>'4M - SPS'!P110</f>
        <v>3.7592595090519432E-2</v>
      </c>
      <c r="Q110" s="404">
        <f>'4M - SPS'!Q110</f>
        <v>3.790549063990227E-2</v>
      </c>
      <c r="R110" s="404">
        <f>'4M - SPS'!R110</f>
        <v>3.8795312696370085E-2</v>
      </c>
      <c r="S110" s="404">
        <f>'4M - SPS'!S110</f>
        <v>4.0256529624143049E-2</v>
      </c>
      <c r="T110" s="404">
        <f>'4M - SPS'!T110</f>
        <v>7.0755895095357096E-2</v>
      </c>
      <c r="U110" s="404">
        <f>'4M - SPS'!U110</f>
        <v>6.7753562472526563E-2</v>
      </c>
      <c r="V110" s="404">
        <f>'4M - SPS'!V110</f>
        <v>6.823915742998507E-2</v>
      </c>
      <c r="W110" s="404">
        <f>'4M - SPS'!W110</f>
        <v>6.7525399252015297E-2</v>
      </c>
      <c r="X110" s="404">
        <f>'4M - SPS'!X110</f>
        <v>3.9063382109163408E-2</v>
      </c>
      <c r="Y110" s="404">
        <f>'4M - SPS'!Y110</f>
        <v>3.9553696920511257E-2</v>
      </c>
      <c r="Z110" s="404">
        <f>'4M - SPS'!Z110</f>
        <v>3.7562326323709046E-2</v>
      </c>
      <c r="AA110" s="404">
        <f>'4M - SPS'!AA110</f>
        <v>3.7309360712313777E-2</v>
      </c>
    </row>
    <row r="111" spans="1:27" s="95" customFormat="1" hidden="1" x14ac:dyDescent="0.25">
      <c r="A111" s="672"/>
      <c r="B111" s="225" t="s">
        <v>0</v>
      </c>
      <c r="C111" s="404">
        <f>'4M - SPS'!C111</f>
        <v>4.2520723114963382E-2</v>
      </c>
      <c r="D111" s="404">
        <f>'4M - SPS'!D111</f>
        <v>4.1743510531885644E-2</v>
      </c>
      <c r="E111" s="404">
        <f>'4M - SPS'!E111</f>
        <v>4.2304659778201283E-2</v>
      </c>
      <c r="F111" s="404">
        <f>'4M - SPS'!F111</f>
        <v>4.1033300936625446E-2</v>
      </c>
      <c r="G111" s="404">
        <f>'4M - SPS'!G111</f>
        <v>4.5919524731222877E-2</v>
      </c>
      <c r="H111" s="404">
        <f>'4M - SPS'!H111</f>
        <v>8.828635664133308E-2</v>
      </c>
      <c r="I111" s="404">
        <f>'4M - SPS'!I111</f>
        <v>8.0635132489662531E-2</v>
      </c>
      <c r="J111" s="404">
        <f>'4M - SPS'!J111</f>
        <v>8.4009606331493389E-2</v>
      </c>
      <c r="K111" s="404">
        <f>'4M - SPS'!K111</f>
        <v>8.5745407007655414E-2</v>
      </c>
      <c r="L111" s="404">
        <f>'4M - SPS'!L111</f>
        <v>4.4458666257811495E-2</v>
      </c>
      <c r="M111" s="404">
        <f>'4M - SPS'!M111</f>
        <v>4.3145560230729206E-2</v>
      </c>
      <c r="N111" s="404">
        <f>'4M - SPS'!N111</f>
        <v>4.1885704303761657E-2</v>
      </c>
      <c r="O111" s="404">
        <f>'4M - SPS'!O111</f>
        <v>4.2520723114963382E-2</v>
      </c>
      <c r="P111" s="404">
        <f>'4M - SPS'!P111</f>
        <v>4.1743510531885644E-2</v>
      </c>
      <c r="Q111" s="404">
        <f>'4M - SPS'!Q111</f>
        <v>4.2304659778201283E-2</v>
      </c>
      <c r="R111" s="404">
        <f>'4M - SPS'!R111</f>
        <v>4.1033300936625446E-2</v>
      </c>
      <c r="S111" s="404">
        <f>'4M - SPS'!S111</f>
        <v>4.5919524731222877E-2</v>
      </c>
      <c r="T111" s="404">
        <f>'4M - SPS'!T111</f>
        <v>8.828635664133308E-2</v>
      </c>
      <c r="U111" s="404">
        <f>'4M - SPS'!U111</f>
        <v>8.0635132489662531E-2</v>
      </c>
      <c r="V111" s="404">
        <f>'4M - SPS'!V111</f>
        <v>8.4009606331493389E-2</v>
      </c>
      <c r="W111" s="404">
        <f>'4M - SPS'!W111</f>
        <v>8.5745407007655414E-2</v>
      </c>
      <c r="X111" s="404">
        <f>'4M - SPS'!X111</f>
        <v>4.4458666257811495E-2</v>
      </c>
      <c r="Y111" s="404">
        <f>'4M - SPS'!Y111</f>
        <v>4.3145560230729206E-2</v>
      </c>
      <c r="Z111" s="404">
        <f>'4M - SPS'!Z111</f>
        <v>4.1885704303761657E-2</v>
      </c>
      <c r="AA111" s="404">
        <f>'4M - SPS'!AA111</f>
        <v>4.2520723114963382E-2</v>
      </c>
    </row>
    <row r="112" spans="1:27" s="95" customFormat="1" hidden="1" x14ac:dyDescent="0.25">
      <c r="A112" s="672"/>
      <c r="B112" s="225" t="s">
        <v>21</v>
      </c>
      <c r="C112" s="404">
        <f>'4M - SPS'!C112</f>
        <v>3.812480333592938E-2</v>
      </c>
      <c r="D112" s="404">
        <f>'4M - SPS'!D112</f>
        <v>3.863584650399525E-2</v>
      </c>
      <c r="E112" s="404">
        <f>'4M - SPS'!E112</f>
        <v>4.0110968412696429E-2</v>
      </c>
      <c r="F112" s="404">
        <f>'4M - SPS'!F112</f>
        <v>4.1692552246356249E-2</v>
      </c>
      <c r="G112" s="404">
        <f>'4M - SPS'!G112</f>
        <v>4.2574877465881671E-2</v>
      </c>
      <c r="H112" s="404">
        <f>'4M - SPS'!H112</f>
        <v>7.6182846728634554E-2</v>
      </c>
      <c r="I112" s="404">
        <f>'4M - SPS'!I112</f>
        <v>7.2182560224524711E-2</v>
      </c>
      <c r="J112" s="404">
        <f>'4M - SPS'!J112</f>
        <v>7.3486687391125252E-2</v>
      </c>
      <c r="K112" s="404">
        <f>'4M - SPS'!K112</f>
        <v>7.1961972198973156E-2</v>
      </c>
      <c r="L112" s="404">
        <f>'4M - SPS'!L112</f>
        <v>4.1202779153548821E-2</v>
      </c>
      <c r="M112" s="404">
        <f>'4M - SPS'!M112</f>
        <v>4.1783383909177088E-2</v>
      </c>
      <c r="N112" s="404">
        <f>'4M - SPS'!N112</f>
        <v>3.8741878479679928E-2</v>
      </c>
      <c r="O112" s="404">
        <f>'4M - SPS'!O112</f>
        <v>3.812480333592938E-2</v>
      </c>
      <c r="P112" s="404">
        <f>'4M - SPS'!P112</f>
        <v>3.863584650399525E-2</v>
      </c>
      <c r="Q112" s="404">
        <f>'4M - SPS'!Q112</f>
        <v>4.0110968412696429E-2</v>
      </c>
      <c r="R112" s="404">
        <f>'4M - SPS'!R112</f>
        <v>4.1692552246356249E-2</v>
      </c>
      <c r="S112" s="404">
        <f>'4M - SPS'!S112</f>
        <v>4.2574877465881671E-2</v>
      </c>
      <c r="T112" s="404">
        <f>'4M - SPS'!T112</f>
        <v>7.6182846728634554E-2</v>
      </c>
      <c r="U112" s="404">
        <f>'4M - SPS'!U112</f>
        <v>7.2182560224524711E-2</v>
      </c>
      <c r="V112" s="404">
        <f>'4M - SPS'!V112</f>
        <v>7.3486687391125252E-2</v>
      </c>
      <c r="W112" s="404">
        <f>'4M - SPS'!W112</f>
        <v>7.1961972198973156E-2</v>
      </c>
      <c r="X112" s="404">
        <f>'4M - SPS'!X112</f>
        <v>4.1202779153548821E-2</v>
      </c>
      <c r="Y112" s="404">
        <f>'4M - SPS'!Y112</f>
        <v>4.1783383909177088E-2</v>
      </c>
      <c r="Z112" s="404">
        <f>'4M - SPS'!Z112</f>
        <v>3.8741878479679928E-2</v>
      </c>
      <c r="AA112" s="404">
        <f>'4M - SPS'!AA112</f>
        <v>3.812480333592938E-2</v>
      </c>
    </row>
    <row r="113" spans="1:27" s="95" customFormat="1" hidden="1" x14ac:dyDescent="0.25">
      <c r="A113" s="672"/>
      <c r="B113" s="225" t="s">
        <v>1</v>
      </c>
      <c r="C113" s="404">
        <f>'4M - SPS'!C113</f>
        <v>3.7643000000000003E-2</v>
      </c>
      <c r="D113" s="404">
        <f>'4M - SPS'!D113</f>
        <v>3.7594000000000002E-2</v>
      </c>
      <c r="E113" s="404">
        <f>'4M - SPS'!E113</f>
        <v>3.8481000000000001E-2</v>
      </c>
      <c r="F113" s="404">
        <f>'4M - SPS'!F113</f>
        <v>4.5546527424448306E-2</v>
      </c>
      <c r="G113" s="404">
        <f>'4M - SPS'!G113</f>
        <v>5.2139423884773821E-2</v>
      </c>
      <c r="H113" s="404">
        <f>'4M - SPS'!H113</f>
        <v>8.918045167108582E-2</v>
      </c>
      <c r="I113" s="404">
        <f>'4M - SPS'!I113</f>
        <v>8.1027324509359955E-2</v>
      </c>
      <c r="J113" s="404">
        <f>'4M - SPS'!J113</f>
        <v>8.4542112011390252E-2</v>
      </c>
      <c r="K113" s="404">
        <f>'4M - SPS'!K113</f>
        <v>8.9460509002049729E-2</v>
      </c>
      <c r="L113" s="404">
        <f>'4M - SPS'!L113</f>
        <v>5.0502845272441692E-2</v>
      </c>
      <c r="M113" s="404">
        <f>'4M - SPS'!M113</f>
        <v>4.4588000000000003E-2</v>
      </c>
      <c r="N113" s="404">
        <f>'4M - SPS'!N113</f>
        <v>4.0072999999999998E-2</v>
      </c>
      <c r="O113" s="404">
        <f>'4M - SPS'!O113</f>
        <v>3.7643000000000003E-2</v>
      </c>
      <c r="P113" s="404">
        <f>'4M - SPS'!P113</f>
        <v>3.7594000000000002E-2</v>
      </c>
      <c r="Q113" s="404">
        <f>'4M - SPS'!Q113</f>
        <v>3.8481000000000001E-2</v>
      </c>
      <c r="R113" s="404">
        <f>'4M - SPS'!R113</f>
        <v>4.5546527424448306E-2</v>
      </c>
      <c r="S113" s="404">
        <f>'4M - SPS'!S113</f>
        <v>5.2139423884773821E-2</v>
      </c>
      <c r="T113" s="404">
        <f>'4M - SPS'!T113</f>
        <v>8.918045167108582E-2</v>
      </c>
      <c r="U113" s="404">
        <f>'4M - SPS'!U113</f>
        <v>8.1027324509359955E-2</v>
      </c>
      <c r="V113" s="404">
        <f>'4M - SPS'!V113</f>
        <v>8.4542112011390252E-2</v>
      </c>
      <c r="W113" s="404">
        <f>'4M - SPS'!W113</f>
        <v>8.9460509002049729E-2</v>
      </c>
      <c r="X113" s="404">
        <f>'4M - SPS'!X113</f>
        <v>5.0502845272441692E-2</v>
      </c>
      <c r="Y113" s="404">
        <f>'4M - SPS'!Y113</f>
        <v>4.4588000000000003E-2</v>
      </c>
      <c r="Z113" s="404">
        <f>'4M - SPS'!Z113</f>
        <v>4.0072999999999998E-2</v>
      </c>
      <c r="AA113" s="404">
        <f>'4M - SPS'!AA113</f>
        <v>3.7643000000000003E-2</v>
      </c>
    </row>
    <row r="114" spans="1:27" s="95" customFormat="1" hidden="1" x14ac:dyDescent="0.25">
      <c r="A114" s="672"/>
      <c r="B114" s="225" t="s">
        <v>22</v>
      </c>
      <c r="C114" s="404">
        <f>'4M - SPS'!C114</f>
        <v>2.7979023307448891E-2</v>
      </c>
      <c r="D114" s="404">
        <f>'4M - SPS'!D114</f>
        <v>2.7062237345416705E-2</v>
      </c>
      <c r="E114" s="404">
        <f>'4M - SPS'!E114</f>
        <v>2.7366766574322021E-2</v>
      </c>
      <c r="F114" s="404">
        <f>'4M - SPS'!F114</f>
        <v>2.8203953398476794E-2</v>
      </c>
      <c r="G114" s="404">
        <f>'4M - SPS'!G114</f>
        <v>2.7858111953350514E-2</v>
      </c>
      <c r="H114" s="404">
        <f>'4M - SPS'!H114</f>
        <v>4.517263626282926E-2</v>
      </c>
      <c r="I114" s="404">
        <f>'4M - SPS'!I114</f>
        <v>4.3757210070201225E-2</v>
      </c>
      <c r="J114" s="404">
        <f>'4M - SPS'!J114</f>
        <v>4.3498044615800903E-2</v>
      </c>
      <c r="K114" s="404">
        <f>'4M - SPS'!K114</f>
        <v>4.4228232364900331E-2</v>
      </c>
      <c r="L114" s="404">
        <f>'4M - SPS'!L114</f>
        <v>2.7623053960593121E-2</v>
      </c>
      <c r="M114" s="404">
        <f>'4M - SPS'!M114</f>
        <v>2.7741626843932658E-2</v>
      </c>
      <c r="N114" s="404">
        <f>'4M - SPS'!N114</f>
        <v>2.7315147361757344E-2</v>
      </c>
      <c r="O114" s="404">
        <f>'4M - SPS'!O114</f>
        <v>2.7979023307448891E-2</v>
      </c>
      <c r="P114" s="404">
        <f>'4M - SPS'!P114</f>
        <v>2.7062237345416705E-2</v>
      </c>
      <c r="Q114" s="404">
        <f>'4M - SPS'!Q114</f>
        <v>2.7366766574322021E-2</v>
      </c>
      <c r="R114" s="404">
        <f>'4M - SPS'!R114</f>
        <v>2.8203953398476794E-2</v>
      </c>
      <c r="S114" s="404">
        <f>'4M - SPS'!S114</f>
        <v>2.7858111953350514E-2</v>
      </c>
      <c r="T114" s="404">
        <f>'4M - SPS'!T114</f>
        <v>4.517263626282926E-2</v>
      </c>
      <c r="U114" s="404">
        <f>'4M - SPS'!U114</f>
        <v>4.3757210070201225E-2</v>
      </c>
      <c r="V114" s="404">
        <f>'4M - SPS'!V114</f>
        <v>4.3498044615800903E-2</v>
      </c>
      <c r="W114" s="404">
        <f>'4M - SPS'!W114</f>
        <v>4.4228232364900331E-2</v>
      </c>
      <c r="X114" s="404">
        <f>'4M - SPS'!X114</f>
        <v>2.7623053960593121E-2</v>
      </c>
      <c r="Y114" s="404">
        <f>'4M - SPS'!Y114</f>
        <v>2.7741626843932658E-2</v>
      </c>
      <c r="Z114" s="404">
        <f>'4M - SPS'!Z114</f>
        <v>2.7315147361757344E-2</v>
      </c>
      <c r="AA114" s="404">
        <f>'4M - SPS'!AA114</f>
        <v>2.7979023307448891E-2</v>
      </c>
    </row>
    <row r="115" spans="1:27" s="95" customFormat="1" hidden="1" x14ac:dyDescent="0.25">
      <c r="A115" s="672"/>
      <c r="B115" s="76" t="s">
        <v>9</v>
      </c>
      <c r="C115" s="404">
        <f>'4M - SPS'!C115</f>
        <v>4.0318557896803296E-2</v>
      </c>
      <c r="D115" s="404">
        <f>'4M - SPS'!D115</f>
        <v>3.9568248587468539E-2</v>
      </c>
      <c r="E115" s="404">
        <f>'4M - SPS'!E115</f>
        <v>4.0207620734309842E-2</v>
      </c>
      <c r="F115" s="404">
        <f>'4M - SPS'!F115</f>
        <v>3.9948730023870067E-2</v>
      </c>
      <c r="G115" s="404">
        <f>'4M - SPS'!G115</f>
        <v>4.0203143576144802E-2</v>
      </c>
      <c r="H115" s="404">
        <f>'4M - SPS'!H115</f>
        <v>4.4656000000000001E-2</v>
      </c>
      <c r="I115" s="404">
        <f>'4M - SPS'!I115</f>
        <v>4.3243999999999998E-2</v>
      </c>
      <c r="J115" s="404">
        <f>'4M - SPS'!J115</f>
        <v>4.2998000000000001E-2</v>
      </c>
      <c r="K115" s="404">
        <f>'4M - SPS'!K115</f>
        <v>6.9761842481432038E-2</v>
      </c>
      <c r="L115" s="404">
        <f>'4M - SPS'!L115</f>
        <v>3.8970456467593638E-2</v>
      </c>
      <c r="M115" s="404">
        <f>'4M - SPS'!M115</f>
        <v>3.9130451436498209E-2</v>
      </c>
      <c r="N115" s="404">
        <f>'4M - SPS'!N115</f>
        <v>3.8987207833272704E-2</v>
      </c>
      <c r="O115" s="404">
        <f>'4M - SPS'!O115</f>
        <v>4.0318557896803296E-2</v>
      </c>
      <c r="P115" s="404">
        <f>'4M - SPS'!P115</f>
        <v>3.9568248587468539E-2</v>
      </c>
      <c r="Q115" s="404">
        <f>'4M - SPS'!Q115</f>
        <v>4.0207620734309842E-2</v>
      </c>
      <c r="R115" s="404">
        <f>'4M - SPS'!R115</f>
        <v>3.9948730023870067E-2</v>
      </c>
      <c r="S115" s="404">
        <f>'4M - SPS'!S115</f>
        <v>4.0203143576144802E-2</v>
      </c>
      <c r="T115" s="404">
        <f>'4M - SPS'!T115</f>
        <v>4.4656000000000001E-2</v>
      </c>
      <c r="U115" s="404">
        <f>'4M - SPS'!U115</f>
        <v>4.3243999999999998E-2</v>
      </c>
      <c r="V115" s="404">
        <f>'4M - SPS'!V115</f>
        <v>4.2998000000000001E-2</v>
      </c>
      <c r="W115" s="404">
        <f>'4M - SPS'!W115</f>
        <v>6.9761842481432038E-2</v>
      </c>
      <c r="X115" s="404">
        <f>'4M - SPS'!X115</f>
        <v>3.8970456467593638E-2</v>
      </c>
      <c r="Y115" s="404">
        <f>'4M - SPS'!Y115</f>
        <v>3.9130451436498209E-2</v>
      </c>
      <c r="Z115" s="404">
        <f>'4M - SPS'!Z115</f>
        <v>3.8987207833272704E-2</v>
      </c>
      <c r="AA115" s="404">
        <f>'4M - SPS'!AA115</f>
        <v>4.0318557896803296E-2</v>
      </c>
    </row>
    <row r="116" spans="1:27" s="95" customFormat="1" hidden="1" x14ac:dyDescent="0.25">
      <c r="A116" s="672"/>
      <c r="B116" s="76" t="s">
        <v>3</v>
      </c>
      <c r="C116" s="404">
        <f>'4M - SPS'!C116</f>
        <v>4.2520723114963382E-2</v>
      </c>
      <c r="D116" s="404">
        <f>'4M - SPS'!D116</f>
        <v>4.1743510531885644E-2</v>
      </c>
      <c r="E116" s="404">
        <f>'4M - SPS'!E116</f>
        <v>4.2304659778201283E-2</v>
      </c>
      <c r="F116" s="404">
        <f>'4M - SPS'!F116</f>
        <v>4.1033300936625446E-2</v>
      </c>
      <c r="G116" s="404">
        <f>'4M - SPS'!G116</f>
        <v>4.5919524731222877E-2</v>
      </c>
      <c r="H116" s="404">
        <f>'4M - SPS'!H116</f>
        <v>8.828635664133308E-2</v>
      </c>
      <c r="I116" s="404">
        <f>'4M - SPS'!I116</f>
        <v>8.0635132489662531E-2</v>
      </c>
      <c r="J116" s="404">
        <f>'4M - SPS'!J116</f>
        <v>8.4009606331493389E-2</v>
      </c>
      <c r="K116" s="404">
        <f>'4M - SPS'!K116</f>
        <v>8.5745407007655414E-2</v>
      </c>
      <c r="L116" s="404">
        <f>'4M - SPS'!L116</f>
        <v>4.4458666257811495E-2</v>
      </c>
      <c r="M116" s="404">
        <f>'4M - SPS'!M116</f>
        <v>4.3145560230729206E-2</v>
      </c>
      <c r="N116" s="404">
        <f>'4M - SPS'!N116</f>
        <v>4.1885704303761657E-2</v>
      </c>
      <c r="O116" s="404">
        <f>'4M - SPS'!O116</f>
        <v>4.2520723114963382E-2</v>
      </c>
      <c r="P116" s="404">
        <f>'4M - SPS'!P116</f>
        <v>4.1743510531885644E-2</v>
      </c>
      <c r="Q116" s="404">
        <f>'4M - SPS'!Q116</f>
        <v>4.2304659778201283E-2</v>
      </c>
      <c r="R116" s="404">
        <f>'4M - SPS'!R116</f>
        <v>4.1033300936625446E-2</v>
      </c>
      <c r="S116" s="404">
        <f>'4M - SPS'!S116</f>
        <v>4.5919524731222877E-2</v>
      </c>
      <c r="T116" s="404">
        <f>'4M - SPS'!T116</f>
        <v>8.828635664133308E-2</v>
      </c>
      <c r="U116" s="404">
        <f>'4M - SPS'!U116</f>
        <v>8.0635132489662531E-2</v>
      </c>
      <c r="V116" s="404">
        <f>'4M - SPS'!V116</f>
        <v>8.4009606331493389E-2</v>
      </c>
      <c r="W116" s="404">
        <f>'4M - SPS'!W116</f>
        <v>8.5745407007655414E-2</v>
      </c>
      <c r="X116" s="404">
        <f>'4M - SPS'!X116</f>
        <v>4.4458666257811495E-2</v>
      </c>
      <c r="Y116" s="404">
        <f>'4M - SPS'!Y116</f>
        <v>4.3145560230729206E-2</v>
      </c>
      <c r="Z116" s="404">
        <f>'4M - SPS'!Z116</f>
        <v>4.1885704303761657E-2</v>
      </c>
      <c r="AA116" s="404">
        <f>'4M - SPS'!AA116</f>
        <v>4.2520723114963382E-2</v>
      </c>
    </row>
    <row r="117" spans="1:27" s="95" customFormat="1" hidden="1" x14ac:dyDescent="0.25">
      <c r="A117" s="672"/>
      <c r="B117" s="76" t="s">
        <v>4</v>
      </c>
      <c r="C117" s="404">
        <f>'4M - SPS'!C117</f>
        <v>3.9332392744537863E-2</v>
      </c>
      <c r="D117" s="404">
        <f>'4M - SPS'!D117</f>
        <v>3.9395134594588245E-2</v>
      </c>
      <c r="E117" s="404">
        <f>'4M - SPS'!E117</f>
        <v>3.9889592752648043E-2</v>
      </c>
      <c r="F117" s="404">
        <f>'4M - SPS'!F117</f>
        <v>4.1567530398382256E-2</v>
      </c>
      <c r="G117" s="404">
        <f>'4M - SPS'!G117</f>
        <v>4.2877148484720788E-2</v>
      </c>
      <c r="H117" s="404">
        <f>'4M - SPS'!H117</f>
        <v>7.5120845496107133E-2</v>
      </c>
      <c r="I117" s="404">
        <f>'4M - SPS'!I117</f>
        <v>7.1220477912199667E-2</v>
      </c>
      <c r="J117" s="404">
        <f>'4M - SPS'!J117</f>
        <v>7.2367615303684074E-2</v>
      </c>
      <c r="K117" s="404">
        <f>'4M - SPS'!K117</f>
        <v>6.9558311182514918E-2</v>
      </c>
      <c r="L117" s="404">
        <f>'4M - SPS'!L117</f>
        <v>4.1479096302891857E-2</v>
      </c>
      <c r="M117" s="404">
        <f>'4M - SPS'!M117</f>
        <v>4.1768887377816956E-2</v>
      </c>
      <c r="N117" s="404">
        <f>'4M - SPS'!N117</f>
        <v>3.9137667024608053E-2</v>
      </c>
      <c r="O117" s="404">
        <f>'4M - SPS'!O117</f>
        <v>3.9332392744537863E-2</v>
      </c>
      <c r="P117" s="404">
        <f>'4M - SPS'!P117</f>
        <v>3.9395134594588245E-2</v>
      </c>
      <c r="Q117" s="404">
        <f>'4M - SPS'!Q117</f>
        <v>3.9889592752648043E-2</v>
      </c>
      <c r="R117" s="404">
        <f>'4M - SPS'!R117</f>
        <v>4.1567530398382256E-2</v>
      </c>
      <c r="S117" s="404">
        <f>'4M - SPS'!S117</f>
        <v>4.2877148484720788E-2</v>
      </c>
      <c r="T117" s="404">
        <f>'4M - SPS'!T117</f>
        <v>7.5120845496107133E-2</v>
      </c>
      <c r="U117" s="404">
        <f>'4M - SPS'!U117</f>
        <v>7.1220477912199667E-2</v>
      </c>
      <c r="V117" s="404">
        <f>'4M - SPS'!V117</f>
        <v>7.2367615303684074E-2</v>
      </c>
      <c r="W117" s="404">
        <f>'4M - SPS'!W117</f>
        <v>6.9558311182514918E-2</v>
      </c>
      <c r="X117" s="404">
        <f>'4M - SPS'!X117</f>
        <v>4.1479096302891857E-2</v>
      </c>
      <c r="Y117" s="404">
        <f>'4M - SPS'!Y117</f>
        <v>4.1768887377816956E-2</v>
      </c>
      <c r="Z117" s="404">
        <f>'4M - SPS'!Z117</f>
        <v>3.9137667024608053E-2</v>
      </c>
      <c r="AA117" s="404">
        <f>'4M - SPS'!AA117</f>
        <v>3.9332392744537863E-2</v>
      </c>
    </row>
    <row r="118" spans="1:27" s="95" customFormat="1" hidden="1" x14ac:dyDescent="0.25">
      <c r="A118" s="672"/>
      <c r="B118" s="76" t="s">
        <v>5</v>
      </c>
      <c r="C118" s="404">
        <f>'4M - SPS'!C118</f>
        <v>3.7309360712313777E-2</v>
      </c>
      <c r="D118" s="404">
        <f>'4M - SPS'!D118</f>
        <v>3.7592595090519432E-2</v>
      </c>
      <c r="E118" s="404">
        <f>'4M - SPS'!E118</f>
        <v>3.790549063990227E-2</v>
      </c>
      <c r="F118" s="404">
        <f>'4M - SPS'!F118</f>
        <v>3.8795312696370085E-2</v>
      </c>
      <c r="G118" s="404">
        <f>'4M - SPS'!G118</f>
        <v>4.0256529624143049E-2</v>
      </c>
      <c r="H118" s="404">
        <f>'4M - SPS'!H118</f>
        <v>7.0755895095357096E-2</v>
      </c>
      <c r="I118" s="404">
        <f>'4M - SPS'!I118</f>
        <v>6.7753562472526563E-2</v>
      </c>
      <c r="J118" s="404">
        <f>'4M - SPS'!J118</f>
        <v>6.823915742998507E-2</v>
      </c>
      <c r="K118" s="404">
        <f>'4M - SPS'!K118</f>
        <v>6.7525399252015297E-2</v>
      </c>
      <c r="L118" s="404">
        <f>'4M - SPS'!L118</f>
        <v>3.9063382109163408E-2</v>
      </c>
      <c r="M118" s="404">
        <f>'4M - SPS'!M118</f>
        <v>3.9553696920511257E-2</v>
      </c>
      <c r="N118" s="404">
        <f>'4M - SPS'!N118</f>
        <v>3.7562326323709046E-2</v>
      </c>
      <c r="O118" s="404">
        <f>'4M - SPS'!O118</f>
        <v>3.7309360712313777E-2</v>
      </c>
      <c r="P118" s="404">
        <f>'4M - SPS'!P118</f>
        <v>3.7592595090519432E-2</v>
      </c>
      <c r="Q118" s="404">
        <f>'4M - SPS'!Q118</f>
        <v>3.790549063990227E-2</v>
      </c>
      <c r="R118" s="404">
        <f>'4M - SPS'!R118</f>
        <v>3.8795312696370085E-2</v>
      </c>
      <c r="S118" s="404">
        <f>'4M - SPS'!S118</f>
        <v>4.0256529624143049E-2</v>
      </c>
      <c r="T118" s="404">
        <f>'4M - SPS'!T118</f>
        <v>7.0755895095357096E-2</v>
      </c>
      <c r="U118" s="404">
        <f>'4M - SPS'!U118</f>
        <v>6.7753562472526563E-2</v>
      </c>
      <c r="V118" s="404">
        <f>'4M - SPS'!V118</f>
        <v>6.823915742998507E-2</v>
      </c>
      <c r="W118" s="404">
        <f>'4M - SPS'!W118</f>
        <v>6.7525399252015297E-2</v>
      </c>
      <c r="X118" s="404">
        <f>'4M - SPS'!X118</f>
        <v>3.9063382109163408E-2</v>
      </c>
      <c r="Y118" s="404">
        <f>'4M - SPS'!Y118</f>
        <v>3.9553696920511257E-2</v>
      </c>
      <c r="Z118" s="404">
        <f>'4M - SPS'!Z118</f>
        <v>3.7562326323709046E-2</v>
      </c>
      <c r="AA118" s="404">
        <f>'4M - SPS'!AA118</f>
        <v>3.7309360712313777E-2</v>
      </c>
    </row>
    <row r="119" spans="1:27" s="95" customFormat="1" hidden="1" x14ac:dyDescent="0.25">
      <c r="A119" s="672"/>
      <c r="B119" s="76" t="s">
        <v>23</v>
      </c>
      <c r="C119" s="404">
        <f>'4M - SPS'!C119</f>
        <v>3.7309360712313777E-2</v>
      </c>
      <c r="D119" s="404">
        <f>'4M - SPS'!D119</f>
        <v>3.7592595090519432E-2</v>
      </c>
      <c r="E119" s="404">
        <f>'4M - SPS'!E119</f>
        <v>3.790549063990227E-2</v>
      </c>
      <c r="F119" s="404">
        <f>'4M - SPS'!F119</f>
        <v>3.8795312696370085E-2</v>
      </c>
      <c r="G119" s="404">
        <f>'4M - SPS'!G119</f>
        <v>4.0256529624143049E-2</v>
      </c>
      <c r="H119" s="404">
        <f>'4M - SPS'!H119</f>
        <v>7.0755895095357096E-2</v>
      </c>
      <c r="I119" s="404">
        <f>'4M - SPS'!I119</f>
        <v>6.7753562472526563E-2</v>
      </c>
      <c r="J119" s="404">
        <f>'4M - SPS'!J119</f>
        <v>6.823915742998507E-2</v>
      </c>
      <c r="K119" s="404">
        <f>'4M - SPS'!K119</f>
        <v>6.7525399252015297E-2</v>
      </c>
      <c r="L119" s="404">
        <f>'4M - SPS'!L119</f>
        <v>3.9063382109163408E-2</v>
      </c>
      <c r="M119" s="404">
        <f>'4M - SPS'!M119</f>
        <v>3.9553696920511257E-2</v>
      </c>
      <c r="N119" s="404">
        <f>'4M - SPS'!N119</f>
        <v>3.7562326323709046E-2</v>
      </c>
      <c r="O119" s="404">
        <f>'4M - SPS'!O119</f>
        <v>3.7309360712313777E-2</v>
      </c>
      <c r="P119" s="404">
        <f>'4M - SPS'!P119</f>
        <v>3.7592595090519432E-2</v>
      </c>
      <c r="Q119" s="404">
        <f>'4M - SPS'!Q119</f>
        <v>3.790549063990227E-2</v>
      </c>
      <c r="R119" s="404">
        <f>'4M - SPS'!R119</f>
        <v>3.8795312696370085E-2</v>
      </c>
      <c r="S119" s="404">
        <f>'4M - SPS'!S119</f>
        <v>4.0256529624143049E-2</v>
      </c>
      <c r="T119" s="404">
        <f>'4M - SPS'!T119</f>
        <v>7.0755895095357096E-2</v>
      </c>
      <c r="U119" s="404">
        <f>'4M - SPS'!U119</f>
        <v>6.7753562472526563E-2</v>
      </c>
      <c r="V119" s="404">
        <f>'4M - SPS'!V119</f>
        <v>6.823915742998507E-2</v>
      </c>
      <c r="W119" s="404">
        <f>'4M - SPS'!W119</f>
        <v>6.7525399252015297E-2</v>
      </c>
      <c r="X119" s="404">
        <f>'4M - SPS'!X119</f>
        <v>3.9063382109163408E-2</v>
      </c>
      <c r="Y119" s="404">
        <f>'4M - SPS'!Y119</f>
        <v>3.9553696920511257E-2</v>
      </c>
      <c r="Z119" s="404">
        <f>'4M - SPS'!Z119</f>
        <v>3.7562326323709046E-2</v>
      </c>
      <c r="AA119" s="404">
        <f>'4M - SPS'!AA119</f>
        <v>3.7309360712313777E-2</v>
      </c>
    </row>
    <row r="120" spans="1:27" s="95" customFormat="1" hidden="1" x14ac:dyDescent="0.25">
      <c r="A120" s="672"/>
      <c r="B120" s="76" t="s">
        <v>24</v>
      </c>
      <c r="C120" s="404">
        <f>'4M - SPS'!C120</f>
        <v>3.7309360712313777E-2</v>
      </c>
      <c r="D120" s="404">
        <f>'4M - SPS'!D120</f>
        <v>3.7592595090519432E-2</v>
      </c>
      <c r="E120" s="404">
        <f>'4M - SPS'!E120</f>
        <v>3.790549063990227E-2</v>
      </c>
      <c r="F120" s="404">
        <f>'4M - SPS'!F120</f>
        <v>3.8795312696370085E-2</v>
      </c>
      <c r="G120" s="404">
        <f>'4M - SPS'!G120</f>
        <v>4.0256529624143049E-2</v>
      </c>
      <c r="H120" s="404">
        <f>'4M - SPS'!H120</f>
        <v>7.0755895095357096E-2</v>
      </c>
      <c r="I120" s="404">
        <f>'4M - SPS'!I120</f>
        <v>6.7753562472526563E-2</v>
      </c>
      <c r="J120" s="404">
        <f>'4M - SPS'!J120</f>
        <v>6.823915742998507E-2</v>
      </c>
      <c r="K120" s="404">
        <f>'4M - SPS'!K120</f>
        <v>6.7525399252015297E-2</v>
      </c>
      <c r="L120" s="404">
        <f>'4M - SPS'!L120</f>
        <v>3.9063382109163408E-2</v>
      </c>
      <c r="M120" s="404">
        <f>'4M - SPS'!M120</f>
        <v>3.9553696920511257E-2</v>
      </c>
      <c r="N120" s="404">
        <f>'4M - SPS'!N120</f>
        <v>3.7562326323709046E-2</v>
      </c>
      <c r="O120" s="404">
        <f>'4M - SPS'!O120</f>
        <v>3.7309360712313777E-2</v>
      </c>
      <c r="P120" s="404">
        <f>'4M - SPS'!P120</f>
        <v>3.7592595090519432E-2</v>
      </c>
      <c r="Q120" s="404">
        <f>'4M - SPS'!Q120</f>
        <v>3.790549063990227E-2</v>
      </c>
      <c r="R120" s="404">
        <f>'4M - SPS'!R120</f>
        <v>3.8795312696370085E-2</v>
      </c>
      <c r="S120" s="404">
        <f>'4M - SPS'!S120</f>
        <v>4.0256529624143049E-2</v>
      </c>
      <c r="T120" s="404">
        <f>'4M - SPS'!T120</f>
        <v>7.0755895095357096E-2</v>
      </c>
      <c r="U120" s="404">
        <f>'4M - SPS'!U120</f>
        <v>6.7753562472526563E-2</v>
      </c>
      <c r="V120" s="404">
        <f>'4M - SPS'!V120</f>
        <v>6.823915742998507E-2</v>
      </c>
      <c r="W120" s="404">
        <f>'4M - SPS'!W120</f>
        <v>6.7525399252015297E-2</v>
      </c>
      <c r="X120" s="404">
        <f>'4M - SPS'!X120</f>
        <v>3.9063382109163408E-2</v>
      </c>
      <c r="Y120" s="404">
        <f>'4M - SPS'!Y120</f>
        <v>3.9553696920511257E-2</v>
      </c>
      <c r="Z120" s="404">
        <f>'4M - SPS'!Z120</f>
        <v>3.7562326323709046E-2</v>
      </c>
      <c r="AA120" s="404">
        <f>'4M - SPS'!AA120</f>
        <v>3.7309360712313777E-2</v>
      </c>
    </row>
    <row r="121" spans="1:27" s="95" customFormat="1" hidden="1" x14ac:dyDescent="0.25">
      <c r="A121" s="672"/>
      <c r="B121" s="76" t="s">
        <v>7</v>
      </c>
      <c r="C121" s="404">
        <f>'4M - SPS'!C121</f>
        <v>3.5682741979693122E-2</v>
      </c>
      <c r="D121" s="404">
        <f>'4M - SPS'!D121</f>
        <v>3.5900332017223431E-2</v>
      </c>
      <c r="E121" s="404">
        <f>'4M - SPS'!E121</f>
        <v>3.6855222703080198E-2</v>
      </c>
      <c r="F121" s="404">
        <f>'4M - SPS'!F121</f>
        <v>3.7713234347840394E-2</v>
      </c>
      <c r="G121" s="404">
        <f>'4M - SPS'!G121</f>
        <v>3.8506725867705857E-2</v>
      </c>
      <c r="H121" s="404">
        <f>'4M - SPS'!H121</f>
        <v>6.7586919778914373E-2</v>
      </c>
      <c r="I121" s="404">
        <f>'4M - SPS'!I121</f>
        <v>6.4558915989139196E-2</v>
      </c>
      <c r="J121" s="404">
        <f>'4M - SPS'!J121</f>
        <v>6.5253104129576744E-2</v>
      </c>
      <c r="K121" s="404">
        <f>'4M - SPS'!K121</f>
        <v>6.4498460821838438E-2</v>
      </c>
      <c r="L121" s="404">
        <f>'4M - SPS'!L121</f>
        <v>3.7446622718188112E-2</v>
      </c>
      <c r="M121" s="404">
        <f>'4M - SPS'!M121</f>
        <v>3.7897793768534443E-2</v>
      </c>
      <c r="N121" s="404">
        <f>'4M - SPS'!N121</f>
        <v>3.5939490764754653E-2</v>
      </c>
      <c r="O121" s="404">
        <f>'4M - SPS'!O121</f>
        <v>3.5682741979693122E-2</v>
      </c>
      <c r="P121" s="404">
        <f>'4M - SPS'!P121</f>
        <v>3.5900332017223431E-2</v>
      </c>
      <c r="Q121" s="404">
        <f>'4M - SPS'!Q121</f>
        <v>3.6855222703080198E-2</v>
      </c>
      <c r="R121" s="404">
        <f>'4M - SPS'!R121</f>
        <v>3.7713234347840394E-2</v>
      </c>
      <c r="S121" s="404">
        <f>'4M - SPS'!S121</f>
        <v>3.8506725867705857E-2</v>
      </c>
      <c r="T121" s="404">
        <f>'4M - SPS'!T121</f>
        <v>6.7586919778914373E-2</v>
      </c>
      <c r="U121" s="404">
        <f>'4M - SPS'!U121</f>
        <v>6.4558915989139196E-2</v>
      </c>
      <c r="V121" s="404">
        <f>'4M - SPS'!V121</f>
        <v>6.5253104129576744E-2</v>
      </c>
      <c r="W121" s="404">
        <f>'4M - SPS'!W121</f>
        <v>6.4498460821838438E-2</v>
      </c>
      <c r="X121" s="404">
        <f>'4M - SPS'!X121</f>
        <v>3.7446622718188112E-2</v>
      </c>
      <c r="Y121" s="404">
        <f>'4M - SPS'!Y121</f>
        <v>3.7897793768534443E-2</v>
      </c>
      <c r="Z121" s="404">
        <f>'4M - SPS'!Z121</f>
        <v>3.5939490764754653E-2</v>
      </c>
      <c r="AA121" s="404">
        <f>'4M - SPS'!AA121</f>
        <v>3.5682741979693122E-2</v>
      </c>
    </row>
    <row r="122" spans="1:27" s="95" customFormat="1" ht="15.75" hidden="1" thickBot="1" x14ac:dyDescent="0.3">
      <c r="A122" s="673"/>
      <c r="B122" s="78" t="s">
        <v>8</v>
      </c>
      <c r="C122" s="404">
        <f>'4M - SPS'!C122</f>
        <v>3.720867190622492E-2</v>
      </c>
      <c r="D122" s="404">
        <f>'4M - SPS'!D122</f>
        <v>3.7965054983119348E-2</v>
      </c>
      <c r="E122" s="404">
        <f>'4M - SPS'!E122</f>
        <v>3.9526899842224586E-2</v>
      </c>
      <c r="F122" s="404">
        <f>'4M - SPS'!F122</f>
        <v>4.1066274953560376E-2</v>
      </c>
      <c r="G122" s="404">
        <f>'4M - SPS'!G122</f>
        <v>4.2068085643249667E-2</v>
      </c>
      <c r="H122" s="404">
        <f>'4M - SPS'!H122</f>
        <v>7.6096635164427801E-2</v>
      </c>
      <c r="I122" s="404">
        <f>'4M - SPS'!I122</f>
        <v>7.1281056658700187E-2</v>
      </c>
      <c r="J122" s="404">
        <f>'4M - SPS'!J122</f>
        <v>7.3419066539057082E-2</v>
      </c>
      <c r="K122" s="404">
        <f>'4M - SPS'!K122</f>
        <v>7.0969717842630911E-2</v>
      </c>
      <c r="L122" s="404">
        <f>'4M - SPS'!L122</f>
        <v>4.0735333196233868E-2</v>
      </c>
      <c r="M122" s="404">
        <f>'4M - SPS'!M122</f>
        <v>4.1293551146050066E-2</v>
      </c>
      <c r="N122" s="404">
        <f>'4M - SPS'!N122</f>
        <v>3.8129622671069403E-2</v>
      </c>
      <c r="O122" s="404">
        <f>'4M - SPS'!O122</f>
        <v>3.720867190622492E-2</v>
      </c>
      <c r="P122" s="404">
        <f>'4M - SPS'!P122</f>
        <v>3.7965054983119348E-2</v>
      </c>
      <c r="Q122" s="404">
        <f>'4M - SPS'!Q122</f>
        <v>3.9526899842224586E-2</v>
      </c>
      <c r="R122" s="404">
        <f>'4M - SPS'!R122</f>
        <v>4.1066274953560376E-2</v>
      </c>
      <c r="S122" s="404">
        <f>'4M - SPS'!S122</f>
        <v>4.2068085643249667E-2</v>
      </c>
      <c r="T122" s="404">
        <f>'4M - SPS'!T122</f>
        <v>7.6096635164427801E-2</v>
      </c>
      <c r="U122" s="404">
        <f>'4M - SPS'!U122</f>
        <v>7.1281056658700187E-2</v>
      </c>
      <c r="V122" s="404">
        <f>'4M - SPS'!V122</f>
        <v>7.3419066539057082E-2</v>
      </c>
      <c r="W122" s="404">
        <f>'4M - SPS'!W122</f>
        <v>7.0969717842630911E-2</v>
      </c>
      <c r="X122" s="404">
        <f>'4M - SPS'!X122</f>
        <v>4.0735333196233868E-2</v>
      </c>
      <c r="Y122" s="404">
        <f>'4M - SPS'!Y122</f>
        <v>4.1293551146050066E-2</v>
      </c>
      <c r="Z122" s="404">
        <f>'4M - SPS'!Z122</f>
        <v>3.8129622671069403E-2</v>
      </c>
      <c r="AA122" s="404">
        <f>'4M - SPS'!AA122</f>
        <v>3.720867190622492E-2</v>
      </c>
    </row>
    <row r="123" spans="1:27" s="95" customFormat="1" hidden="1" x14ac:dyDescent="0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27" s="95" customFormat="1" ht="15.75" hidden="1" thickBot="1" x14ac:dyDescent="0.3"/>
    <row r="125" spans="1:27" s="95" customFormat="1" ht="15.75" hidden="1" thickBot="1" x14ac:dyDescent="0.3">
      <c r="C125" s="709" t="s">
        <v>124</v>
      </c>
      <c r="D125" s="710"/>
      <c r="E125" s="710"/>
      <c r="F125" s="710"/>
      <c r="G125" s="710"/>
      <c r="H125" s="710"/>
      <c r="I125" s="710"/>
      <c r="J125" s="710"/>
      <c r="K125" s="710"/>
      <c r="L125" s="710"/>
      <c r="M125" s="710"/>
      <c r="N125" s="711"/>
      <c r="O125" s="712" t="s">
        <v>124</v>
      </c>
      <c r="P125" s="710"/>
      <c r="Q125" s="710"/>
      <c r="R125" s="710"/>
      <c r="S125" s="710"/>
      <c r="T125" s="710"/>
      <c r="U125" s="710"/>
      <c r="V125" s="710"/>
      <c r="W125" s="710"/>
      <c r="X125" s="710"/>
      <c r="Y125" s="710"/>
      <c r="Z125" s="711"/>
      <c r="AA125" s="553" t="s">
        <v>124</v>
      </c>
    </row>
    <row r="126" spans="1:27" s="95" customFormat="1" ht="15.75" hidden="1" thickBot="1" x14ac:dyDescent="0.3">
      <c r="A126" s="671" t="s">
        <v>125</v>
      </c>
      <c r="B126" s="411" t="s">
        <v>142</v>
      </c>
      <c r="C126" s="135">
        <f>C$4</f>
        <v>45292</v>
      </c>
      <c r="D126" s="135">
        <f t="shared" ref="D126:AA126" si="60">D$4</f>
        <v>45323</v>
      </c>
      <c r="E126" s="135">
        <f t="shared" si="60"/>
        <v>45352</v>
      </c>
      <c r="F126" s="135">
        <f t="shared" si="60"/>
        <v>45383</v>
      </c>
      <c r="G126" s="135">
        <f t="shared" si="60"/>
        <v>45413</v>
      </c>
      <c r="H126" s="135">
        <f t="shared" si="60"/>
        <v>45444</v>
      </c>
      <c r="I126" s="135">
        <f t="shared" si="60"/>
        <v>45474</v>
      </c>
      <c r="J126" s="135">
        <f t="shared" si="60"/>
        <v>45505</v>
      </c>
      <c r="K126" s="135">
        <f t="shared" si="60"/>
        <v>45536</v>
      </c>
      <c r="L126" s="135">
        <f t="shared" si="60"/>
        <v>45566</v>
      </c>
      <c r="M126" s="135">
        <f t="shared" si="60"/>
        <v>45597</v>
      </c>
      <c r="N126" s="135">
        <f t="shared" si="60"/>
        <v>45627</v>
      </c>
      <c r="O126" s="135">
        <f t="shared" si="60"/>
        <v>45658</v>
      </c>
      <c r="P126" s="135">
        <f t="shared" si="60"/>
        <v>45689</v>
      </c>
      <c r="Q126" s="135">
        <f t="shared" si="60"/>
        <v>45717</v>
      </c>
      <c r="R126" s="135">
        <f t="shared" si="60"/>
        <v>45748</v>
      </c>
      <c r="S126" s="135">
        <f t="shared" si="60"/>
        <v>45778</v>
      </c>
      <c r="T126" s="135">
        <f t="shared" si="60"/>
        <v>45809</v>
      </c>
      <c r="U126" s="135">
        <f t="shared" si="60"/>
        <v>45839</v>
      </c>
      <c r="V126" s="135">
        <f t="shared" si="60"/>
        <v>45870</v>
      </c>
      <c r="W126" s="135">
        <f t="shared" si="60"/>
        <v>45901</v>
      </c>
      <c r="X126" s="135">
        <f t="shared" si="60"/>
        <v>45931</v>
      </c>
      <c r="Y126" s="135">
        <f t="shared" si="60"/>
        <v>45962</v>
      </c>
      <c r="Z126" s="135">
        <f t="shared" si="60"/>
        <v>45992</v>
      </c>
      <c r="AA126" s="135">
        <f t="shared" si="60"/>
        <v>46023</v>
      </c>
    </row>
    <row r="127" spans="1:27" s="95" customFormat="1" hidden="1" x14ac:dyDescent="0.25">
      <c r="A127" s="672"/>
      <c r="B127" s="225" t="s">
        <v>20</v>
      </c>
      <c r="C127" s="404">
        <f>'4M - SPS'!C127</f>
        <v>2.5206392876862228E-3</v>
      </c>
      <c r="D127" s="404">
        <f>'4M - SPS'!D127</f>
        <v>2.6094049094805729E-3</v>
      </c>
      <c r="E127" s="404">
        <f>'4M - SPS'!E127</f>
        <v>2.6625093600977324E-3</v>
      </c>
      <c r="F127" s="404">
        <f>'4M - SPS'!F127</f>
        <v>2.8186873036299166E-3</v>
      </c>
      <c r="G127" s="404">
        <f>'4M - SPS'!G127</f>
        <v>3.4884703758569541E-3</v>
      </c>
      <c r="H127" s="404">
        <f>'4M - SPS'!H127</f>
        <v>1.0277104904642899E-2</v>
      </c>
      <c r="I127" s="404">
        <f>'4M - SPS'!I127</f>
        <v>9.2204375274734379E-3</v>
      </c>
      <c r="J127" s="404">
        <f>'4M - SPS'!J127</f>
        <v>9.38284257001493E-3</v>
      </c>
      <c r="K127" s="404">
        <f>'4M - SPS'!K127</f>
        <v>9.0396007479847072E-3</v>
      </c>
      <c r="L127" s="404">
        <f>'4M - SPS'!L127</f>
        <v>3.1606178908365895E-3</v>
      </c>
      <c r="M127" s="404">
        <f>'4M - SPS'!M127</f>
        <v>3.2913030794887426E-3</v>
      </c>
      <c r="N127" s="404">
        <f>'4M - SPS'!N127</f>
        <v>2.2736736762909611E-3</v>
      </c>
      <c r="O127" s="404">
        <f>'4M - SPS'!O127</f>
        <v>2.5206392876862228E-3</v>
      </c>
      <c r="P127" s="404">
        <f>'4M - SPS'!P127</f>
        <v>2.6094049094805729E-3</v>
      </c>
      <c r="Q127" s="404">
        <f>'4M - SPS'!Q127</f>
        <v>2.6625093600977324E-3</v>
      </c>
      <c r="R127" s="404">
        <f>'4M - SPS'!R127</f>
        <v>2.8186873036299166E-3</v>
      </c>
      <c r="S127" s="404">
        <f>'4M - SPS'!S127</f>
        <v>3.4884703758569541E-3</v>
      </c>
      <c r="T127" s="404">
        <f>'4M - SPS'!T127</f>
        <v>1.0277104904642899E-2</v>
      </c>
      <c r="U127" s="404">
        <f>'4M - SPS'!U127</f>
        <v>9.2204375274734379E-3</v>
      </c>
      <c r="V127" s="404">
        <f>'4M - SPS'!V127</f>
        <v>9.38284257001493E-3</v>
      </c>
      <c r="W127" s="404">
        <f>'4M - SPS'!W127</f>
        <v>9.0396007479847072E-3</v>
      </c>
      <c r="X127" s="404">
        <f>'4M - SPS'!X127</f>
        <v>3.1606178908365895E-3</v>
      </c>
      <c r="Y127" s="404">
        <f>'4M - SPS'!Y127</f>
        <v>3.2913030794887426E-3</v>
      </c>
      <c r="Z127" s="404">
        <f>'4M - SPS'!Z127</f>
        <v>2.2736736762909611E-3</v>
      </c>
      <c r="AA127" s="404">
        <f>'4M - SPS'!AA127</f>
        <v>2.5206392876862228E-3</v>
      </c>
    </row>
    <row r="128" spans="1:27" s="95" customFormat="1" hidden="1" x14ac:dyDescent="0.25">
      <c r="A128" s="672"/>
      <c r="B128" s="225" t="s">
        <v>0</v>
      </c>
      <c r="C128" s="404">
        <f>'4M - SPS'!C128</f>
        <v>4.1692768850366182E-3</v>
      </c>
      <c r="D128" s="404">
        <f>'4M - SPS'!D128</f>
        <v>3.7264894681143467E-3</v>
      </c>
      <c r="E128" s="404">
        <f>'4M - SPS'!E128</f>
        <v>3.8763402217987103E-3</v>
      </c>
      <c r="F128" s="404">
        <f>'4M - SPS'!F128</f>
        <v>2.5766990633745573E-3</v>
      </c>
      <c r="G128" s="404">
        <f>'4M - SPS'!G128</f>
        <v>6.0374752687771217E-3</v>
      </c>
      <c r="H128" s="404">
        <f>'4M - SPS'!H128</f>
        <v>1.8064643358666917E-2</v>
      </c>
      <c r="I128" s="404">
        <f>'4M - SPS'!I128</f>
        <v>1.4675867510337476E-2</v>
      </c>
      <c r="J128" s="404">
        <f>'4M - SPS'!J128</f>
        <v>1.6014393668506627E-2</v>
      </c>
      <c r="K128" s="404">
        <f>'4M - SPS'!K128</f>
        <v>1.6905592992344596E-2</v>
      </c>
      <c r="L128" s="404">
        <f>'4M - SPS'!L128</f>
        <v>3.3223337421884975E-3</v>
      </c>
      <c r="M128" s="404">
        <f>'4M - SPS'!M128</f>
        <v>3.0404397692707871E-3</v>
      </c>
      <c r="N128" s="404">
        <f>'4M - SPS'!N128</f>
        <v>3.2052956962383477E-3</v>
      </c>
      <c r="O128" s="404">
        <f>'4M - SPS'!O128</f>
        <v>4.1692768850366182E-3</v>
      </c>
      <c r="P128" s="404">
        <f>'4M - SPS'!P128</f>
        <v>3.7264894681143467E-3</v>
      </c>
      <c r="Q128" s="404">
        <f>'4M - SPS'!Q128</f>
        <v>3.8763402217987103E-3</v>
      </c>
      <c r="R128" s="404">
        <f>'4M - SPS'!R128</f>
        <v>2.5766990633745573E-3</v>
      </c>
      <c r="S128" s="404">
        <f>'4M - SPS'!S128</f>
        <v>6.0374752687771217E-3</v>
      </c>
      <c r="T128" s="404">
        <f>'4M - SPS'!T128</f>
        <v>1.8064643358666917E-2</v>
      </c>
      <c r="U128" s="404">
        <f>'4M - SPS'!U128</f>
        <v>1.4675867510337476E-2</v>
      </c>
      <c r="V128" s="404">
        <f>'4M - SPS'!V128</f>
        <v>1.6014393668506627E-2</v>
      </c>
      <c r="W128" s="404">
        <f>'4M - SPS'!W128</f>
        <v>1.6905592992344596E-2</v>
      </c>
      <c r="X128" s="404">
        <f>'4M - SPS'!X128</f>
        <v>3.3223337421884975E-3</v>
      </c>
      <c r="Y128" s="404">
        <f>'4M - SPS'!Y128</f>
        <v>3.0404397692707871E-3</v>
      </c>
      <c r="Z128" s="404">
        <f>'4M - SPS'!Z128</f>
        <v>3.2052956962383477E-3</v>
      </c>
      <c r="AA128" s="404">
        <f>'4M - SPS'!AA128</f>
        <v>4.1692768850366182E-3</v>
      </c>
    </row>
    <row r="129" spans="1:27" s="95" customFormat="1" hidden="1" x14ac:dyDescent="0.25">
      <c r="A129" s="672"/>
      <c r="B129" s="225" t="s">
        <v>21</v>
      </c>
      <c r="C129" s="404">
        <f>'4M - SPS'!C129</f>
        <v>2.4321966640706207E-3</v>
      </c>
      <c r="D129" s="404">
        <f>'4M - SPS'!D129</f>
        <v>2.6321534960047515E-3</v>
      </c>
      <c r="E129" s="404">
        <f>'4M - SPS'!E129</f>
        <v>3.343031587303571E-3</v>
      </c>
      <c r="F129" s="404">
        <f>'4M - SPS'!F129</f>
        <v>3.894447753643759E-3</v>
      </c>
      <c r="G129" s="404">
        <f>'4M - SPS'!G129</f>
        <v>4.2121225341183359E-3</v>
      </c>
      <c r="H129" s="404">
        <f>'4M - SPS'!H129</f>
        <v>1.2644153271365446E-2</v>
      </c>
      <c r="I129" s="404">
        <f>'4M - SPS'!I129</f>
        <v>1.1066439775475291E-2</v>
      </c>
      <c r="J129" s="404">
        <f>'4M - SPS'!J129</f>
        <v>1.1551312608874764E-2</v>
      </c>
      <c r="K129" s="404">
        <f>'4M - SPS'!K129</f>
        <v>1.0907027801026845E-2</v>
      </c>
      <c r="L129" s="404">
        <f>'4M - SPS'!L129</f>
        <v>3.8022208464511746E-3</v>
      </c>
      <c r="M129" s="404">
        <f>'4M - SPS'!M129</f>
        <v>3.983616090822921E-3</v>
      </c>
      <c r="N129" s="404">
        <f>'4M - SPS'!N129</f>
        <v>2.2921215203200737E-3</v>
      </c>
      <c r="O129" s="404">
        <f>'4M - SPS'!O129</f>
        <v>2.4321966640706207E-3</v>
      </c>
      <c r="P129" s="404">
        <f>'4M - SPS'!P129</f>
        <v>2.6321534960047515E-3</v>
      </c>
      <c r="Q129" s="404">
        <f>'4M - SPS'!Q129</f>
        <v>3.343031587303571E-3</v>
      </c>
      <c r="R129" s="404">
        <f>'4M - SPS'!R129</f>
        <v>3.894447753643759E-3</v>
      </c>
      <c r="S129" s="404">
        <f>'4M - SPS'!S129</f>
        <v>4.2121225341183359E-3</v>
      </c>
      <c r="T129" s="404">
        <f>'4M - SPS'!T129</f>
        <v>1.2644153271365446E-2</v>
      </c>
      <c r="U129" s="404">
        <f>'4M - SPS'!U129</f>
        <v>1.1066439775475291E-2</v>
      </c>
      <c r="V129" s="404">
        <f>'4M - SPS'!V129</f>
        <v>1.1551312608874764E-2</v>
      </c>
      <c r="W129" s="404">
        <f>'4M - SPS'!W129</f>
        <v>1.0907027801026845E-2</v>
      </c>
      <c r="X129" s="404">
        <f>'4M - SPS'!X129</f>
        <v>3.8022208464511746E-3</v>
      </c>
      <c r="Y129" s="404">
        <f>'4M - SPS'!Y129</f>
        <v>3.983616090822921E-3</v>
      </c>
      <c r="Z129" s="404">
        <f>'4M - SPS'!Z129</f>
        <v>2.2921215203200737E-3</v>
      </c>
      <c r="AA129" s="404">
        <f>'4M - SPS'!AA129</f>
        <v>2.4321966640706207E-3</v>
      </c>
    </row>
    <row r="130" spans="1:27" s="95" customFormat="1" hidden="1" x14ac:dyDescent="0.25">
      <c r="A130" s="672"/>
      <c r="B130" s="225" t="s">
        <v>1</v>
      </c>
      <c r="C130" s="404">
        <f>'4M - SPS'!C130</f>
        <v>0</v>
      </c>
      <c r="D130" s="404">
        <f>'4M - SPS'!D130</f>
        <v>0</v>
      </c>
      <c r="E130" s="404">
        <f>'4M - SPS'!E130</f>
        <v>0</v>
      </c>
      <c r="F130" s="404">
        <f>'4M - SPS'!F130</f>
        <v>3.5624725755516919E-3</v>
      </c>
      <c r="G130" s="404">
        <f>'4M - SPS'!G130</f>
        <v>9.0035761152261768E-3</v>
      </c>
      <c r="H130" s="404">
        <f>'4M - SPS'!H130</f>
        <v>1.8470548328914174E-2</v>
      </c>
      <c r="I130" s="404">
        <f>'4M - SPS'!I130</f>
        <v>1.4845675490640056E-2</v>
      </c>
      <c r="J130" s="404">
        <f>'4M - SPS'!J130</f>
        <v>1.6243887988609765E-2</v>
      </c>
      <c r="K130" s="404">
        <f>'4M - SPS'!K130</f>
        <v>1.856049099795027E-2</v>
      </c>
      <c r="L130" s="404">
        <f>'4M - SPS'!L130</f>
        <v>3.5671547275583052E-3</v>
      </c>
      <c r="M130" s="404">
        <f>'4M - SPS'!M130</f>
        <v>0</v>
      </c>
      <c r="N130" s="404">
        <f>'4M - SPS'!N130</f>
        <v>0</v>
      </c>
      <c r="O130" s="404">
        <f>'4M - SPS'!O130</f>
        <v>0</v>
      </c>
      <c r="P130" s="404">
        <f>'4M - SPS'!P130</f>
        <v>0</v>
      </c>
      <c r="Q130" s="404">
        <f>'4M - SPS'!Q130</f>
        <v>0</v>
      </c>
      <c r="R130" s="404">
        <f>'4M - SPS'!R130</f>
        <v>3.5624725755516919E-3</v>
      </c>
      <c r="S130" s="404">
        <f>'4M - SPS'!S130</f>
        <v>9.0035761152261768E-3</v>
      </c>
      <c r="T130" s="404">
        <f>'4M - SPS'!T130</f>
        <v>1.8470548328914174E-2</v>
      </c>
      <c r="U130" s="404">
        <f>'4M - SPS'!U130</f>
        <v>1.4845675490640056E-2</v>
      </c>
      <c r="V130" s="404">
        <f>'4M - SPS'!V130</f>
        <v>1.6243887988609765E-2</v>
      </c>
      <c r="W130" s="404">
        <f>'4M - SPS'!W130</f>
        <v>1.856049099795027E-2</v>
      </c>
      <c r="X130" s="404">
        <f>'4M - SPS'!X130</f>
        <v>3.5671547275583052E-3</v>
      </c>
      <c r="Y130" s="404">
        <f>'4M - SPS'!Y130</f>
        <v>0</v>
      </c>
      <c r="Z130" s="404">
        <f>'4M - SPS'!Z130</f>
        <v>0</v>
      </c>
      <c r="AA130" s="404">
        <f>'4M - SPS'!AA130</f>
        <v>0</v>
      </c>
    </row>
    <row r="131" spans="1:27" s="95" customFormat="1" hidden="1" x14ac:dyDescent="0.25">
      <c r="A131" s="672"/>
      <c r="B131" s="225" t="s">
        <v>22</v>
      </c>
      <c r="C131" s="404">
        <f>'4M - SPS'!C131</f>
        <v>4.1797669255110828E-4</v>
      </c>
      <c r="D131" s="404">
        <f>'4M - SPS'!D131</f>
        <v>4.7626545832960722E-6</v>
      </c>
      <c r="E131" s="404">
        <f>'4M - SPS'!E131</f>
        <v>6.1233425677979886E-5</v>
      </c>
      <c r="F131" s="404">
        <f>'4M - SPS'!F131</f>
        <v>3.2304660152320788E-4</v>
      </c>
      <c r="G131" s="404">
        <f>'4M - SPS'!G131</f>
        <v>6.5888046649485832E-5</v>
      </c>
      <c r="H131" s="404">
        <f>'4M - SPS'!H131</f>
        <v>1.7436373717073588E-4</v>
      </c>
      <c r="I131" s="404">
        <f>'4M - SPS'!I131</f>
        <v>1.6578992979877382E-4</v>
      </c>
      <c r="J131" s="404">
        <f>'4M - SPS'!J131</f>
        <v>1.589553841990964E-4</v>
      </c>
      <c r="K131" s="404">
        <f>'4M - SPS'!K131</f>
        <v>1.6676763509966403E-4</v>
      </c>
      <c r="L131" s="404">
        <f>'4M - SPS'!L131</f>
        <v>4.8946039406879454E-5</v>
      </c>
      <c r="M131" s="404">
        <f>'4M - SPS'!M131</f>
        <v>4.5373156067342698E-5</v>
      </c>
      <c r="N131" s="404">
        <f>'4M - SPS'!N131</f>
        <v>4.8526382426554074E-6</v>
      </c>
      <c r="O131" s="404">
        <f>'4M - SPS'!O131</f>
        <v>4.1797669255110828E-4</v>
      </c>
      <c r="P131" s="404">
        <f>'4M - SPS'!P131</f>
        <v>4.7626545832960722E-6</v>
      </c>
      <c r="Q131" s="404">
        <f>'4M - SPS'!Q131</f>
        <v>6.1233425677979886E-5</v>
      </c>
      <c r="R131" s="404">
        <f>'4M - SPS'!R131</f>
        <v>3.2304660152320788E-4</v>
      </c>
      <c r="S131" s="404">
        <f>'4M - SPS'!S131</f>
        <v>6.5888046649485832E-5</v>
      </c>
      <c r="T131" s="404">
        <f>'4M - SPS'!T131</f>
        <v>1.7436373717073588E-4</v>
      </c>
      <c r="U131" s="404">
        <f>'4M - SPS'!U131</f>
        <v>1.6578992979877382E-4</v>
      </c>
      <c r="V131" s="404">
        <f>'4M - SPS'!V131</f>
        <v>1.589553841990964E-4</v>
      </c>
      <c r="W131" s="404">
        <f>'4M - SPS'!W131</f>
        <v>1.6676763509966403E-4</v>
      </c>
      <c r="X131" s="404">
        <f>'4M - SPS'!X131</f>
        <v>4.8946039406879454E-5</v>
      </c>
      <c r="Y131" s="404">
        <f>'4M - SPS'!Y131</f>
        <v>4.5373156067342698E-5</v>
      </c>
      <c r="Z131" s="404">
        <f>'4M - SPS'!Z131</f>
        <v>4.8526382426554074E-6</v>
      </c>
      <c r="AA131" s="404">
        <f>'4M - SPS'!AA131</f>
        <v>4.1797669255110828E-4</v>
      </c>
    </row>
    <row r="132" spans="1:27" s="95" customFormat="1" hidden="1" x14ac:dyDescent="0.25">
      <c r="A132" s="672"/>
      <c r="B132" s="76" t="s">
        <v>9</v>
      </c>
      <c r="C132" s="404">
        <f>'4M - SPS'!C132</f>
        <v>4.1224421031967025E-3</v>
      </c>
      <c r="D132" s="404">
        <f>'4M - SPS'!D132</f>
        <v>3.6887514125314639E-3</v>
      </c>
      <c r="E132" s="404">
        <f>'4M - SPS'!E132</f>
        <v>3.9703792656901622E-3</v>
      </c>
      <c r="F132" s="404">
        <f>'4M - SPS'!F132</f>
        <v>3.4322699761299359E-3</v>
      </c>
      <c r="G132" s="404">
        <f>'4M - SPS'!G132</f>
        <v>3.0448564238552043E-3</v>
      </c>
      <c r="H132" s="404">
        <f>'4M - SPS'!H132</f>
        <v>0</v>
      </c>
      <c r="I132" s="404">
        <f>'4M - SPS'!I132</f>
        <v>0</v>
      </c>
      <c r="J132" s="404">
        <f>'4M - SPS'!J132</f>
        <v>0</v>
      </c>
      <c r="K132" s="404">
        <f>'4M - SPS'!K132</f>
        <v>9.9761575185679744E-3</v>
      </c>
      <c r="L132" s="404">
        <f>'4M - SPS'!L132</f>
        <v>3.8855435324063642E-3</v>
      </c>
      <c r="M132" s="404">
        <f>'4M - SPS'!M132</f>
        <v>3.1255485635017944E-3</v>
      </c>
      <c r="N132" s="404">
        <f>'4M - SPS'!N132</f>
        <v>3.1557921667272936E-3</v>
      </c>
      <c r="O132" s="404">
        <f>'4M - SPS'!O132</f>
        <v>4.1224421031967025E-3</v>
      </c>
      <c r="P132" s="404">
        <f>'4M - SPS'!P132</f>
        <v>3.6887514125314639E-3</v>
      </c>
      <c r="Q132" s="404">
        <f>'4M - SPS'!Q132</f>
        <v>3.9703792656901622E-3</v>
      </c>
      <c r="R132" s="404">
        <f>'4M - SPS'!R132</f>
        <v>3.4322699761299359E-3</v>
      </c>
      <c r="S132" s="404">
        <f>'4M - SPS'!S132</f>
        <v>3.0448564238552043E-3</v>
      </c>
      <c r="T132" s="404">
        <f>'4M - SPS'!T132</f>
        <v>0</v>
      </c>
      <c r="U132" s="404">
        <f>'4M - SPS'!U132</f>
        <v>0</v>
      </c>
      <c r="V132" s="404">
        <f>'4M - SPS'!V132</f>
        <v>0</v>
      </c>
      <c r="W132" s="404">
        <f>'4M - SPS'!W132</f>
        <v>9.9761575185679744E-3</v>
      </c>
      <c r="X132" s="404">
        <f>'4M - SPS'!X132</f>
        <v>3.8855435324063642E-3</v>
      </c>
      <c r="Y132" s="404">
        <f>'4M - SPS'!Y132</f>
        <v>3.1255485635017944E-3</v>
      </c>
      <c r="Z132" s="404">
        <f>'4M - SPS'!Z132</f>
        <v>3.1557921667272936E-3</v>
      </c>
      <c r="AA132" s="404">
        <f>'4M - SPS'!AA132</f>
        <v>4.1224421031967025E-3</v>
      </c>
    </row>
    <row r="133" spans="1:27" s="95" customFormat="1" hidden="1" x14ac:dyDescent="0.25">
      <c r="A133" s="672"/>
      <c r="B133" s="76" t="s">
        <v>3</v>
      </c>
      <c r="C133" s="404">
        <f>'4M - SPS'!C133</f>
        <v>4.1692768850366182E-3</v>
      </c>
      <c r="D133" s="404">
        <f>'4M - SPS'!D133</f>
        <v>3.7264894681143467E-3</v>
      </c>
      <c r="E133" s="404">
        <f>'4M - SPS'!E133</f>
        <v>3.8763402217987103E-3</v>
      </c>
      <c r="F133" s="404">
        <f>'4M - SPS'!F133</f>
        <v>2.5766990633745573E-3</v>
      </c>
      <c r="G133" s="404">
        <f>'4M - SPS'!G133</f>
        <v>6.0374752687771217E-3</v>
      </c>
      <c r="H133" s="404">
        <f>'4M - SPS'!H133</f>
        <v>1.8064643358666917E-2</v>
      </c>
      <c r="I133" s="404">
        <f>'4M - SPS'!I133</f>
        <v>1.4675867510337476E-2</v>
      </c>
      <c r="J133" s="404">
        <f>'4M - SPS'!J133</f>
        <v>1.6014393668506627E-2</v>
      </c>
      <c r="K133" s="404">
        <f>'4M - SPS'!K133</f>
        <v>1.6905592992344596E-2</v>
      </c>
      <c r="L133" s="404">
        <f>'4M - SPS'!L133</f>
        <v>3.3223337421884975E-3</v>
      </c>
      <c r="M133" s="404">
        <f>'4M - SPS'!M133</f>
        <v>3.0404397692707871E-3</v>
      </c>
      <c r="N133" s="404">
        <f>'4M - SPS'!N133</f>
        <v>3.2052956962383477E-3</v>
      </c>
      <c r="O133" s="404">
        <f>'4M - SPS'!O133</f>
        <v>4.1692768850366182E-3</v>
      </c>
      <c r="P133" s="404">
        <f>'4M - SPS'!P133</f>
        <v>3.7264894681143467E-3</v>
      </c>
      <c r="Q133" s="404">
        <f>'4M - SPS'!Q133</f>
        <v>3.8763402217987103E-3</v>
      </c>
      <c r="R133" s="404">
        <f>'4M - SPS'!R133</f>
        <v>2.5766990633745573E-3</v>
      </c>
      <c r="S133" s="404">
        <f>'4M - SPS'!S133</f>
        <v>6.0374752687771217E-3</v>
      </c>
      <c r="T133" s="404">
        <f>'4M - SPS'!T133</f>
        <v>1.8064643358666917E-2</v>
      </c>
      <c r="U133" s="404">
        <f>'4M - SPS'!U133</f>
        <v>1.4675867510337476E-2</v>
      </c>
      <c r="V133" s="404">
        <f>'4M - SPS'!V133</f>
        <v>1.6014393668506627E-2</v>
      </c>
      <c r="W133" s="404">
        <f>'4M - SPS'!W133</f>
        <v>1.6905592992344596E-2</v>
      </c>
      <c r="X133" s="404">
        <f>'4M - SPS'!X133</f>
        <v>3.3223337421884975E-3</v>
      </c>
      <c r="Y133" s="404">
        <f>'4M - SPS'!Y133</f>
        <v>3.0404397692707871E-3</v>
      </c>
      <c r="Z133" s="404">
        <f>'4M - SPS'!Z133</f>
        <v>3.2052956962383477E-3</v>
      </c>
      <c r="AA133" s="404">
        <f>'4M - SPS'!AA133</f>
        <v>4.1692768850366182E-3</v>
      </c>
    </row>
    <row r="134" spans="1:27" s="95" customFormat="1" hidden="1" x14ac:dyDescent="0.25">
      <c r="A134" s="672"/>
      <c r="B134" s="76" t="s">
        <v>4</v>
      </c>
      <c r="C134" s="404">
        <f>'4M - SPS'!C134</f>
        <v>3.0206072554621395E-3</v>
      </c>
      <c r="D134" s="404">
        <f>'4M - SPS'!D134</f>
        <v>2.9808654054117568E-3</v>
      </c>
      <c r="E134" s="404">
        <f>'4M - SPS'!E134</f>
        <v>3.1354072473519607E-3</v>
      </c>
      <c r="F134" s="404">
        <f>'4M - SPS'!F134</f>
        <v>3.7124696016177404E-3</v>
      </c>
      <c r="G134" s="404">
        <f>'4M - SPS'!G134</f>
        <v>4.3028515152792133E-3</v>
      </c>
      <c r="H134" s="404">
        <f>'4M - SPS'!H134</f>
        <v>1.2177154503892866E-2</v>
      </c>
      <c r="I134" s="404">
        <f>'4M - SPS'!I134</f>
        <v>1.0662522087800325E-2</v>
      </c>
      <c r="J134" s="404">
        <f>'4M - SPS'!J134</f>
        <v>1.1085384696315924E-2</v>
      </c>
      <c r="K134" s="404">
        <f>'4M - SPS'!K134</f>
        <v>9.8906888174850882E-3</v>
      </c>
      <c r="L134" s="404">
        <f>'4M - SPS'!L134</f>
        <v>3.9289036971081369E-3</v>
      </c>
      <c r="M134" s="404">
        <f>'4M - SPS'!M134</f>
        <v>3.8411126221830454E-3</v>
      </c>
      <c r="N134" s="404">
        <f>'4M - SPS'!N134</f>
        <v>2.4403329753919399E-3</v>
      </c>
      <c r="O134" s="404">
        <f>'4M - SPS'!O134</f>
        <v>3.0206072554621395E-3</v>
      </c>
      <c r="P134" s="404">
        <f>'4M - SPS'!P134</f>
        <v>2.9808654054117568E-3</v>
      </c>
      <c r="Q134" s="404">
        <f>'4M - SPS'!Q134</f>
        <v>3.1354072473519607E-3</v>
      </c>
      <c r="R134" s="404">
        <f>'4M - SPS'!R134</f>
        <v>3.7124696016177404E-3</v>
      </c>
      <c r="S134" s="404">
        <f>'4M - SPS'!S134</f>
        <v>4.3028515152792133E-3</v>
      </c>
      <c r="T134" s="404">
        <f>'4M - SPS'!T134</f>
        <v>1.2177154503892866E-2</v>
      </c>
      <c r="U134" s="404">
        <f>'4M - SPS'!U134</f>
        <v>1.0662522087800325E-2</v>
      </c>
      <c r="V134" s="404">
        <f>'4M - SPS'!V134</f>
        <v>1.1085384696315924E-2</v>
      </c>
      <c r="W134" s="404">
        <f>'4M - SPS'!W134</f>
        <v>9.8906888174850882E-3</v>
      </c>
      <c r="X134" s="404">
        <f>'4M - SPS'!X134</f>
        <v>3.9289036971081369E-3</v>
      </c>
      <c r="Y134" s="404">
        <f>'4M - SPS'!Y134</f>
        <v>3.8411126221830454E-3</v>
      </c>
      <c r="Z134" s="404">
        <f>'4M - SPS'!Z134</f>
        <v>2.4403329753919399E-3</v>
      </c>
      <c r="AA134" s="404">
        <f>'4M - SPS'!AA134</f>
        <v>3.0206072554621395E-3</v>
      </c>
    </row>
    <row r="135" spans="1:27" s="95" customFormat="1" hidden="1" x14ac:dyDescent="0.25">
      <c r="A135" s="672"/>
      <c r="B135" s="76" t="s">
        <v>5</v>
      </c>
      <c r="C135" s="404">
        <f>'4M - SPS'!C135</f>
        <v>2.5206392876862228E-3</v>
      </c>
      <c r="D135" s="404">
        <f>'4M - SPS'!D135</f>
        <v>2.6094049094805729E-3</v>
      </c>
      <c r="E135" s="404">
        <f>'4M - SPS'!E135</f>
        <v>2.6625093600977324E-3</v>
      </c>
      <c r="F135" s="404">
        <f>'4M - SPS'!F135</f>
        <v>2.8186873036299166E-3</v>
      </c>
      <c r="G135" s="404">
        <f>'4M - SPS'!G135</f>
        <v>3.4884703758569541E-3</v>
      </c>
      <c r="H135" s="404">
        <f>'4M - SPS'!H135</f>
        <v>1.0277104904642899E-2</v>
      </c>
      <c r="I135" s="404">
        <f>'4M - SPS'!I135</f>
        <v>9.2204375274734379E-3</v>
      </c>
      <c r="J135" s="404">
        <f>'4M - SPS'!J135</f>
        <v>9.38284257001493E-3</v>
      </c>
      <c r="K135" s="404">
        <f>'4M - SPS'!K135</f>
        <v>9.0396007479847072E-3</v>
      </c>
      <c r="L135" s="404">
        <f>'4M - SPS'!L135</f>
        <v>3.1606178908365895E-3</v>
      </c>
      <c r="M135" s="404">
        <f>'4M - SPS'!M135</f>
        <v>3.2913030794887426E-3</v>
      </c>
      <c r="N135" s="404">
        <f>'4M - SPS'!N135</f>
        <v>2.2736736762909611E-3</v>
      </c>
      <c r="O135" s="404">
        <f>'4M - SPS'!O135</f>
        <v>2.5206392876862228E-3</v>
      </c>
      <c r="P135" s="404">
        <f>'4M - SPS'!P135</f>
        <v>2.6094049094805729E-3</v>
      </c>
      <c r="Q135" s="404">
        <f>'4M - SPS'!Q135</f>
        <v>2.6625093600977324E-3</v>
      </c>
      <c r="R135" s="404">
        <f>'4M - SPS'!R135</f>
        <v>2.8186873036299166E-3</v>
      </c>
      <c r="S135" s="404">
        <f>'4M - SPS'!S135</f>
        <v>3.4884703758569541E-3</v>
      </c>
      <c r="T135" s="404">
        <f>'4M - SPS'!T135</f>
        <v>1.0277104904642899E-2</v>
      </c>
      <c r="U135" s="404">
        <f>'4M - SPS'!U135</f>
        <v>9.2204375274734379E-3</v>
      </c>
      <c r="V135" s="404">
        <f>'4M - SPS'!V135</f>
        <v>9.38284257001493E-3</v>
      </c>
      <c r="W135" s="404">
        <f>'4M - SPS'!W135</f>
        <v>9.0396007479847072E-3</v>
      </c>
      <c r="X135" s="404">
        <f>'4M - SPS'!X135</f>
        <v>3.1606178908365895E-3</v>
      </c>
      <c r="Y135" s="404">
        <f>'4M - SPS'!Y135</f>
        <v>3.2913030794887426E-3</v>
      </c>
      <c r="Z135" s="404">
        <f>'4M - SPS'!Z135</f>
        <v>2.2736736762909611E-3</v>
      </c>
      <c r="AA135" s="404">
        <f>'4M - SPS'!AA135</f>
        <v>2.5206392876862228E-3</v>
      </c>
    </row>
    <row r="136" spans="1:27" s="95" customFormat="1" hidden="1" x14ac:dyDescent="0.25">
      <c r="A136" s="672"/>
      <c r="B136" s="76" t="s">
        <v>23</v>
      </c>
      <c r="C136" s="404">
        <f>'4M - SPS'!C136</f>
        <v>2.5206392876862228E-3</v>
      </c>
      <c r="D136" s="404">
        <f>'4M - SPS'!D136</f>
        <v>2.6094049094805729E-3</v>
      </c>
      <c r="E136" s="404">
        <f>'4M - SPS'!E136</f>
        <v>2.6625093600977324E-3</v>
      </c>
      <c r="F136" s="404">
        <f>'4M - SPS'!F136</f>
        <v>2.8186873036299166E-3</v>
      </c>
      <c r="G136" s="404">
        <f>'4M - SPS'!G136</f>
        <v>3.4884703758569541E-3</v>
      </c>
      <c r="H136" s="404">
        <f>'4M - SPS'!H136</f>
        <v>1.0277104904642899E-2</v>
      </c>
      <c r="I136" s="404">
        <f>'4M - SPS'!I136</f>
        <v>9.2204375274734379E-3</v>
      </c>
      <c r="J136" s="404">
        <f>'4M - SPS'!J136</f>
        <v>9.38284257001493E-3</v>
      </c>
      <c r="K136" s="404">
        <f>'4M - SPS'!K136</f>
        <v>9.0396007479847072E-3</v>
      </c>
      <c r="L136" s="404">
        <f>'4M - SPS'!L136</f>
        <v>3.1606178908365895E-3</v>
      </c>
      <c r="M136" s="404">
        <f>'4M - SPS'!M136</f>
        <v>3.2913030794887426E-3</v>
      </c>
      <c r="N136" s="404">
        <f>'4M - SPS'!N136</f>
        <v>2.2736736762909611E-3</v>
      </c>
      <c r="O136" s="404">
        <f>'4M - SPS'!O136</f>
        <v>2.5206392876862228E-3</v>
      </c>
      <c r="P136" s="404">
        <f>'4M - SPS'!P136</f>
        <v>2.6094049094805729E-3</v>
      </c>
      <c r="Q136" s="404">
        <f>'4M - SPS'!Q136</f>
        <v>2.6625093600977324E-3</v>
      </c>
      <c r="R136" s="404">
        <f>'4M - SPS'!R136</f>
        <v>2.8186873036299166E-3</v>
      </c>
      <c r="S136" s="404">
        <f>'4M - SPS'!S136</f>
        <v>3.4884703758569541E-3</v>
      </c>
      <c r="T136" s="404">
        <f>'4M - SPS'!T136</f>
        <v>1.0277104904642899E-2</v>
      </c>
      <c r="U136" s="404">
        <f>'4M - SPS'!U136</f>
        <v>9.2204375274734379E-3</v>
      </c>
      <c r="V136" s="404">
        <f>'4M - SPS'!V136</f>
        <v>9.38284257001493E-3</v>
      </c>
      <c r="W136" s="404">
        <f>'4M - SPS'!W136</f>
        <v>9.0396007479847072E-3</v>
      </c>
      <c r="X136" s="404">
        <f>'4M - SPS'!X136</f>
        <v>3.1606178908365895E-3</v>
      </c>
      <c r="Y136" s="404">
        <f>'4M - SPS'!Y136</f>
        <v>3.2913030794887426E-3</v>
      </c>
      <c r="Z136" s="404">
        <f>'4M - SPS'!Z136</f>
        <v>2.2736736762909611E-3</v>
      </c>
      <c r="AA136" s="404">
        <f>'4M - SPS'!AA136</f>
        <v>2.5206392876862228E-3</v>
      </c>
    </row>
    <row r="137" spans="1:27" s="95" customFormat="1" hidden="1" x14ac:dyDescent="0.25">
      <c r="A137" s="672"/>
      <c r="B137" s="76" t="s">
        <v>24</v>
      </c>
      <c r="C137" s="404">
        <f>'4M - SPS'!C137</f>
        <v>2.5206392876862228E-3</v>
      </c>
      <c r="D137" s="404">
        <f>'4M - SPS'!D137</f>
        <v>2.6094049094805729E-3</v>
      </c>
      <c r="E137" s="404">
        <f>'4M - SPS'!E137</f>
        <v>2.6625093600977324E-3</v>
      </c>
      <c r="F137" s="404">
        <f>'4M - SPS'!F137</f>
        <v>2.8186873036299166E-3</v>
      </c>
      <c r="G137" s="404">
        <f>'4M - SPS'!G137</f>
        <v>3.4884703758569541E-3</v>
      </c>
      <c r="H137" s="404">
        <f>'4M - SPS'!H137</f>
        <v>1.0277104904642899E-2</v>
      </c>
      <c r="I137" s="404">
        <f>'4M - SPS'!I137</f>
        <v>9.2204375274734379E-3</v>
      </c>
      <c r="J137" s="404">
        <f>'4M - SPS'!J137</f>
        <v>9.38284257001493E-3</v>
      </c>
      <c r="K137" s="404">
        <f>'4M - SPS'!K137</f>
        <v>9.0396007479847072E-3</v>
      </c>
      <c r="L137" s="404">
        <f>'4M - SPS'!L137</f>
        <v>3.1606178908365895E-3</v>
      </c>
      <c r="M137" s="404">
        <f>'4M - SPS'!M137</f>
        <v>3.2913030794887426E-3</v>
      </c>
      <c r="N137" s="404">
        <f>'4M - SPS'!N137</f>
        <v>2.2736736762909611E-3</v>
      </c>
      <c r="O137" s="404">
        <f>'4M - SPS'!O137</f>
        <v>2.5206392876862228E-3</v>
      </c>
      <c r="P137" s="404">
        <f>'4M - SPS'!P137</f>
        <v>2.6094049094805729E-3</v>
      </c>
      <c r="Q137" s="404">
        <f>'4M - SPS'!Q137</f>
        <v>2.6625093600977324E-3</v>
      </c>
      <c r="R137" s="404">
        <f>'4M - SPS'!R137</f>
        <v>2.8186873036299166E-3</v>
      </c>
      <c r="S137" s="404">
        <f>'4M - SPS'!S137</f>
        <v>3.4884703758569541E-3</v>
      </c>
      <c r="T137" s="404">
        <f>'4M - SPS'!T137</f>
        <v>1.0277104904642899E-2</v>
      </c>
      <c r="U137" s="404">
        <f>'4M - SPS'!U137</f>
        <v>9.2204375274734379E-3</v>
      </c>
      <c r="V137" s="404">
        <f>'4M - SPS'!V137</f>
        <v>9.38284257001493E-3</v>
      </c>
      <c r="W137" s="404">
        <f>'4M - SPS'!W137</f>
        <v>9.0396007479847072E-3</v>
      </c>
      <c r="X137" s="404">
        <f>'4M - SPS'!X137</f>
        <v>3.1606178908365895E-3</v>
      </c>
      <c r="Y137" s="404">
        <f>'4M - SPS'!Y137</f>
        <v>3.2913030794887426E-3</v>
      </c>
      <c r="Z137" s="404">
        <f>'4M - SPS'!Z137</f>
        <v>2.2736736762909611E-3</v>
      </c>
      <c r="AA137" s="404">
        <f>'4M - SPS'!AA137</f>
        <v>2.5206392876862228E-3</v>
      </c>
    </row>
    <row r="138" spans="1:27" s="95" customFormat="1" hidden="1" x14ac:dyDescent="0.25">
      <c r="A138" s="672"/>
      <c r="B138" s="76" t="s">
        <v>7</v>
      </c>
      <c r="C138" s="404">
        <f>'4M - SPS'!C138</f>
        <v>2.0482580203068823E-3</v>
      </c>
      <c r="D138" s="404">
        <f>'4M - SPS'!D138</f>
        <v>2.0996679827765714E-3</v>
      </c>
      <c r="E138" s="404">
        <f>'4M - SPS'!E138</f>
        <v>2.5117772969197988E-3</v>
      </c>
      <c r="F138" s="404">
        <f>'4M - SPS'!F138</f>
        <v>2.6967656521596078E-3</v>
      </c>
      <c r="G138" s="404">
        <f>'4M - SPS'!G138</f>
        <v>2.9642741322941464E-3</v>
      </c>
      <c r="H138" s="404">
        <f>'4M - SPS'!H138</f>
        <v>8.9200802210856432E-3</v>
      </c>
      <c r="I138" s="404">
        <f>'4M - SPS'!I138</f>
        <v>7.9120840108608016E-3</v>
      </c>
      <c r="J138" s="404">
        <f>'4M - SPS'!J138</f>
        <v>8.1708958704232535E-3</v>
      </c>
      <c r="K138" s="404">
        <f>'4M - SPS'!K138</f>
        <v>7.7885391781615703E-3</v>
      </c>
      <c r="L138" s="404">
        <f>'4M - SPS'!L138</f>
        <v>2.663377281811887E-3</v>
      </c>
      <c r="M138" s="404">
        <f>'4M - SPS'!M138</f>
        <v>2.7952062314655561E-3</v>
      </c>
      <c r="N138" s="404">
        <f>'4M - SPS'!N138</f>
        <v>1.8275092352453522E-3</v>
      </c>
      <c r="O138" s="404">
        <f>'4M - SPS'!O138</f>
        <v>2.0482580203068823E-3</v>
      </c>
      <c r="P138" s="404">
        <f>'4M - SPS'!P138</f>
        <v>2.0996679827765714E-3</v>
      </c>
      <c r="Q138" s="404">
        <f>'4M - SPS'!Q138</f>
        <v>2.5117772969197988E-3</v>
      </c>
      <c r="R138" s="404">
        <f>'4M - SPS'!R138</f>
        <v>2.6967656521596078E-3</v>
      </c>
      <c r="S138" s="404">
        <f>'4M - SPS'!S138</f>
        <v>2.9642741322941464E-3</v>
      </c>
      <c r="T138" s="404">
        <f>'4M - SPS'!T138</f>
        <v>8.9200802210856432E-3</v>
      </c>
      <c r="U138" s="404">
        <f>'4M - SPS'!U138</f>
        <v>7.9120840108608016E-3</v>
      </c>
      <c r="V138" s="404">
        <f>'4M - SPS'!V138</f>
        <v>8.1708958704232535E-3</v>
      </c>
      <c r="W138" s="404">
        <f>'4M - SPS'!W138</f>
        <v>7.7885391781615703E-3</v>
      </c>
      <c r="X138" s="404">
        <f>'4M - SPS'!X138</f>
        <v>2.663377281811887E-3</v>
      </c>
      <c r="Y138" s="404">
        <f>'4M - SPS'!Y138</f>
        <v>2.7952062314655561E-3</v>
      </c>
      <c r="Z138" s="404">
        <f>'4M - SPS'!Z138</f>
        <v>1.8275092352453522E-3</v>
      </c>
      <c r="AA138" s="404">
        <f>'4M - SPS'!AA138</f>
        <v>2.0482580203068823E-3</v>
      </c>
    </row>
    <row r="139" spans="1:27" s="95" customFormat="1" ht="15.75" hidden="1" thickBot="1" x14ac:dyDescent="0.3">
      <c r="A139" s="673"/>
      <c r="B139" s="78" t="s">
        <v>8</v>
      </c>
      <c r="C139" s="404">
        <f>'4M - SPS'!C139</f>
        <v>2.056328093775078E-3</v>
      </c>
      <c r="D139" s="404">
        <f>'4M - SPS'!D139</f>
        <v>2.3809450168806499E-3</v>
      </c>
      <c r="E139" s="404">
        <f>'4M - SPS'!E139</f>
        <v>3.1301001577754123E-3</v>
      </c>
      <c r="F139" s="404">
        <f>'4M - SPS'!F139</f>
        <v>3.6577250464396274E-3</v>
      </c>
      <c r="G139" s="404">
        <f>'4M - SPS'!G139</f>
        <v>4.0499143567503358E-3</v>
      </c>
      <c r="H139" s="404">
        <f>'4M - SPS'!H139</f>
        <v>1.2606364835572214E-2</v>
      </c>
      <c r="I139" s="404">
        <f>'4M - SPS'!I139</f>
        <v>1.0687943341299815E-2</v>
      </c>
      <c r="J139" s="404">
        <f>'4M - SPS'!J139</f>
        <v>1.1522933460942934E-2</v>
      </c>
      <c r="K139" s="404">
        <f>'4M - SPS'!K139</f>
        <v>1.0486282157369091E-2</v>
      </c>
      <c r="L139" s="404">
        <f>'4M - SPS'!L139</f>
        <v>3.6596668037661337E-3</v>
      </c>
      <c r="M139" s="404">
        <f>'4M - SPS'!M139</f>
        <v>3.8274488539499401E-3</v>
      </c>
      <c r="N139" s="404">
        <f>'4M - SPS'!N139</f>
        <v>2.075377328930593E-3</v>
      </c>
      <c r="O139" s="404">
        <f>'4M - SPS'!O139</f>
        <v>2.056328093775078E-3</v>
      </c>
      <c r="P139" s="404">
        <f>'4M - SPS'!P139</f>
        <v>2.3809450168806499E-3</v>
      </c>
      <c r="Q139" s="404">
        <f>'4M - SPS'!Q139</f>
        <v>3.1301001577754123E-3</v>
      </c>
      <c r="R139" s="404">
        <f>'4M - SPS'!R139</f>
        <v>3.6577250464396274E-3</v>
      </c>
      <c r="S139" s="404">
        <f>'4M - SPS'!S139</f>
        <v>4.0499143567503358E-3</v>
      </c>
      <c r="T139" s="404">
        <f>'4M - SPS'!T139</f>
        <v>1.2606364835572214E-2</v>
      </c>
      <c r="U139" s="404">
        <f>'4M - SPS'!U139</f>
        <v>1.0687943341299815E-2</v>
      </c>
      <c r="V139" s="404">
        <f>'4M - SPS'!V139</f>
        <v>1.1522933460942934E-2</v>
      </c>
      <c r="W139" s="404">
        <f>'4M - SPS'!W139</f>
        <v>1.0486282157369091E-2</v>
      </c>
      <c r="X139" s="404">
        <f>'4M - SPS'!X139</f>
        <v>3.6596668037661337E-3</v>
      </c>
      <c r="Y139" s="404">
        <f>'4M - SPS'!Y139</f>
        <v>3.8274488539499401E-3</v>
      </c>
      <c r="Z139" s="404">
        <f>'4M - SPS'!Z139</f>
        <v>2.075377328930593E-3</v>
      </c>
      <c r="AA139" s="404">
        <f>'4M - SPS'!AA139</f>
        <v>2.056328093775078E-3</v>
      </c>
    </row>
    <row r="140" spans="1:27" s="95" customFormat="1" hidden="1" x14ac:dyDescent="0.25"/>
    <row r="141" spans="1:27" s="95" customFormat="1" ht="15.75" hidden="1" thickBot="1" x14ac:dyDescent="0.3">
      <c r="A141" s="95" t="s">
        <v>178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27" s="95" customFormat="1" ht="16.5" hidden="1" thickBot="1" x14ac:dyDescent="0.3">
      <c r="A142" s="703" t="s">
        <v>126</v>
      </c>
      <c r="B142" s="245" t="s">
        <v>123</v>
      </c>
      <c r="C142" s="135">
        <f>C$4</f>
        <v>45292</v>
      </c>
      <c r="D142" s="135">
        <f t="shared" ref="D142:AA142" si="61">D$4</f>
        <v>45323</v>
      </c>
      <c r="E142" s="135">
        <f t="shared" si="61"/>
        <v>45352</v>
      </c>
      <c r="F142" s="135">
        <f t="shared" si="61"/>
        <v>45383</v>
      </c>
      <c r="G142" s="135">
        <f t="shared" si="61"/>
        <v>45413</v>
      </c>
      <c r="H142" s="135">
        <f t="shared" si="61"/>
        <v>45444</v>
      </c>
      <c r="I142" s="135">
        <f t="shared" si="61"/>
        <v>45474</v>
      </c>
      <c r="J142" s="135">
        <f t="shared" si="61"/>
        <v>45505</v>
      </c>
      <c r="K142" s="135">
        <f t="shared" si="61"/>
        <v>45536</v>
      </c>
      <c r="L142" s="135">
        <f t="shared" si="61"/>
        <v>45566</v>
      </c>
      <c r="M142" s="135">
        <f t="shared" si="61"/>
        <v>45597</v>
      </c>
      <c r="N142" s="135">
        <f t="shared" si="61"/>
        <v>45627</v>
      </c>
      <c r="O142" s="135">
        <f t="shared" si="61"/>
        <v>45658</v>
      </c>
      <c r="P142" s="135">
        <f t="shared" si="61"/>
        <v>45689</v>
      </c>
      <c r="Q142" s="135">
        <f t="shared" si="61"/>
        <v>45717</v>
      </c>
      <c r="R142" s="135">
        <f t="shared" si="61"/>
        <v>45748</v>
      </c>
      <c r="S142" s="135">
        <f t="shared" si="61"/>
        <v>45778</v>
      </c>
      <c r="T142" s="135">
        <f t="shared" si="61"/>
        <v>45809</v>
      </c>
      <c r="U142" s="135">
        <f t="shared" si="61"/>
        <v>45839</v>
      </c>
      <c r="V142" s="135">
        <f t="shared" si="61"/>
        <v>45870</v>
      </c>
      <c r="W142" s="135">
        <f t="shared" si="61"/>
        <v>45901</v>
      </c>
      <c r="X142" s="135">
        <f t="shared" si="61"/>
        <v>45931</v>
      </c>
      <c r="Y142" s="135">
        <f t="shared" si="61"/>
        <v>45962</v>
      </c>
      <c r="Z142" s="135">
        <f t="shared" si="61"/>
        <v>45992</v>
      </c>
      <c r="AA142" s="135">
        <f t="shared" si="61"/>
        <v>46023</v>
      </c>
    </row>
    <row r="143" spans="1:27" s="95" customFormat="1" hidden="1" x14ac:dyDescent="0.25">
      <c r="A143" s="704"/>
      <c r="B143" s="225" t="s">
        <v>20</v>
      </c>
      <c r="C143" s="405">
        <f t="shared" ref="C143:C155" si="62">IF(C23=0,0,((C5*0.5)-C41)*C78*C110*C$2)</f>
        <v>0</v>
      </c>
      <c r="D143" s="405">
        <f t="shared" ref="D143:E155" si="63">IF(D23=0,0,((D5*0.5)+C23-D41)*D78*D110*D$2)</f>
        <v>0</v>
      </c>
      <c r="E143" s="405">
        <f t="shared" si="63"/>
        <v>0</v>
      </c>
      <c r="F143" s="405">
        <f t="shared" ref="F143:AA144" si="64">IF(F23=0,0,((F5*0.5)+E23-F41)*F78*F110*F$2)</f>
        <v>0</v>
      </c>
      <c r="G143" s="405">
        <f t="shared" si="64"/>
        <v>0</v>
      </c>
      <c r="H143" s="405">
        <f t="shared" si="64"/>
        <v>0</v>
      </c>
      <c r="I143" s="405">
        <f t="shared" si="64"/>
        <v>0</v>
      </c>
      <c r="J143" s="405">
        <f t="shared" si="64"/>
        <v>0</v>
      </c>
      <c r="K143" s="405">
        <f t="shared" si="64"/>
        <v>0</v>
      </c>
      <c r="L143" s="405">
        <f t="shared" si="64"/>
        <v>0</v>
      </c>
      <c r="M143" s="405">
        <f t="shared" si="64"/>
        <v>0</v>
      </c>
      <c r="N143" s="405">
        <f t="shared" si="64"/>
        <v>0</v>
      </c>
      <c r="O143" s="405">
        <f t="shared" ref="O143:Q155" si="65">IF(O23=0,0,((O5*0.5)+N23-O41)*O78*O110*O$2)</f>
        <v>0</v>
      </c>
      <c r="P143" s="405">
        <f t="shared" si="65"/>
        <v>0</v>
      </c>
      <c r="Q143" s="405">
        <f t="shared" si="65"/>
        <v>0</v>
      </c>
      <c r="R143" s="405">
        <f t="shared" si="64"/>
        <v>0</v>
      </c>
      <c r="S143" s="405">
        <f t="shared" si="64"/>
        <v>0</v>
      </c>
      <c r="T143" s="405">
        <f t="shared" si="64"/>
        <v>0</v>
      </c>
      <c r="U143" s="405">
        <f t="shared" si="64"/>
        <v>0</v>
      </c>
      <c r="V143" s="405">
        <f t="shared" si="64"/>
        <v>0</v>
      </c>
      <c r="W143" s="405">
        <f t="shared" si="64"/>
        <v>0</v>
      </c>
      <c r="X143" s="405">
        <f t="shared" si="64"/>
        <v>0</v>
      </c>
      <c r="Y143" s="405">
        <f t="shared" si="64"/>
        <v>0</v>
      </c>
      <c r="Z143" s="405">
        <f t="shared" si="64"/>
        <v>0</v>
      </c>
      <c r="AA143" s="405">
        <f t="shared" si="64"/>
        <v>0</v>
      </c>
    </row>
    <row r="144" spans="1:27" s="95" customFormat="1" hidden="1" x14ac:dyDescent="0.25">
      <c r="A144" s="704"/>
      <c r="B144" s="225" t="s">
        <v>0</v>
      </c>
      <c r="C144" s="405">
        <f t="shared" si="62"/>
        <v>0</v>
      </c>
      <c r="D144" s="405">
        <f t="shared" si="63"/>
        <v>0</v>
      </c>
      <c r="E144" s="405">
        <f t="shared" si="63"/>
        <v>0</v>
      </c>
      <c r="F144" s="405">
        <f t="shared" ref="F144:S144" si="66">IF(F24=0,0,((F6*0.5)+E24-F42)*F79*F111*F$2)</f>
        <v>0</v>
      </c>
      <c r="G144" s="405">
        <f t="shared" si="66"/>
        <v>0</v>
      </c>
      <c r="H144" s="405">
        <f t="shared" si="66"/>
        <v>0</v>
      </c>
      <c r="I144" s="405">
        <f t="shared" si="66"/>
        <v>0</v>
      </c>
      <c r="J144" s="405">
        <f t="shared" si="66"/>
        <v>0</v>
      </c>
      <c r="K144" s="405">
        <f t="shared" si="66"/>
        <v>0</v>
      </c>
      <c r="L144" s="405">
        <f t="shared" si="66"/>
        <v>0</v>
      </c>
      <c r="M144" s="405">
        <f t="shared" si="66"/>
        <v>0</v>
      </c>
      <c r="N144" s="405">
        <f t="shared" si="66"/>
        <v>0</v>
      </c>
      <c r="O144" s="405">
        <f t="shared" si="65"/>
        <v>0</v>
      </c>
      <c r="P144" s="405">
        <f t="shared" si="65"/>
        <v>0</v>
      </c>
      <c r="Q144" s="405">
        <f t="shared" si="65"/>
        <v>0</v>
      </c>
      <c r="R144" s="405">
        <f t="shared" si="66"/>
        <v>0</v>
      </c>
      <c r="S144" s="405">
        <f t="shared" si="66"/>
        <v>0</v>
      </c>
      <c r="T144" s="405">
        <f t="shared" si="64"/>
        <v>0</v>
      </c>
      <c r="U144" s="405">
        <f t="shared" si="64"/>
        <v>0</v>
      </c>
      <c r="V144" s="405">
        <f t="shared" si="64"/>
        <v>0</v>
      </c>
      <c r="W144" s="405">
        <f t="shared" si="64"/>
        <v>0</v>
      </c>
      <c r="X144" s="405">
        <f t="shared" si="64"/>
        <v>0</v>
      </c>
      <c r="Y144" s="405">
        <f t="shared" si="64"/>
        <v>0</v>
      </c>
      <c r="Z144" s="405">
        <f t="shared" si="64"/>
        <v>0</v>
      </c>
      <c r="AA144" s="405">
        <f t="shared" si="64"/>
        <v>0</v>
      </c>
    </row>
    <row r="145" spans="1:27" s="95" customFormat="1" hidden="1" x14ac:dyDescent="0.25">
      <c r="A145" s="704"/>
      <c r="B145" s="225" t="s">
        <v>21</v>
      </c>
      <c r="C145" s="405">
        <f t="shared" si="62"/>
        <v>0</v>
      </c>
      <c r="D145" s="405">
        <f t="shared" si="63"/>
        <v>0</v>
      </c>
      <c r="E145" s="405">
        <f t="shared" si="63"/>
        <v>0</v>
      </c>
      <c r="F145" s="405">
        <f t="shared" ref="F145:AA148" si="67">IF(F25=0,0,((F7*0.5)+E25-F43)*F80*F112*F$2)</f>
        <v>0</v>
      </c>
      <c r="G145" s="405">
        <f t="shared" si="67"/>
        <v>0</v>
      </c>
      <c r="H145" s="405">
        <f t="shared" si="67"/>
        <v>0</v>
      </c>
      <c r="I145" s="405">
        <f t="shared" si="67"/>
        <v>0</v>
      </c>
      <c r="J145" s="405">
        <f t="shared" si="67"/>
        <v>0</v>
      </c>
      <c r="K145" s="405">
        <f t="shared" si="67"/>
        <v>0</v>
      </c>
      <c r="L145" s="405">
        <f t="shared" si="67"/>
        <v>0</v>
      </c>
      <c r="M145" s="405">
        <f t="shared" si="67"/>
        <v>0</v>
      </c>
      <c r="N145" s="405">
        <f t="shared" si="67"/>
        <v>0</v>
      </c>
      <c r="O145" s="405">
        <f t="shared" si="65"/>
        <v>0</v>
      </c>
      <c r="P145" s="405">
        <f t="shared" si="65"/>
        <v>0</v>
      </c>
      <c r="Q145" s="405">
        <f t="shared" si="65"/>
        <v>0</v>
      </c>
      <c r="R145" s="405">
        <f t="shared" si="67"/>
        <v>0</v>
      </c>
      <c r="S145" s="405">
        <f t="shared" si="67"/>
        <v>0</v>
      </c>
      <c r="T145" s="405">
        <f t="shared" si="67"/>
        <v>0</v>
      </c>
      <c r="U145" s="405">
        <f t="shared" si="67"/>
        <v>0</v>
      </c>
      <c r="V145" s="405">
        <f t="shared" si="67"/>
        <v>0</v>
      </c>
      <c r="W145" s="405">
        <f t="shared" si="67"/>
        <v>0</v>
      </c>
      <c r="X145" s="405">
        <f t="shared" si="67"/>
        <v>0</v>
      </c>
      <c r="Y145" s="405">
        <f t="shared" si="67"/>
        <v>0</v>
      </c>
      <c r="Z145" s="405">
        <f t="shared" si="67"/>
        <v>0</v>
      </c>
      <c r="AA145" s="405">
        <f t="shared" si="67"/>
        <v>0</v>
      </c>
    </row>
    <row r="146" spans="1:27" s="95" customFormat="1" hidden="1" x14ac:dyDescent="0.25">
      <c r="A146" s="704"/>
      <c r="B146" s="225" t="s">
        <v>1</v>
      </c>
      <c r="C146" s="405">
        <f t="shared" si="62"/>
        <v>0</v>
      </c>
      <c r="D146" s="405">
        <f t="shared" si="63"/>
        <v>0</v>
      </c>
      <c r="E146" s="405">
        <f t="shared" si="63"/>
        <v>0</v>
      </c>
      <c r="F146" s="405">
        <f t="shared" si="67"/>
        <v>0</v>
      </c>
      <c r="G146" s="405">
        <f t="shared" si="67"/>
        <v>0</v>
      </c>
      <c r="H146" s="405">
        <f t="shared" si="67"/>
        <v>0</v>
      </c>
      <c r="I146" s="405">
        <f t="shared" si="67"/>
        <v>0</v>
      </c>
      <c r="J146" s="405">
        <f t="shared" si="67"/>
        <v>0</v>
      </c>
      <c r="K146" s="405">
        <f t="shared" si="67"/>
        <v>0</v>
      </c>
      <c r="L146" s="405">
        <f t="shared" si="67"/>
        <v>0</v>
      </c>
      <c r="M146" s="405">
        <f t="shared" si="67"/>
        <v>0</v>
      </c>
      <c r="N146" s="405">
        <f t="shared" si="67"/>
        <v>0</v>
      </c>
      <c r="O146" s="405">
        <f t="shared" si="65"/>
        <v>0</v>
      </c>
      <c r="P146" s="405">
        <f t="shared" si="65"/>
        <v>0</v>
      </c>
      <c r="Q146" s="405">
        <f t="shared" si="65"/>
        <v>0</v>
      </c>
      <c r="R146" s="405">
        <f t="shared" si="67"/>
        <v>0</v>
      </c>
      <c r="S146" s="405">
        <f t="shared" si="67"/>
        <v>0</v>
      </c>
      <c r="T146" s="405">
        <f t="shared" si="67"/>
        <v>0</v>
      </c>
      <c r="U146" s="405">
        <f t="shared" si="67"/>
        <v>0</v>
      </c>
      <c r="V146" s="405">
        <f t="shared" si="67"/>
        <v>0</v>
      </c>
      <c r="W146" s="405">
        <f t="shared" si="67"/>
        <v>0</v>
      </c>
      <c r="X146" s="405">
        <f t="shared" si="67"/>
        <v>0</v>
      </c>
      <c r="Y146" s="405">
        <f t="shared" si="67"/>
        <v>0</v>
      </c>
      <c r="Z146" s="405">
        <f t="shared" si="67"/>
        <v>0</v>
      </c>
      <c r="AA146" s="405">
        <f t="shared" si="67"/>
        <v>0</v>
      </c>
    </row>
    <row r="147" spans="1:27" s="95" customFormat="1" hidden="1" x14ac:dyDescent="0.25">
      <c r="A147" s="704"/>
      <c r="B147" s="225" t="s">
        <v>22</v>
      </c>
      <c r="C147" s="405">
        <f t="shared" si="62"/>
        <v>0</v>
      </c>
      <c r="D147" s="405">
        <f t="shared" si="63"/>
        <v>0</v>
      </c>
      <c r="E147" s="405">
        <f t="shared" si="63"/>
        <v>0</v>
      </c>
      <c r="F147" s="405">
        <f t="shared" si="67"/>
        <v>0</v>
      </c>
      <c r="G147" s="405">
        <f t="shared" si="67"/>
        <v>0</v>
      </c>
      <c r="H147" s="405">
        <f t="shared" si="67"/>
        <v>0</v>
      </c>
      <c r="I147" s="405">
        <f t="shared" si="67"/>
        <v>0</v>
      </c>
      <c r="J147" s="405">
        <f t="shared" si="67"/>
        <v>0</v>
      </c>
      <c r="K147" s="405">
        <f t="shared" si="67"/>
        <v>0</v>
      </c>
      <c r="L147" s="405">
        <f t="shared" si="67"/>
        <v>0</v>
      </c>
      <c r="M147" s="405">
        <f t="shared" si="67"/>
        <v>0</v>
      </c>
      <c r="N147" s="405">
        <f t="shared" si="67"/>
        <v>0</v>
      </c>
      <c r="O147" s="405">
        <f t="shared" si="65"/>
        <v>0</v>
      </c>
      <c r="P147" s="405">
        <f t="shared" si="65"/>
        <v>0</v>
      </c>
      <c r="Q147" s="405">
        <f t="shared" si="65"/>
        <v>0</v>
      </c>
      <c r="R147" s="405">
        <f t="shared" si="67"/>
        <v>0</v>
      </c>
      <c r="S147" s="405">
        <f t="shared" si="67"/>
        <v>0</v>
      </c>
      <c r="T147" s="405">
        <f t="shared" si="67"/>
        <v>0</v>
      </c>
      <c r="U147" s="405">
        <f t="shared" si="67"/>
        <v>0</v>
      </c>
      <c r="V147" s="405">
        <f t="shared" si="67"/>
        <v>0</v>
      </c>
      <c r="W147" s="405">
        <f t="shared" si="67"/>
        <v>0</v>
      </c>
      <c r="X147" s="405">
        <f t="shared" si="67"/>
        <v>0</v>
      </c>
      <c r="Y147" s="405">
        <f t="shared" si="67"/>
        <v>0</v>
      </c>
      <c r="Z147" s="405">
        <f t="shared" si="67"/>
        <v>0</v>
      </c>
      <c r="AA147" s="405">
        <f t="shared" si="67"/>
        <v>0</v>
      </c>
    </row>
    <row r="148" spans="1:27" s="95" customFormat="1" hidden="1" x14ac:dyDescent="0.25">
      <c r="A148" s="704"/>
      <c r="B148" s="76" t="s">
        <v>9</v>
      </c>
      <c r="C148" s="405">
        <f t="shared" si="62"/>
        <v>0</v>
      </c>
      <c r="D148" s="405">
        <f t="shared" si="63"/>
        <v>0</v>
      </c>
      <c r="E148" s="405">
        <f t="shared" si="63"/>
        <v>0</v>
      </c>
      <c r="F148" s="405">
        <f t="shared" si="67"/>
        <v>0</v>
      </c>
      <c r="G148" s="405">
        <f t="shared" si="67"/>
        <v>0</v>
      </c>
      <c r="H148" s="405">
        <f t="shared" si="67"/>
        <v>0</v>
      </c>
      <c r="I148" s="405">
        <f t="shared" si="67"/>
        <v>0</v>
      </c>
      <c r="J148" s="405">
        <f t="shared" si="67"/>
        <v>0</v>
      </c>
      <c r="K148" s="405">
        <f t="shared" si="67"/>
        <v>0</v>
      </c>
      <c r="L148" s="405">
        <f t="shared" si="67"/>
        <v>0</v>
      </c>
      <c r="M148" s="405">
        <f t="shared" si="67"/>
        <v>0</v>
      </c>
      <c r="N148" s="405">
        <f t="shared" si="67"/>
        <v>0</v>
      </c>
      <c r="O148" s="405">
        <f t="shared" si="65"/>
        <v>0</v>
      </c>
      <c r="P148" s="405">
        <f t="shared" si="65"/>
        <v>0</v>
      </c>
      <c r="Q148" s="405">
        <f t="shared" si="65"/>
        <v>0</v>
      </c>
      <c r="R148" s="405">
        <f t="shared" si="67"/>
        <v>0</v>
      </c>
      <c r="S148" s="405">
        <f t="shared" si="67"/>
        <v>0</v>
      </c>
      <c r="T148" s="405">
        <f t="shared" si="67"/>
        <v>0</v>
      </c>
      <c r="U148" s="405">
        <f t="shared" si="67"/>
        <v>0</v>
      </c>
      <c r="V148" s="405">
        <f t="shared" si="67"/>
        <v>0</v>
      </c>
      <c r="W148" s="405">
        <f t="shared" si="67"/>
        <v>0</v>
      </c>
      <c r="X148" s="405">
        <f t="shared" si="67"/>
        <v>0</v>
      </c>
      <c r="Y148" s="405">
        <f t="shared" si="67"/>
        <v>0</v>
      </c>
      <c r="Z148" s="405">
        <f t="shared" si="67"/>
        <v>0</v>
      </c>
      <c r="AA148" s="405">
        <f t="shared" si="67"/>
        <v>0</v>
      </c>
    </row>
    <row r="149" spans="1:27" s="95" customFormat="1" hidden="1" x14ac:dyDescent="0.25">
      <c r="A149" s="704"/>
      <c r="B149" s="76" t="s">
        <v>3</v>
      </c>
      <c r="C149" s="405">
        <f t="shared" si="62"/>
        <v>0</v>
      </c>
      <c r="D149" s="405">
        <f t="shared" si="63"/>
        <v>0</v>
      </c>
      <c r="E149" s="405">
        <f t="shared" si="63"/>
        <v>0</v>
      </c>
      <c r="F149" s="405">
        <f t="shared" ref="F149:AA152" si="68">IF(F29=0,0,((F11*0.5)+E29-F47)*F84*F116*F$2)</f>
        <v>0</v>
      </c>
      <c r="G149" s="405">
        <f t="shared" si="68"/>
        <v>0</v>
      </c>
      <c r="H149" s="405">
        <f t="shared" si="68"/>
        <v>0</v>
      </c>
      <c r="I149" s="405">
        <f t="shared" si="68"/>
        <v>0</v>
      </c>
      <c r="J149" s="405">
        <f t="shared" si="68"/>
        <v>0</v>
      </c>
      <c r="K149" s="405">
        <f t="shared" si="68"/>
        <v>0</v>
      </c>
      <c r="L149" s="405">
        <f t="shared" si="68"/>
        <v>0</v>
      </c>
      <c r="M149" s="405">
        <f t="shared" si="68"/>
        <v>0</v>
      </c>
      <c r="N149" s="405">
        <f t="shared" si="68"/>
        <v>0</v>
      </c>
      <c r="O149" s="405">
        <f t="shared" si="65"/>
        <v>0</v>
      </c>
      <c r="P149" s="405">
        <f t="shared" si="65"/>
        <v>0</v>
      </c>
      <c r="Q149" s="405">
        <f t="shared" si="65"/>
        <v>0</v>
      </c>
      <c r="R149" s="405">
        <f t="shared" si="68"/>
        <v>0</v>
      </c>
      <c r="S149" s="405">
        <f t="shared" si="68"/>
        <v>0</v>
      </c>
      <c r="T149" s="405">
        <f t="shared" si="68"/>
        <v>0</v>
      </c>
      <c r="U149" s="405">
        <f t="shared" si="68"/>
        <v>0</v>
      </c>
      <c r="V149" s="405">
        <f t="shared" si="68"/>
        <v>0</v>
      </c>
      <c r="W149" s="405">
        <f t="shared" si="68"/>
        <v>0</v>
      </c>
      <c r="X149" s="405">
        <f t="shared" si="68"/>
        <v>0</v>
      </c>
      <c r="Y149" s="405">
        <f t="shared" si="68"/>
        <v>0</v>
      </c>
      <c r="Z149" s="405">
        <f t="shared" si="68"/>
        <v>0</v>
      </c>
      <c r="AA149" s="405">
        <f t="shared" si="68"/>
        <v>0</v>
      </c>
    </row>
    <row r="150" spans="1:27" s="95" customFormat="1" ht="15.75" hidden="1" customHeight="1" x14ac:dyDescent="0.25">
      <c r="A150" s="704"/>
      <c r="B150" s="76" t="s">
        <v>4</v>
      </c>
      <c r="C150" s="405">
        <f t="shared" si="62"/>
        <v>0</v>
      </c>
      <c r="D150" s="405">
        <f t="shared" si="63"/>
        <v>0</v>
      </c>
      <c r="E150" s="405">
        <f t="shared" si="63"/>
        <v>0</v>
      </c>
      <c r="F150" s="405">
        <f t="shared" si="68"/>
        <v>0</v>
      </c>
      <c r="G150" s="405">
        <f t="shared" si="68"/>
        <v>0</v>
      </c>
      <c r="H150" s="405">
        <f t="shared" si="68"/>
        <v>0</v>
      </c>
      <c r="I150" s="405">
        <f t="shared" si="68"/>
        <v>0</v>
      </c>
      <c r="J150" s="405">
        <f t="shared" si="68"/>
        <v>0</v>
      </c>
      <c r="K150" s="405">
        <f t="shared" si="68"/>
        <v>0</v>
      </c>
      <c r="L150" s="405">
        <f t="shared" si="68"/>
        <v>0</v>
      </c>
      <c r="M150" s="405">
        <f t="shared" si="68"/>
        <v>0</v>
      </c>
      <c r="N150" s="405">
        <f t="shared" si="68"/>
        <v>0</v>
      </c>
      <c r="O150" s="405">
        <f t="shared" si="65"/>
        <v>0</v>
      </c>
      <c r="P150" s="405">
        <f t="shared" si="65"/>
        <v>0</v>
      </c>
      <c r="Q150" s="405">
        <f t="shared" si="65"/>
        <v>0</v>
      </c>
      <c r="R150" s="405">
        <f t="shared" si="68"/>
        <v>0</v>
      </c>
      <c r="S150" s="405">
        <f t="shared" si="68"/>
        <v>0</v>
      </c>
      <c r="T150" s="405">
        <f t="shared" si="68"/>
        <v>0</v>
      </c>
      <c r="U150" s="405">
        <f t="shared" si="68"/>
        <v>0</v>
      </c>
      <c r="V150" s="405">
        <f t="shared" si="68"/>
        <v>0</v>
      </c>
      <c r="W150" s="405">
        <f t="shared" si="68"/>
        <v>0</v>
      </c>
      <c r="X150" s="405">
        <f t="shared" si="68"/>
        <v>0</v>
      </c>
      <c r="Y150" s="405">
        <f t="shared" si="68"/>
        <v>0</v>
      </c>
      <c r="Z150" s="405">
        <f t="shared" si="68"/>
        <v>0</v>
      </c>
      <c r="AA150" s="405">
        <f t="shared" si="68"/>
        <v>0</v>
      </c>
    </row>
    <row r="151" spans="1:27" s="95" customFormat="1" hidden="1" x14ac:dyDescent="0.25">
      <c r="A151" s="704"/>
      <c r="B151" s="76" t="s">
        <v>5</v>
      </c>
      <c r="C151" s="405">
        <f t="shared" si="62"/>
        <v>0</v>
      </c>
      <c r="D151" s="405">
        <f t="shared" si="63"/>
        <v>0</v>
      </c>
      <c r="E151" s="405">
        <f t="shared" si="63"/>
        <v>0</v>
      </c>
      <c r="F151" s="405">
        <f t="shared" si="68"/>
        <v>0</v>
      </c>
      <c r="G151" s="405">
        <f t="shared" si="68"/>
        <v>0</v>
      </c>
      <c r="H151" s="405">
        <f t="shared" si="68"/>
        <v>0</v>
      </c>
      <c r="I151" s="405">
        <f t="shared" si="68"/>
        <v>0</v>
      </c>
      <c r="J151" s="405">
        <f t="shared" si="68"/>
        <v>0</v>
      </c>
      <c r="K151" s="405">
        <f t="shared" si="68"/>
        <v>0</v>
      </c>
      <c r="L151" s="405">
        <f t="shared" si="68"/>
        <v>0</v>
      </c>
      <c r="M151" s="405">
        <f t="shared" si="68"/>
        <v>0</v>
      </c>
      <c r="N151" s="405">
        <f t="shared" si="68"/>
        <v>0</v>
      </c>
      <c r="O151" s="405">
        <f t="shared" si="65"/>
        <v>0</v>
      </c>
      <c r="P151" s="405">
        <f t="shared" si="65"/>
        <v>0</v>
      </c>
      <c r="Q151" s="405">
        <f t="shared" si="65"/>
        <v>0</v>
      </c>
      <c r="R151" s="405">
        <f t="shared" si="68"/>
        <v>0</v>
      </c>
      <c r="S151" s="405">
        <f t="shared" si="68"/>
        <v>0</v>
      </c>
      <c r="T151" s="405">
        <f t="shared" si="68"/>
        <v>0</v>
      </c>
      <c r="U151" s="405">
        <f t="shared" si="68"/>
        <v>0</v>
      </c>
      <c r="V151" s="405">
        <f t="shared" si="68"/>
        <v>0</v>
      </c>
      <c r="W151" s="405">
        <f t="shared" si="68"/>
        <v>0</v>
      </c>
      <c r="X151" s="405">
        <f t="shared" si="68"/>
        <v>0</v>
      </c>
      <c r="Y151" s="405">
        <f t="shared" si="68"/>
        <v>0</v>
      </c>
      <c r="Z151" s="405">
        <f t="shared" si="68"/>
        <v>0</v>
      </c>
      <c r="AA151" s="405">
        <f t="shared" si="68"/>
        <v>0</v>
      </c>
    </row>
    <row r="152" spans="1:27" s="95" customFormat="1" hidden="1" x14ac:dyDescent="0.25">
      <c r="A152" s="704"/>
      <c r="B152" s="76" t="s">
        <v>23</v>
      </c>
      <c r="C152" s="405">
        <f t="shared" si="62"/>
        <v>0</v>
      </c>
      <c r="D152" s="405">
        <f t="shared" si="63"/>
        <v>0</v>
      </c>
      <c r="E152" s="405">
        <f t="shared" si="63"/>
        <v>0</v>
      </c>
      <c r="F152" s="405">
        <f t="shared" si="68"/>
        <v>0</v>
      </c>
      <c r="G152" s="405">
        <f t="shared" si="68"/>
        <v>0</v>
      </c>
      <c r="H152" s="405">
        <f t="shared" si="68"/>
        <v>0</v>
      </c>
      <c r="I152" s="405">
        <f t="shared" si="68"/>
        <v>0</v>
      </c>
      <c r="J152" s="405">
        <f t="shared" si="68"/>
        <v>0</v>
      </c>
      <c r="K152" s="405">
        <f t="shared" si="68"/>
        <v>0</v>
      </c>
      <c r="L152" s="405">
        <f t="shared" si="68"/>
        <v>0</v>
      </c>
      <c r="M152" s="405">
        <f t="shared" si="68"/>
        <v>0</v>
      </c>
      <c r="N152" s="405">
        <f t="shared" si="68"/>
        <v>0</v>
      </c>
      <c r="O152" s="405">
        <f t="shared" si="65"/>
        <v>0</v>
      </c>
      <c r="P152" s="405">
        <f t="shared" si="65"/>
        <v>0</v>
      </c>
      <c r="Q152" s="405">
        <f t="shared" si="65"/>
        <v>0</v>
      </c>
      <c r="R152" s="405">
        <f t="shared" si="68"/>
        <v>0</v>
      </c>
      <c r="S152" s="405">
        <f t="shared" si="68"/>
        <v>0</v>
      </c>
      <c r="T152" s="405">
        <f t="shared" si="68"/>
        <v>0</v>
      </c>
      <c r="U152" s="405">
        <f t="shared" si="68"/>
        <v>0</v>
      </c>
      <c r="V152" s="405">
        <f t="shared" si="68"/>
        <v>0</v>
      </c>
      <c r="W152" s="405">
        <f t="shared" si="68"/>
        <v>0</v>
      </c>
      <c r="X152" s="405">
        <f t="shared" si="68"/>
        <v>0</v>
      </c>
      <c r="Y152" s="405">
        <f t="shared" si="68"/>
        <v>0</v>
      </c>
      <c r="Z152" s="405">
        <f t="shared" si="68"/>
        <v>0</v>
      </c>
      <c r="AA152" s="405">
        <f t="shared" si="68"/>
        <v>0</v>
      </c>
    </row>
    <row r="153" spans="1:27" s="95" customFormat="1" hidden="1" x14ac:dyDescent="0.25">
      <c r="A153" s="704"/>
      <c r="B153" s="76" t="s">
        <v>24</v>
      </c>
      <c r="C153" s="405">
        <f t="shared" si="62"/>
        <v>0</v>
      </c>
      <c r="D153" s="405">
        <f t="shared" si="63"/>
        <v>0</v>
      </c>
      <c r="E153" s="405">
        <f t="shared" si="63"/>
        <v>0</v>
      </c>
      <c r="F153" s="405">
        <f t="shared" ref="F153:AA155" si="69">IF(F33=0,0,((F15*0.5)+E33-F51)*F88*F120*F$2)</f>
        <v>0</v>
      </c>
      <c r="G153" s="405">
        <f t="shared" si="69"/>
        <v>0</v>
      </c>
      <c r="H153" s="405">
        <f t="shared" si="69"/>
        <v>0</v>
      </c>
      <c r="I153" s="405">
        <f t="shared" si="69"/>
        <v>0</v>
      </c>
      <c r="J153" s="405">
        <f t="shared" si="69"/>
        <v>0</v>
      </c>
      <c r="K153" s="405">
        <f t="shared" si="69"/>
        <v>0</v>
      </c>
      <c r="L153" s="405">
        <f t="shared" si="69"/>
        <v>0</v>
      </c>
      <c r="M153" s="405">
        <f t="shared" si="69"/>
        <v>0</v>
      </c>
      <c r="N153" s="405">
        <f t="shared" si="69"/>
        <v>0</v>
      </c>
      <c r="O153" s="405">
        <f t="shared" si="65"/>
        <v>0</v>
      </c>
      <c r="P153" s="405">
        <f t="shared" si="65"/>
        <v>0</v>
      </c>
      <c r="Q153" s="405">
        <f t="shared" si="65"/>
        <v>0</v>
      </c>
      <c r="R153" s="405">
        <f t="shared" si="69"/>
        <v>0</v>
      </c>
      <c r="S153" s="405">
        <f t="shared" si="69"/>
        <v>0</v>
      </c>
      <c r="T153" s="405">
        <f t="shared" si="69"/>
        <v>0</v>
      </c>
      <c r="U153" s="405">
        <f t="shared" si="69"/>
        <v>0</v>
      </c>
      <c r="V153" s="405">
        <f t="shared" si="69"/>
        <v>0</v>
      </c>
      <c r="W153" s="405">
        <f t="shared" si="69"/>
        <v>0</v>
      </c>
      <c r="X153" s="405">
        <f t="shared" si="69"/>
        <v>0</v>
      </c>
      <c r="Y153" s="405">
        <f t="shared" si="69"/>
        <v>0</v>
      </c>
      <c r="Z153" s="405">
        <f t="shared" si="69"/>
        <v>0</v>
      </c>
      <c r="AA153" s="405">
        <f t="shared" si="69"/>
        <v>0</v>
      </c>
    </row>
    <row r="154" spans="1:27" s="95" customFormat="1" ht="15.75" hidden="1" customHeight="1" x14ac:dyDescent="0.25">
      <c r="A154" s="704"/>
      <c r="B154" s="76" t="s">
        <v>7</v>
      </c>
      <c r="C154" s="405">
        <f t="shared" si="62"/>
        <v>0</v>
      </c>
      <c r="D154" s="405">
        <f t="shared" si="63"/>
        <v>0</v>
      </c>
      <c r="E154" s="405">
        <f t="shared" si="63"/>
        <v>0</v>
      </c>
      <c r="F154" s="405">
        <f t="shared" si="69"/>
        <v>0</v>
      </c>
      <c r="G154" s="405">
        <f t="shared" si="69"/>
        <v>0</v>
      </c>
      <c r="H154" s="405">
        <f t="shared" si="69"/>
        <v>0</v>
      </c>
      <c r="I154" s="405">
        <f t="shared" si="69"/>
        <v>0</v>
      </c>
      <c r="J154" s="405">
        <f t="shared" si="69"/>
        <v>0</v>
      </c>
      <c r="K154" s="405">
        <f t="shared" si="69"/>
        <v>0</v>
      </c>
      <c r="L154" s="405">
        <f t="shared" si="69"/>
        <v>0</v>
      </c>
      <c r="M154" s="405">
        <f t="shared" si="69"/>
        <v>0</v>
      </c>
      <c r="N154" s="405">
        <f t="shared" si="69"/>
        <v>0</v>
      </c>
      <c r="O154" s="405">
        <f t="shared" si="65"/>
        <v>0</v>
      </c>
      <c r="P154" s="405">
        <f t="shared" si="65"/>
        <v>0</v>
      </c>
      <c r="Q154" s="405">
        <f t="shared" si="65"/>
        <v>0</v>
      </c>
      <c r="R154" s="405">
        <f t="shared" si="69"/>
        <v>0</v>
      </c>
      <c r="S154" s="405">
        <f t="shared" si="69"/>
        <v>0</v>
      </c>
      <c r="T154" s="405">
        <f t="shared" si="69"/>
        <v>0</v>
      </c>
      <c r="U154" s="405">
        <f t="shared" si="69"/>
        <v>0</v>
      </c>
      <c r="V154" s="405">
        <f t="shared" si="69"/>
        <v>0</v>
      </c>
      <c r="W154" s="405">
        <f t="shared" si="69"/>
        <v>0</v>
      </c>
      <c r="X154" s="405">
        <f t="shared" si="69"/>
        <v>0</v>
      </c>
      <c r="Y154" s="405">
        <f t="shared" si="69"/>
        <v>0</v>
      </c>
      <c r="Z154" s="405">
        <f t="shared" si="69"/>
        <v>0</v>
      </c>
      <c r="AA154" s="405">
        <f t="shared" si="69"/>
        <v>0</v>
      </c>
    </row>
    <row r="155" spans="1:27" s="95" customFormat="1" ht="15.75" hidden="1" customHeight="1" x14ac:dyDescent="0.25">
      <c r="A155" s="704"/>
      <c r="B155" s="76" t="s">
        <v>8</v>
      </c>
      <c r="C155" s="405">
        <f t="shared" si="62"/>
        <v>0</v>
      </c>
      <c r="D155" s="405">
        <f t="shared" si="63"/>
        <v>0</v>
      </c>
      <c r="E155" s="405">
        <f t="shared" si="63"/>
        <v>0</v>
      </c>
      <c r="F155" s="405">
        <f t="shared" si="69"/>
        <v>0</v>
      </c>
      <c r="G155" s="405">
        <f t="shared" si="69"/>
        <v>0</v>
      </c>
      <c r="H155" s="405">
        <f t="shared" si="69"/>
        <v>0</v>
      </c>
      <c r="I155" s="405">
        <f t="shared" si="69"/>
        <v>0</v>
      </c>
      <c r="J155" s="405">
        <f t="shared" si="69"/>
        <v>0</v>
      </c>
      <c r="K155" s="405">
        <f t="shared" si="69"/>
        <v>0</v>
      </c>
      <c r="L155" s="405">
        <f t="shared" si="69"/>
        <v>0</v>
      </c>
      <c r="M155" s="405">
        <f t="shared" si="69"/>
        <v>0</v>
      </c>
      <c r="N155" s="405">
        <f t="shared" si="69"/>
        <v>0</v>
      </c>
      <c r="O155" s="405">
        <f t="shared" si="65"/>
        <v>0</v>
      </c>
      <c r="P155" s="405">
        <f t="shared" si="65"/>
        <v>0</v>
      </c>
      <c r="Q155" s="405">
        <f t="shared" si="65"/>
        <v>0</v>
      </c>
      <c r="R155" s="405">
        <f t="shared" si="69"/>
        <v>0</v>
      </c>
      <c r="S155" s="405">
        <f t="shared" si="69"/>
        <v>0</v>
      </c>
      <c r="T155" s="405">
        <f t="shared" si="69"/>
        <v>0</v>
      </c>
      <c r="U155" s="405">
        <f t="shared" si="69"/>
        <v>0</v>
      </c>
      <c r="V155" s="405">
        <f t="shared" si="69"/>
        <v>0</v>
      </c>
      <c r="W155" s="405">
        <f t="shared" si="69"/>
        <v>0</v>
      </c>
      <c r="X155" s="405">
        <f t="shared" si="69"/>
        <v>0</v>
      </c>
      <c r="Y155" s="405">
        <f t="shared" si="69"/>
        <v>0</v>
      </c>
      <c r="Z155" s="405">
        <f t="shared" si="69"/>
        <v>0</v>
      </c>
      <c r="AA155" s="405">
        <f t="shared" si="69"/>
        <v>0</v>
      </c>
    </row>
    <row r="156" spans="1:27" s="95" customFormat="1" ht="15.75" hidden="1" customHeight="1" x14ac:dyDescent="0.25">
      <c r="A156" s="704"/>
      <c r="B156" s="13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  <c r="AA156" s="304"/>
    </row>
    <row r="157" spans="1:27" s="95" customFormat="1" ht="15.75" hidden="1" customHeight="1" x14ac:dyDescent="0.25">
      <c r="A157" s="704"/>
      <c r="B157" s="224" t="s">
        <v>26</v>
      </c>
      <c r="C157" s="405">
        <f>SUM(C143:C156)</f>
        <v>0</v>
      </c>
      <c r="D157" s="405">
        <f>SUM(D143:D156)</f>
        <v>0</v>
      </c>
      <c r="E157" s="405">
        <f t="shared" ref="E157:AA157" si="70">SUM(E143:E156)</f>
        <v>0</v>
      </c>
      <c r="F157" s="405">
        <f t="shared" si="70"/>
        <v>0</v>
      </c>
      <c r="G157" s="405">
        <f t="shared" si="70"/>
        <v>0</v>
      </c>
      <c r="H157" s="405">
        <f t="shared" si="70"/>
        <v>0</v>
      </c>
      <c r="I157" s="405">
        <f t="shared" si="70"/>
        <v>0</v>
      </c>
      <c r="J157" s="405">
        <f t="shared" si="70"/>
        <v>0</v>
      </c>
      <c r="K157" s="405">
        <f t="shared" si="70"/>
        <v>0</v>
      </c>
      <c r="L157" s="405">
        <f t="shared" si="70"/>
        <v>0</v>
      </c>
      <c r="M157" s="405">
        <f t="shared" si="70"/>
        <v>0</v>
      </c>
      <c r="N157" s="405">
        <f t="shared" si="70"/>
        <v>0</v>
      </c>
      <c r="O157" s="405">
        <f t="shared" si="70"/>
        <v>0</v>
      </c>
      <c r="P157" s="405">
        <f t="shared" si="70"/>
        <v>0</v>
      </c>
      <c r="Q157" s="405">
        <f t="shared" si="70"/>
        <v>0</v>
      </c>
      <c r="R157" s="405">
        <f t="shared" si="70"/>
        <v>0</v>
      </c>
      <c r="S157" s="405">
        <f t="shared" si="70"/>
        <v>0</v>
      </c>
      <c r="T157" s="405">
        <f t="shared" si="70"/>
        <v>0</v>
      </c>
      <c r="U157" s="405">
        <f t="shared" si="70"/>
        <v>0</v>
      </c>
      <c r="V157" s="405">
        <f t="shared" si="70"/>
        <v>0</v>
      </c>
      <c r="W157" s="405">
        <f t="shared" si="70"/>
        <v>0</v>
      </c>
      <c r="X157" s="405">
        <f t="shared" si="70"/>
        <v>0</v>
      </c>
      <c r="Y157" s="405">
        <f t="shared" si="70"/>
        <v>0</v>
      </c>
      <c r="Z157" s="405">
        <f t="shared" si="70"/>
        <v>0</v>
      </c>
      <c r="AA157" s="405">
        <f t="shared" si="70"/>
        <v>0</v>
      </c>
    </row>
    <row r="158" spans="1:27" s="95" customFormat="1" ht="16.5" hidden="1" customHeight="1" thickBot="1" x14ac:dyDescent="0.3">
      <c r="A158" s="705"/>
      <c r="B158" s="127" t="s">
        <v>27</v>
      </c>
      <c r="C158" s="413">
        <f>C157</f>
        <v>0</v>
      </c>
      <c r="D158" s="413">
        <f>C158+D157</f>
        <v>0</v>
      </c>
      <c r="E158" s="413">
        <f t="shared" ref="E158:AA158" si="71">D158+E157</f>
        <v>0</v>
      </c>
      <c r="F158" s="413">
        <f t="shared" si="71"/>
        <v>0</v>
      </c>
      <c r="G158" s="413">
        <f t="shared" si="71"/>
        <v>0</v>
      </c>
      <c r="H158" s="413">
        <f t="shared" si="71"/>
        <v>0</v>
      </c>
      <c r="I158" s="413">
        <f t="shared" si="71"/>
        <v>0</v>
      </c>
      <c r="J158" s="413">
        <f t="shared" si="71"/>
        <v>0</v>
      </c>
      <c r="K158" s="413">
        <f t="shared" si="71"/>
        <v>0</v>
      </c>
      <c r="L158" s="413">
        <f t="shared" si="71"/>
        <v>0</v>
      </c>
      <c r="M158" s="413">
        <f t="shared" si="71"/>
        <v>0</v>
      </c>
      <c r="N158" s="413">
        <f t="shared" si="71"/>
        <v>0</v>
      </c>
      <c r="O158" s="413">
        <f t="shared" si="71"/>
        <v>0</v>
      </c>
      <c r="P158" s="413">
        <f t="shared" si="71"/>
        <v>0</v>
      </c>
      <c r="Q158" s="413">
        <f t="shared" si="71"/>
        <v>0</v>
      </c>
      <c r="R158" s="413">
        <f t="shared" si="71"/>
        <v>0</v>
      </c>
      <c r="S158" s="413">
        <f t="shared" si="71"/>
        <v>0</v>
      </c>
      <c r="T158" s="413">
        <f t="shared" si="71"/>
        <v>0</v>
      </c>
      <c r="U158" s="413">
        <f t="shared" si="71"/>
        <v>0</v>
      </c>
      <c r="V158" s="413">
        <f t="shared" si="71"/>
        <v>0</v>
      </c>
      <c r="W158" s="413">
        <f t="shared" si="71"/>
        <v>0</v>
      </c>
      <c r="X158" s="413">
        <f t="shared" si="71"/>
        <v>0</v>
      </c>
      <c r="Y158" s="413">
        <f t="shared" si="71"/>
        <v>0</v>
      </c>
      <c r="Z158" s="413">
        <f t="shared" si="71"/>
        <v>0</v>
      </c>
      <c r="AA158" s="413">
        <f t="shared" si="71"/>
        <v>0</v>
      </c>
    </row>
    <row r="159" spans="1:27" s="95" customFormat="1" hidden="1" x14ac:dyDescent="0.25"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</row>
    <row r="160" spans="1:27" s="95" customFormat="1" ht="15.75" hidden="1" thickBot="1" x14ac:dyDescent="0.3"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</row>
    <row r="161" spans="1:27" s="95" customFormat="1" ht="16.5" hidden="1" thickBot="1" x14ac:dyDescent="0.3">
      <c r="A161" s="703" t="s">
        <v>127</v>
      </c>
      <c r="B161" s="245" t="s">
        <v>123</v>
      </c>
      <c r="C161" s="135">
        <f>C$4</f>
        <v>45292</v>
      </c>
      <c r="D161" s="135">
        <f t="shared" ref="D161:AA161" si="72">D$4</f>
        <v>45323</v>
      </c>
      <c r="E161" s="135">
        <f t="shared" si="72"/>
        <v>45352</v>
      </c>
      <c r="F161" s="135">
        <f t="shared" si="72"/>
        <v>45383</v>
      </c>
      <c r="G161" s="135">
        <f t="shared" si="72"/>
        <v>45413</v>
      </c>
      <c r="H161" s="135">
        <f t="shared" si="72"/>
        <v>45444</v>
      </c>
      <c r="I161" s="135">
        <f t="shared" si="72"/>
        <v>45474</v>
      </c>
      <c r="J161" s="135">
        <f t="shared" si="72"/>
        <v>45505</v>
      </c>
      <c r="K161" s="135">
        <f t="shared" si="72"/>
        <v>45536</v>
      </c>
      <c r="L161" s="135">
        <f t="shared" si="72"/>
        <v>45566</v>
      </c>
      <c r="M161" s="135">
        <f t="shared" si="72"/>
        <v>45597</v>
      </c>
      <c r="N161" s="135">
        <f t="shared" si="72"/>
        <v>45627</v>
      </c>
      <c r="O161" s="135">
        <f t="shared" si="72"/>
        <v>45658</v>
      </c>
      <c r="P161" s="135">
        <f t="shared" si="72"/>
        <v>45689</v>
      </c>
      <c r="Q161" s="135">
        <f t="shared" si="72"/>
        <v>45717</v>
      </c>
      <c r="R161" s="135">
        <f t="shared" si="72"/>
        <v>45748</v>
      </c>
      <c r="S161" s="135">
        <f t="shared" si="72"/>
        <v>45778</v>
      </c>
      <c r="T161" s="135">
        <f t="shared" si="72"/>
        <v>45809</v>
      </c>
      <c r="U161" s="135">
        <f t="shared" si="72"/>
        <v>45839</v>
      </c>
      <c r="V161" s="135">
        <f t="shared" si="72"/>
        <v>45870</v>
      </c>
      <c r="W161" s="135">
        <f t="shared" si="72"/>
        <v>45901</v>
      </c>
      <c r="X161" s="135">
        <f t="shared" si="72"/>
        <v>45931</v>
      </c>
      <c r="Y161" s="135">
        <f t="shared" si="72"/>
        <v>45962</v>
      </c>
      <c r="Z161" s="135">
        <f t="shared" si="72"/>
        <v>45992</v>
      </c>
      <c r="AA161" s="135">
        <f t="shared" si="72"/>
        <v>46023</v>
      </c>
    </row>
    <row r="162" spans="1:27" s="95" customFormat="1" hidden="1" x14ac:dyDescent="0.25">
      <c r="A162" s="704"/>
      <c r="B162" s="225" t="s">
        <v>20</v>
      </c>
      <c r="C162" s="405">
        <f>IF(C23=0,0,((C5*0.5)-C41)*C78*C127*C$2)</f>
        <v>0</v>
      </c>
      <c r="D162" s="405">
        <f>IF(D23=0,0,((D5*0.5)+C23-D41)*D78*D127*D$2)</f>
        <v>0</v>
      </c>
      <c r="E162" s="405">
        <f t="shared" ref="E162:AA163" si="73">IF(E23=0,0,((E5*0.5)+D23-E41)*E78*E127*E$2)</f>
        <v>0</v>
      </c>
      <c r="F162" s="405">
        <f t="shared" si="73"/>
        <v>0</v>
      </c>
      <c r="G162" s="405">
        <f t="shared" si="73"/>
        <v>0</v>
      </c>
      <c r="H162" s="405">
        <f t="shared" si="73"/>
        <v>0</v>
      </c>
      <c r="I162" s="405">
        <f t="shared" si="73"/>
        <v>0</v>
      </c>
      <c r="J162" s="405">
        <f t="shared" si="73"/>
        <v>0</v>
      </c>
      <c r="K162" s="405">
        <f t="shared" si="73"/>
        <v>0</v>
      </c>
      <c r="L162" s="405">
        <f t="shared" si="73"/>
        <v>0</v>
      </c>
      <c r="M162" s="405">
        <f t="shared" si="73"/>
        <v>0</v>
      </c>
      <c r="N162" s="405">
        <f t="shared" si="73"/>
        <v>0</v>
      </c>
      <c r="O162" s="405">
        <f t="shared" si="73"/>
        <v>0</v>
      </c>
      <c r="P162" s="405">
        <f t="shared" si="73"/>
        <v>0</v>
      </c>
      <c r="Q162" s="405">
        <f t="shared" si="73"/>
        <v>0</v>
      </c>
      <c r="R162" s="405">
        <f t="shared" si="73"/>
        <v>0</v>
      </c>
      <c r="S162" s="405">
        <f t="shared" si="73"/>
        <v>0</v>
      </c>
      <c r="T162" s="405">
        <f t="shared" si="73"/>
        <v>0</v>
      </c>
      <c r="U162" s="405">
        <f t="shared" si="73"/>
        <v>0</v>
      </c>
      <c r="V162" s="405">
        <f t="shared" si="73"/>
        <v>0</v>
      </c>
      <c r="W162" s="405">
        <f t="shared" si="73"/>
        <v>0</v>
      </c>
      <c r="X162" s="405">
        <f t="shared" si="73"/>
        <v>0</v>
      </c>
      <c r="Y162" s="405">
        <f t="shared" si="73"/>
        <v>0</v>
      </c>
      <c r="Z162" s="405">
        <f t="shared" si="73"/>
        <v>0</v>
      </c>
      <c r="AA162" s="405">
        <f t="shared" si="73"/>
        <v>0</v>
      </c>
    </row>
    <row r="163" spans="1:27" s="95" customFormat="1" hidden="1" x14ac:dyDescent="0.25">
      <c r="A163" s="704"/>
      <c r="B163" s="225" t="s">
        <v>0</v>
      </c>
      <c r="C163" s="405">
        <f t="shared" ref="C163:C174" si="74">IF(C24=0,0,((C6*0.5)-C42)*C79*C128*C$2)</f>
        <v>0</v>
      </c>
      <c r="D163" s="405">
        <f t="shared" ref="D163:S174" si="75">IF(D24=0,0,((D6*0.5)+C24-D42)*D79*D128*D$2)</f>
        <v>0</v>
      </c>
      <c r="E163" s="405">
        <f t="shared" si="75"/>
        <v>0</v>
      </c>
      <c r="F163" s="405">
        <f t="shared" si="75"/>
        <v>0</v>
      </c>
      <c r="G163" s="405">
        <f t="shared" si="75"/>
        <v>0</v>
      </c>
      <c r="H163" s="405">
        <f t="shared" si="75"/>
        <v>0</v>
      </c>
      <c r="I163" s="405">
        <f t="shared" si="75"/>
        <v>0</v>
      </c>
      <c r="J163" s="405">
        <f t="shared" si="75"/>
        <v>0</v>
      </c>
      <c r="K163" s="405">
        <f t="shared" si="75"/>
        <v>0</v>
      </c>
      <c r="L163" s="405">
        <f t="shared" si="75"/>
        <v>0</v>
      </c>
      <c r="M163" s="405">
        <f t="shared" si="75"/>
        <v>0</v>
      </c>
      <c r="N163" s="405">
        <f t="shared" si="75"/>
        <v>0</v>
      </c>
      <c r="O163" s="405">
        <f t="shared" si="75"/>
        <v>0</v>
      </c>
      <c r="P163" s="405">
        <f t="shared" si="75"/>
        <v>0</v>
      </c>
      <c r="Q163" s="405">
        <f t="shared" si="75"/>
        <v>0</v>
      </c>
      <c r="R163" s="405">
        <f t="shared" si="75"/>
        <v>0</v>
      </c>
      <c r="S163" s="405">
        <f t="shared" si="75"/>
        <v>0</v>
      </c>
      <c r="T163" s="405">
        <f t="shared" si="73"/>
        <v>0</v>
      </c>
      <c r="U163" s="405">
        <f t="shared" si="73"/>
        <v>0</v>
      </c>
      <c r="V163" s="405">
        <f t="shared" si="73"/>
        <v>0</v>
      </c>
      <c r="W163" s="405">
        <f t="shared" si="73"/>
        <v>0</v>
      </c>
      <c r="X163" s="405">
        <f t="shared" si="73"/>
        <v>0</v>
      </c>
      <c r="Y163" s="405">
        <f t="shared" si="73"/>
        <v>0</v>
      </c>
      <c r="Z163" s="405">
        <f t="shared" si="73"/>
        <v>0</v>
      </c>
      <c r="AA163" s="405">
        <f t="shared" si="73"/>
        <v>0</v>
      </c>
    </row>
    <row r="164" spans="1:27" s="95" customFormat="1" hidden="1" x14ac:dyDescent="0.25">
      <c r="A164" s="704"/>
      <c r="B164" s="225" t="s">
        <v>21</v>
      </c>
      <c r="C164" s="405">
        <f t="shared" si="74"/>
        <v>0</v>
      </c>
      <c r="D164" s="405">
        <f t="shared" si="75"/>
        <v>0</v>
      </c>
      <c r="E164" s="405">
        <f t="shared" ref="E164:AA167" si="76">IF(E25=0,0,((E7*0.5)+D25-E43)*E80*E129*E$2)</f>
        <v>0</v>
      </c>
      <c r="F164" s="405">
        <f t="shared" si="76"/>
        <v>0</v>
      </c>
      <c r="G164" s="405">
        <f t="shared" si="76"/>
        <v>0</v>
      </c>
      <c r="H164" s="405">
        <f t="shared" si="76"/>
        <v>0</v>
      </c>
      <c r="I164" s="405">
        <f t="shared" si="76"/>
        <v>0</v>
      </c>
      <c r="J164" s="405">
        <f t="shared" si="76"/>
        <v>0</v>
      </c>
      <c r="K164" s="405">
        <f t="shared" si="76"/>
        <v>0</v>
      </c>
      <c r="L164" s="405">
        <f t="shared" si="76"/>
        <v>0</v>
      </c>
      <c r="M164" s="405">
        <f t="shared" si="76"/>
        <v>0</v>
      </c>
      <c r="N164" s="405">
        <f t="shared" si="76"/>
        <v>0</v>
      </c>
      <c r="O164" s="405">
        <f t="shared" si="76"/>
        <v>0</v>
      </c>
      <c r="P164" s="405">
        <f t="shared" si="76"/>
        <v>0</v>
      </c>
      <c r="Q164" s="405">
        <f t="shared" si="76"/>
        <v>0</v>
      </c>
      <c r="R164" s="405">
        <f t="shared" si="76"/>
        <v>0</v>
      </c>
      <c r="S164" s="405">
        <f t="shared" si="76"/>
        <v>0</v>
      </c>
      <c r="T164" s="405">
        <f t="shared" si="76"/>
        <v>0</v>
      </c>
      <c r="U164" s="405">
        <f t="shared" si="76"/>
        <v>0</v>
      </c>
      <c r="V164" s="405">
        <f t="shared" si="76"/>
        <v>0</v>
      </c>
      <c r="W164" s="405">
        <f t="shared" si="76"/>
        <v>0</v>
      </c>
      <c r="X164" s="405">
        <f t="shared" si="76"/>
        <v>0</v>
      </c>
      <c r="Y164" s="405">
        <f t="shared" si="76"/>
        <v>0</v>
      </c>
      <c r="Z164" s="405">
        <f t="shared" si="76"/>
        <v>0</v>
      </c>
      <c r="AA164" s="405">
        <f t="shared" si="76"/>
        <v>0</v>
      </c>
    </row>
    <row r="165" spans="1:27" s="95" customFormat="1" hidden="1" x14ac:dyDescent="0.25">
      <c r="A165" s="704"/>
      <c r="B165" s="225" t="s">
        <v>1</v>
      </c>
      <c r="C165" s="405">
        <f t="shared" si="74"/>
        <v>0</v>
      </c>
      <c r="D165" s="405">
        <f t="shared" si="75"/>
        <v>0</v>
      </c>
      <c r="E165" s="405">
        <f t="shared" si="76"/>
        <v>0</v>
      </c>
      <c r="F165" s="405">
        <f t="shared" si="76"/>
        <v>0</v>
      </c>
      <c r="G165" s="405">
        <f t="shared" si="76"/>
        <v>0</v>
      </c>
      <c r="H165" s="405">
        <f t="shared" si="76"/>
        <v>0</v>
      </c>
      <c r="I165" s="405">
        <f t="shared" si="76"/>
        <v>0</v>
      </c>
      <c r="J165" s="405">
        <f t="shared" si="76"/>
        <v>0</v>
      </c>
      <c r="K165" s="405">
        <f t="shared" si="76"/>
        <v>0</v>
      </c>
      <c r="L165" s="405">
        <f t="shared" si="76"/>
        <v>0</v>
      </c>
      <c r="M165" s="405">
        <f t="shared" si="76"/>
        <v>0</v>
      </c>
      <c r="N165" s="405">
        <f t="shared" si="76"/>
        <v>0</v>
      </c>
      <c r="O165" s="405">
        <f t="shared" si="76"/>
        <v>0</v>
      </c>
      <c r="P165" s="405">
        <f t="shared" si="76"/>
        <v>0</v>
      </c>
      <c r="Q165" s="405">
        <f t="shared" si="76"/>
        <v>0</v>
      </c>
      <c r="R165" s="405">
        <f t="shared" si="76"/>
        <v>0</v>
      </c>
      <c r="S165" s="405">
        <f t="shared" si="76"/>
        <v>0</v>
      </c>
      <c r="T165" s="405">
        <f t="shared" si="76"/>
        <v>0</v>
      </c>
      <c r="U165" s="405">
        <f t="shared" si="76"/>
        <v>0</v>
      </c>
      <c r="V165" s="405">
        <f t="shared" si="76"/>
        <v>0</v>
      </c>
      <c r="W165" s="405">
        <f t="shared" si="76"/>
        <v>0</v>
      </c>
      <c r="X165" s="405">
        <f t="shared" si="76"/>
        <v>0</v>
      </c>
      <c r="Y165" s="405">
        <f t="shared" si="76"/>
        <v>0</v>
      </c>
      <c r="Z165" s="405">
        <f t="shared" si="76"/>
        <v>0</v>
      </c>
      <c r="AA165" s="405">
        <f t="shared" si="76"/>
        <v>0</v>
      </c>
    </row>
    <row r="166" spans="1:27" s="95" customFormat="1" hidden="1" x14ac:dyDescent="0.25">
      <c r="A166" s="704"/>
      <c r="B166" s="225" t="s">
        <v>22</v>
      </c>
      <c r="C166" s="405">
        <f t="shared" si="74"/>
        <v>0</v>
      </c>
      <c r="D166" s="405">
        <f t="shared" si="75"/>
        <v>0</v>
      </c>
      <c r="E166" s="405">
        <f t="shared" si="76"/>
        <v>0</v>
      </c>
      <c r="F166" s="405">
        <f t="shared" si="76"/>
        <v>0</v>
      </c>
      <c r="G166" s="405">
        <f t="shared" si="76"/>
        <v>0</v>
      </c>
      <c r="H166" s="405">
        <f t="shared" si="76"/>
        <v>0</v>
      </c>
      <c r="I166" s="405">
        <f t="shared" si="76"/>
        <v>0</v>
      </c>
      <c r="J166" s="405">
        <f t="shared" si="76"/>
        <v>0</v>
      </c>
      <c r="K166" s="405">
        <f t="shared" si="76"/>
        <v>0</v>
      </c>
      <c r="L166" s="405">
        <f t="shared" si="76"/>
        <v>0</v>
      </c>
      <c r="M166" s="405">
        <f t="shared" si="76"/>
        <v>0</v>
      </c>
      <c r="N166" s="405">
        <f t="shared" si="76"/>
        <v>0</v>
      </c>
      <c r="O166" s="405">
        <f t="shared" si="76"/>
        <v>0</v>
      </c>
      <c r="P166" s="405">
        <f t="shared" si="76"/>
        <v>0</v>
      </c>
      <c r="Q166" s="405">
        <f t="shared" si="76"/>
        <v>0</v>
      </c>
      <c r="R166" s="405">
        <f t="shared" si="76"/>
        <v>0</v>
      </c>
      <c r="S166" s="405">
        <f t="shared" si="76"/>
        <v>0</v>
      </c>
      <c r="T166" s="405">
        <f t="shared" si="76"/>
        <v>0</v>
      </c>
      <c r="U166" s="405">
        <f t="shared" si="76"/>
        <v>0</v>
      </c>
      <c r="V166" s="405">
        <f t="shared" si="76"/>
        <v>0</v>
      </c>
      <c r="W166" s="405">
        <f t="shared" si="76"/>
        <v>0</v>
      </c>
      <c r="X166" s="405">
        <f t="shared" si="76"/>
        <v>0</v>
      </c>
      <c r="Y166" s="405">
        <f t="shared" si="76"/>
        <v>0</v>
      </c>
      <c r="Z166" s="405">
        <f t="shared" si="76"/>
        <v>0</v>
      </c>
      <c r="AA166" s="405">
        <f t="shared" si="76"/>
        <v>0</v>
      </c>
    </row>
    <row r="167" spans="1:27" s="95" customFormat="1" hidden="1" x14ac:dyDescent="0.25">
      <c r="A167" s="704"/>
      <c r="B167" s="76" t="s">
        <v>9</v>
      </c>
      <c r="C167" s="405">
        <f t="shared" si="74"/>
        <v>0</v>
      </c>
      <c r="D167" s="405">
        <f t="shared" si="75"/>
        <v>0</v>
      </c>
      <c r="E167" s="405">
        <f t="shared" si="76"/>
        <v>0</v>
      </c>
      <c r="F167" s="405">
        <f t="shared" si="76"/>
        <v>0</v>
      </c>
      <c r="G167" s="405">
        <f t="shared" si="76"/>
        <v>0</v>
      </c>
      <c r="H167" s="405">
        <f t="shared" si="76"/>
        <v>0</v>
      </c>
      <c r="I167" s="405">
        <f t="shared" si="76"/>
        <v>0</v>
      </c>
      <c r="J167" s="405">
        <f t="shared" si="76"/>
        <v>0</v>
      </c>
      <c r="K167" s="405">
        <f t="shared" si="76"/>
        <v>0</v>
      </c>
      <c r="L167" s="405">
        <f t="shared" si="76"/>
        <v>0</v>
      </c>
      <c r="M167" s="405">
        <f t="shared" si="76"/>
        <v>0</v>
      </c>
      <c r="N167" s="405">
        <f t="shared" si="76"/>
        <v>0</v>
      </c>
      <c r="O167" s="405">
        <f t="shared" si="76"/>
        <v>0</v>
      </c>
      <c r="P167" s="405">
        <f t="shared" si="76"/>
        <v>0</v>
      </c>
      <c r="Q167" s="405">
        <f t="shared" si="76"/>
        <v>0</v>
      </c>
      <c r="R167" s="405">
        <f t="shared" si="76"/>
        <v>0</v>
      </c>
      <c r="S167" s="405">
        <f t="shared" si="76"/>
        <v>0</v>
      </c>
      <c r="T167" s="405">
        <f t="shared" si="76"/>
        <v>0</v>
      </c>
      <c r="U167" s="405">
        <f t="shared" si="76"/>
        <v>0</v>
      </c>
      <c r="V167" s="405">
        <f t="shared" si="76"/>
        <v>0</v>
      </c>
      <c r="W167" s="405">
        <f t="shared" si="76"/>
        <v>0</v>
      </c>
      <c r="X167" s="405">
        <f t="shared" si="76"/>
        <v>0</v>
      </c>
      <c r="Y167" s="405">
        <f t="shared" si="76"/>
        <v>0</v>
      </c>
      <c r="Z167" s="405">
        <f t="shared" si="76"/>
        <v>0</v>
      </c>
      <c r="AA167" s="405">
        <f t="shared" si="76"/>
        <v>0</v>
      </c>
    </row>
    <row r="168" spans="1:27" s="95" customFormat="1" hidden="1" x14ac:dyDescent="0.25">
      <c r="A168" s="704"/>
      <c r="B168" s="76" t="s">
        <v>3</v>
      </c>
      <c r="C168" s="405">
        <f t="shared" si="74"/>
        <v>0</v>
      </c>
      <c r="D168" s="405">
        <f t="shared" si="75"/>
        <v>0</v>
      </c>
      <c r="E168" s="405">
        <f t="shared" ref="E168:AA171" si="77">IF(E29=0,0,((E11*0.5)+D29-E47)*E84*E133*E$2)</f>
        <v>0</v>
      </c>
      <c r="F168" s="405">
        <f t="shared" si="77"/>
        <v>0</v>
      </c>
      <c r="G168" s="405">
        <f t="shared" si="77"/>
        <v>0</v>
      </c>
      <c r="H168" s="405">
        <f t="shared" si="77"/>
        <v>0</v>
      </c>
      <c r="I168" s="405">
        <f t="shared" si="77"/>
        <v>0</v>
      </c>
      <c r="J168" s="405">
        <f t="shared" si="77"/>
        <v>0</v>
      </c>
      <c r="K168" s="405">
        <f t="shared" si="77"/>
        <v>0</v>
      </c>
      <c r="L168" s="405">
        <f t="shared" si="77"/>
        <v>0</v>
      </c>
      <c r="M168" s="405">
        <f t="shared" si="77"/>
        <v>0</v>
      </c>
      <c r="N168" s="405">
        <f t="shared" si="77"/>
        <v>0</v>
      </c>
      <c r="O168" s="405">
        <f t="shared" si="77"/>
        <v>0</v>
      </c>
      <c r="P168" s="405">
        <f t="shared" si="77"/>
        <v>0</v>
      </c>
      <c r="Q168" s="405">
        <f t="shared" si="77"/>
        <v>0</v>
      </c>
      <c r="R168" s="405">
        <f t="shared" si="77"/>
        <v>0</v>
      </c>
      <c r="S168" s="405">
        <f t="shared" si="77"/>
        <v>0</v>
      </c>
      <c r="T168" s="405">
        <f t="shared" si="77"/>
        <v>0</v>
      </c>
      <c r="U168" s="405">
        <f t="shared" si="77"/>
        <v>0</v>
      </c>
      <c r="V168" s="405">
        <f t="shared" si="77"/>
        <v>0</v>
      </c>
      <c r="W168" s="405">
        <f t="shared" si="77"/>
        <v>0</v>
      </c>
      <c r="X168" s="405">
        <f t="shared" si="77"/>
        <v>0</v>
      </c>
      <c r="Y168" s="405">
        <f t="shared" si="77"/>
        <v>0</v>
      </c>
      <c r="Z168" s="405">
        <f t="shared" si="77"/>
        <v>0</v>
      </c>
      <c r="AA168" s="405">
        <f t="shared" si="77"/>
        <v>0</v>
      </c>
    </row>
    <row r="169" spans="1:27" s="95" customFormat="1" ht="15.75" hidden="1" customHeight="1" x14ac:dyDescent="0.25">
      <c r="A169" s="704"/>
      <c r="B169" s="76" t="s">
        <v>4</v>
      </c>
      <c r="C169" s="405">
        <f t="shared" si="74"/>
        <v>0</v>
      </c>
      <c r="D169" s="405">
        <f t="shared" si="75"/>
        <v>0</v>
      </c>
      <c r="E169" s="405">
        <f t="shared" si="77"/>
        <v>0</v>
      </c>
      <c r="F169" s="405">
        <f t="shared" si="77"/>
        <v>0</v>
      </c>
      <c r="G169" s="405">
        <f t="shared" si="77"/>
        <v>0</v>
      </c>
      <c r="H169" s="405">
        <f t="shared" si="77"/>
        <v>0</v>
      </c>
      <c r="I169" s="405">
        <f t="shared" si="77"/>
        <v>0</v>
      </c>
      <c r="J169" s="405">
        <f t="shared" si="77"/>
        <v>0</v>
      </c>
      <c r="K169" s="405">
        <f t="shared" si="77"/>
        <v>0</v>
      </c>
      <c r="L169" s="405">
        <f t="shared" si="77"/>
        <v>0</v>
      </c>
      <c r="M169" s="405">
        <f t="shared" si="77"/>
        <v>0</v>
      </c>
      <c r="N169" s="405">
        <f t="shared" si="77"/>
        <v>0</v>
      </c>
      <c r="O169" s="405">
        <f t="shared" si="77"/>
        <v>0</v>
      </c>
      <c r="P169" s="405">
        <f t="shared" si="77"/>
        <v>0</v>
      </c>
      <c r="Q169" s="405">
        <f t="shared" si="77"/>
        <v>0</v>
      </c>
      <c r="R169" s="405">
        <f t="shared" si="77"/>
        <v>0</v>
      </c>
      <c r="S169" s="405">
        <f t="shared" si="77"/>
        <v>0</v>
      </c>
      <c r="T169" s="405">
        <f t="shared" si="77"/>
        <v>0</v>
      </c>
      <c r="U169" s="405">
        <f t="shared" si="77"/>
        <v>0</v>
      </c>
      <c r="V169" s="405">
        <f t="shared" si="77"/>
        <v>0</v>
      </c>
      <c r="W169" s="405">
        <f t="shared" si="77"/>
        <v>0</v>
      </c>
      <c r="X169" s="405">
        <f t="shared" si="77"/>
        <v>0</v>
      </c>
      <c r="Y169" s="405">
        <f t="shared" si="77"/>
        <v>0</v>
      </c>
      <c r="Z169" s="405">
        <f t="shared" si="77"/>
        <v>0</v>
      </c>
      <c r="AA169" s="405">
        <f t="shared" si="77"/>
        <v>0</v>
      </c>
    </row>
    <row r="170" spans="1:27" s="95" customFormat="1" hidden="1" x14ac:dyDescent="0.25">
      <c r="A170" s="704"/>
      <c r="B170" s="76" t="s">
        <v>5</v>
      </c>
      <c r="C170" s="405">
        <f t="shared" si="74"/>
        <v>0</v>
      </c>
      <c r="D170" s="405">
        <f t="shared" si="75"/>
        <v>0</v>
      </c>
      <c r="E170" s="405">
        <f t="shared" si="77"/>
        <v>0</v>
      </c>
      <c r="F170" s="405">
        <f t="shared" si="77"/>
        <v>0</v>
      </c>
      <c r="G170" s="405">
        <f t="shared" si="77"/>
        <v>0</v>
      </c>
      <c r="H170" s="405">
        <f t="shared" si="77"/>
        <v>0</v>
      </c>
      <c r="I170" s="405">
        <f t="shared" si="77"/>
        <v>0</v>
      </c>
      <c r="J170" s="405">
        <f t="shared" si="77"/>
        <v>0</v>
      </c>
      <c r="K170" s="405">
        <f t="shared" si="77"/>
        <v>0</v>
      </c>
      <c r="L170" s="405">
        <f t="shared" si="77"/>
        <v>0</v>
      </c>
      <c r="M170" s="405">
        <f t="shared" si="77"/>
        <v>0</v>
      </c>
      <c r="N170" s="405">
        <f t="shared" si="77"/>
        <v>0</v>
      </c>
      <c r="O170" s="405">
        <f t="shared" si="77"/>
        <v>0</v>
      </c>
      <c r="P170" s="405">
        <f t="shared" si="77"/>
        <v>0</v>
      </c>
      <c r="Q170" s="405">
        <f t="shared" si="77"/>
        <v>0</v>
      </c>
      <c r="R170" s="405">
        <f t="shared" si="77"/>
        <v>0</v>
      </c>
      <c r="S170" s="405">
        <f t="shared" si="77"/>
        <v>0</v>
      </c>
      <c r="T170" s="405">
        <f t="shared" si="77"/>
        <v>0</v>
      </c>
      <c r="U170" s="405">
        <f t="shared" si="77"/>
        <v>0</v>
      </c>
      <c r="V170" s="405">
        <f t="shared" si="77"/>
        <v>0</v>
      </c>
      <c r="W170" s="405">
        <f t="shared" si="77"/>
        <v>0</v>
      </c>
      <c r="X170" s="405">
        <f t="shared" si="77"/>
        <v>0</v>
      </c>
      <c r="Y170" s="405">
        <f t="shared" si="77"/>
        <v>0</v>
      </c>
      <c r="Z170" s="405">
        <f t="shared" si="77"/>
        <v>0</v>
      </c>
      <c r="AA170" s="405">
        <f t="shared" si="77"/>
        <v>0</v>
      </c>
    </row>
    <row r="171" spans="1:27" s="95" customFormat="1" hidden="1" x14ac:dyDescent="0.25">
      <c r="A171" s="704"/>
      <c r="B171" s="76" t="s">
        <v>23</v>
      </c>
      <c r="C171" s="405">
        <f t="shared" si="74"/>
        <v>0</v>
      </c>
      <c r="D171" s="405">
        <f t="shared" si="75"/>
        <v>0</v>
      </c>
      <c r="E171" s="405">
        <f t="shared" si="77"/>
        <v>0</v>
      </c>
      <c r="F171" s="405">
        <f t="shared" si="77"/>
        <v>0</v>
      </c>
      <c r="G171" s="405">
        <f t="shared" si="77"/>
        <v>0</v>
      </c>
      <c r="H171" s="405">
        <f t="shared" si="77"/>
        <v>0</v>
      </c>
      <c r="I171" s="405">
        <f t="shared" si="77"/>
        <v>0</v>
      </c>
      <c r="J171" s="405">
        <f t="shared" si="77"/>
        <v>0</v>
      </c>
      <c r="K171" s="405">
        <f t="shared" si="77"/>
        <v>0</v>
      </c>
      <c r="L171" s="405">
        <f t="shared" si="77"/>
        <v>0</v>
      </c>
      <c r="M171" s="405">
        <f t="shared" si="77"/>
        <v>0</v>
      </c>
      <c r="N171" s="405">
        <f t="shared" si="77"/>
        <v>0</v>
      </c>
      <c r="O171" s="405">
        <f t="shared" si="77"/>
        <v>0</v>
      </c>
      <c r="P171" s="405">
        <f t="shared" si="77"/>
        <v>0</v>
      </c>
      <c r="Q171" s="405">
        <f t="shared" si="77"/>
        <v>0</v>
      </c>
      <c r="R171" s="405">
        <f t="shared" si="77"/>
        <v>0</v>
      </c>
      <c r="S171" s="405">
        <f t="shared" si="77"/>
        <v>0</v>
      </c>
      <c r="T171" s="405">
        <f t="shared" si="77"/>
        <v>0</v>
      </c>
      <c r="U171" s="405">
        <f t="shared" si="77"/>
        <v>0</v>
      </c>
      <c r="V171" s="405">
        <f t="shared" si="77"/>
        <v>0</v>
      </c>
      <c r="W171" s="405">
        <f t="shared" si="77"/>
        <v>0</v>
      </c>
      <c r="X171" s="405">
        <f t="shared" si="77"/>
        <v>0</v>
      </c>
      <c r="Y171" s="405">
        <f t="shared" si="77"/>
        <v>0</v>
      </c>
      <c r="Z171" s="405">
        <f t="shared" si="77"/>
        <v>0</v>
      </c>
      <c r="AA171" s="405">
        <f t="shared" si="77"/>
        <v>0</v>
      </c>
    </row>
    <row r="172" spans="1:27" s="95" customFormat="1" hidden="1" x14ac:dyDescent="0.25">
      <c r="A172" s="704"/>
      <c r="B172" s="76" t="s">
        <v>24</v>
      </c>
      <c r="C172" s="405">
        <f t="shared" si="74"/>
        <v>0</v>
      </c>
      <c r="D172" s="405">
        <f t="shared" si="75"/>
        <v>0</v>
      </c>
      <c r="E172" s="405">
        <f t="shared" ref="E172:AA174" si="78">IF(E33=0,0,((E15*0.5)+D33-E51)*E88*E137*E$2)</f>
        <v>0</v>
      </c>
      <c r="F172" s="405">
        <f t="shared" si="78"/>
        <v>0</v>
      </c>
      <c r="G172" s="405">
        <f t="shared" si="78"/>
        <v>0</v>
      </c>
      <c r="H172" s="405">
        <f t="shared" si="78"/>
        <v>0</v>
      </c>
      <c r="I172" s="405">
        <f t="shared" si="78"/>
        <v>0</v>
      </c>
      <c r="J172" s="405">
        <f t="shared" si="78"/>
        <v>0</v>
      </c>
      <c r="K172" s="405">
        <f t="shared" si="78"/>
        <v>0</v>
      </c>
      <c r="L172" s="405">
        <f t="shared" si="78"/>
        <v>0</v>
      </c>
      <c r="M172" s="405">
        <f t="shared" si="78"/>
        <v>0</v>
      </c>
      <c r="N172" s="405">
        <f t="shared" si="78"/>
        <v>0</v>
      </c>
      <c r="O172" s="405">
        <f t="shared" si="78"/>
        <v>0</v>
      </c>
      <c r="P172" s="405">
        <f t="shared" si="78"/>
        <v>0</v>
      </c>
      <c r="Q172" s="405">
        <f t="shared" si="78"/>
        <v>0</v>
      </c>
      <c r="R172" s="405">
        <f t="shared" si="78"/>
        <v>0</v>
      </c>
      <c r="S172" s="405">
        <f t="shared" si="78"/>
        <v>0</v>
      </c>
      <c r="T172" s="405">
        <f t="shared" si="78"/>
        <v>0</v>
      </c>
      <c r="U172" s="405">
        <f t="shared" si="78"/>
        <v>0</v>
      </c>
      <c r="V172" s="405">
        <f t="shared" si="78"/>
        <v>0</v>
      </c>
      <c r="W172" s="405">
        <f t="shared" si="78"/>
        <v>0</v>
      </c>
      <c r="X172" s="405">
        <f t="shared" si="78"/>
        <v>0</v>
      </c>
      <c r="Y172" s="405">
        <f t="shared" si="78"/>
        <v>0</v>
      </c>
      <c r="Z172" s="405">
        <f t="shared" si="78"/>
        <v>0</v>
      </c>
      <c r="AA172" s="405">
        <f t="shared" si="78"/>
        <v>0</v>
      </c>
    </row>
    <row r="173" spans="1:27" s="95" customFormat="1" ht="15.75" hidden="1" customHeight="1" x14ac:dyDescent="0.25">
      <c r="A173" s="704"/>
      <c r="B173" s="76" t="s">
        <v>7</v>
      </c>
      <c r="C173" s="405">
        <f t="shared" si="74"/>
        <v>0</v>
      </c>
      <c r="D173" s="405">
        <f t="shared" si="75"/>
        <v>0</v>
      </c>
      <c r="E173" s="405">
        <f t="shared" si="78"/>
        <v>0</v>
      </c>
      <c r="F173" s="405">
        <f t="shared" si="78"/>
        <v>0</v>
      </c>
      <c r="G173" s="405">
        <f t="shared" si="78"/>
        <v>0</v>
      </c>
      <c r="H173" s="405">
        <f t="shared" si="78"/>
        <v>0</v>
      </c>
      <c r="I173" s="405">
        <f t="shared" si="78"/>
        <v>0</v>
      </c>
      <c r="J173" s="405">
        <f t="shared" si="78"/>
        <v>0</v>
      </c>
      <c r="K173" s="405">
        <f t="shared" si="78"/>
        <v>0</v>
      </c>
      <c r="L173" s="405">
        <f t="shared" si="78"/>
        <v>0</v>
      </c>
      <c r="M173" s="405">
        <f t="shared" si="78"/>
        <v>0</v>
      </c>
      <c r="N173" s="405">
        <f t="shared" si="78"/>
        <v>0</v>
      </c>
      <c r="O173" s="405">
        <f t="shared" si="78"/>
        <v>0</v>
      </c>
      <c r="P173" s="405">
        <f t="shared" si="78"/>
        <v>0</v>
      </c>
      <c r="Q173" s="405">
        <f t="shared" si="78"/>
        <v>0</v>
      </c>
      <c r="R173" s="405">
        <f t="shared" si="78"/>
        <v>0</v>
      </c>
      <c r="S173" s="405">
        <f t="shared" si="78"/>
        <v>0</v>
      </c>
      <c r="T173" s="405">
        <f t="shared" si="78"/>
        <v>0</v>
      </c>
      <c r="U173" s="405">
        <f t="shared" si="78"/>
        <v>0</v>
      </c>
      <c r="V173" s="405">
        <f t="shared" si="78"/>
        <v>0</v>
      </c>
      <c r="W173" s="405">
        <f t="shared" si="78"/>
        <v>0</v>
      </c>
      <c r="X173" s="405">
        <f t="shared" si="78"/>
        <v>0</v>
      </c>
      <c r="Y173" s="405">
        <f t="shared" si="78"/>
        <v>0</v>
      </c>
      <c r="Z173" s="405">
        <f t="shared" si="78"/>
        <v>0</v>
      </c>
      <c r="AA173" s="405">
        <f t="shared" si="78"/>
        <v>0</v>
      </c>
    </row>
    <row r="174" spans="1:27" s="95" customFormat="1" ht="15.75" hidden="1" customHeight="1" x14ac:dyDescent="0.25">
      <c r="A174" s="704"/>
      <c r="B174" s="76" t="s">
        <v>8</v>
      </c>
      <c r="C174" s="405">
        <f t="shared" si="74"/>
        <v>0</v>
      </c>
      <c r="D174" s="405">
        <f t="shared" si="75"/>
        <v>0</v>
      </c>
      <c r="E174" s="405">
        <f t="shared" si="78"/>
        <v>0</v>
      </c>
      <c r="F174" s="405">
        <f t="shared" si="78"/>
        <v>0</v>
      </c>
      <c r="G174" s="405">
        <f t="shared" si="78"/>
        <v>0</v>
      </c>
      <c r="H174" s="405">
        <f t="shared" si="78"/>
        <v>0</v>
      </c>
      <c r="I174" s="405">
        <f t="shared" si="78"/>
        <v>0</v>
      </c>
      <c r="J174" s="405">
        <f t="shared" si="78"/>
        <v>0</v>
      </c>
      <c r="K174" s="405">
        <f t="shared" si="78"/>
        <v>0</v>
      </c>
      <c r="L174" s="405">
        <f t="shared" si="78"/>
        <v>0</v>
      </c>
      <c r="M174" s="405">
        <f t="shared" si="78"/>
        <v>0</v>
      </c>
      <c r="N174" s="405">
        <f t="shared" si="78"/>
        <v>0</v>
      </c>
      <c r="O174" s="405">
        <f t="shared" si="78"/>
        <v>0</v>
      </c>
      <c r="P174" s="405">
        <f t="shared" si="78"/>
        <v>0</v>
      </c>
      <c r="Q174" s="405">
        <f t="shared" si="78"/>
        <v>0</v>
      </c>
      <c r="R174" s="405">
        <f t="shared" si="78"/>
        <v>0</v>
      </c>
      <c r="S174" s="405">
        <f t="shared" si="78"/>
        <v>0</v>
      </c>
      <c r="T174" s="405">
        <f t="shared" si="78"/>
        <v>0</v>
      </c>
      <c r="U174" s="405">
        <f t="shared" si="78"/>
        <v>0</v>
      </c>
      <c r="V174" s="405">
        <f t="shared" si="78"/>
        <v>0</v>
      </c>
      <c r="W174" s="405">
        <f t="shared" si="78"/>
        <v>0</v>
      </c>
      <c r="X174" s="405">
        <f t="shared" si="78"/>
        <v>0</v>
      </c>
      <c r="Y174" s="405">
        <f t="shared" si="78"/>
        <v>0</v>
      </c>
      <c r="Z174" s="405">
        <f t="shared" si="78"/>
        <v>0</v>
      </c>
      <c r="AA174" s="405">
        <f t="shared" si="78"/>
        <v>0</v>
      </c>
    </row>
    <row r="175" spans="1:27" s="95" customFormat="1" ht="15.75" hidden="1" customHeight="1" x14ac:dyDescent="0.25">
      <c r="A175" s="704"/>
      <c r="B175" s="13"/>
      <c r="C175" s="304"/>
      <c r="D175" s="304"/>
      <c r="E175" s="304"/>
      <c r="F175" s="304"/>
      <c r="G175" s="304"/>
      <c r="H175" s="304"/>
      <c r="I175" s="304"/>
      <c r="J175" s="304"/>
      <c r="K175" s="304"/>
      <c r="L175" s="304"/>
      <c r="M175" s="304"/>
      <c r="N175" s="304"/>
      <c r="O175" s="304"/>
      <c r="P175" s="304"/>
      <c r="Q175" s="304"/>
      <c r="R175" s="304"/>
      <c r="S175" s="304"/>
      <c r="T175" s="304"/>
      <c r="U175" s="304"/>
      <c r="V175" s="304"/>
      <c r="W175" s="304"/>
      <c r="X175" s="304"/>
      <c r="Y175" s="304"/>
      <c r="Z175" s="304"/>
      <c r="AA175" s="304"/>
    </row>
    <row r="176" spans="1:27" s="95" customFormat="1" ht="15.75" hidden="1" customHeight="1" x14ac:dyDescent="0.25">
      <c r="A176" s="704"/>
      <c r="B176" s="224" t="s">
        <v>26</v>
      </c>
      <c r="C176" s="405">
        <f>SUM(C162:C175)</f>
        <v>0</v>
      </c>
      <c r="D176" s="405">
        <f>SUM(D162:D175)</f>
        <v>0</v>
      </c>
      <c r="E176" s="405">
        <f t="shared" ref="E176:AA176" si="79">SUM(E162:E175)</f>
        <v>0</v>
      </c>
      <c r="F176" s="405">
        <f t="shared" si="79"/>
        <v>0</v>
      </c>
      <c r="G176" s="405">
        <f t="shared" si="79"/>
        <v>0</v>
      </c>
      <c r="H176" s="405">
        <f t="shared" si="79"/>
        <v>0</v>
      </c>
      <c r="I176" s="405">
        <f t="shared" si="79"/>
        <v>0</v>
      </c>
      <c r="J176" s="405">
        <f t="shared" si="79"/>
        <v>0</v>
      </c>
      <c r="K176" s="405">
        <f t="shared" si="79"/>
        <v>0</v>
      </c>
      <c r="L176" s="405">
        <f t="shared" si="79"/>
        <v>0</v>
      </c>
      <c r="M176" s="405">
        <f t="shared" si="79"/>
        <v>0</v>
      </c>
      <c r="N176" s="405">
        <f t="shared" si="79"/>
        <v>0</v>
      </c>
      <c r="O176" s="405">
        <f t="shared" si="79"/>
        <v>0</v>
      </c>
      <c r="P176" s="405">
        <f t="shared" si="79"/>
        <v>0</v>
      </c>
      <c r="Q176" s="405">
        <f t="shared" si="79"/>
        <v>0</v>
      </c>
      <c r="R176" s="405">
        <f t="shared" si="79"/>
        <v>0</v>
      </c>
      <c r="S176" s="405">
        <f t="shared" si="79"/>
        <v>0</v>
      </c>
      <c r="T176" s="405">
        <f t="shared" si="79"/>
        <v>0</v>
      </c>
      <c r="U176" s="405">
        <f t="shared" si="79"/>
        <v>0</v>
      </c>
      <c r="V176" s="405">
        <f t="shared" si="79"/>
        <v>0</v>
      </c>
      <c r="W176" s="405">
        <f t="shared" si="79"/>
        <v>0</v>
      </c>
      <c r="X176" s="405">
        <f t="shared" si="79"/>
        <v>0</v>
      </c>
      <c r="Y176" s="405">
        <f t="shared" si="79"/>
        <v>0</v>
      </c>
      <c r="Z176" s="405">
        <f t="shared" si="79"/>
        <v>0</v>
      </c>
      <c r="AA176" s="405">
        <f t="shared" si="79"/>
        <v>0</v>
      </c>
    </row>
    <row r="177" spans="1:27" s="95" customFormat="1" ht="16.5" hidden="1" customHeight="1" thickBot="1" x14ac:dyDescent="0.3">
      <c r="A177" s="705"/>
      <c r="B177" s="127" t="s">
        <v>27</v>
      </c>
      <c r="C177" s="413">
        <f>C176</f>
        <v>0</v>
      </c>
      <c r="D177" s="413">
        <f>C177+D176</f>
        <v>0</v>
      </c>
      <c r="E177" s="413">
        <f t="shared" ref="E177:AA177" si="80">D177+E176</f>
        <v>0</v>
      </c>
      <c r="F177" s="413">
        <f t="shared" si="80"/>
        <v>0</v>
      </c>
      <c r="G177" s="413">
        <f t="shared" si="80"/>
        <v>0</v>
      </c>
      <c r="H177" s="413">
        <f t="shared" si="80"/>
        <v>0</v>
      </c>
      <c r="I177" s="413">
        <f t="shared" si="80"/>
        <v>0</v>
      </c>
      <c r="J177" s="413">
        <f t="shared" si="80"/>
        <v>0</v>
      </c>
      <c r="K177" s="413">
        <f t="shared" si="80"/>
        <v>0</v>
      </c>
      <c r="L177" s="413">
        <f t="shared" si="80"/>
        <v>0</v>
      </c>
      <c r="M177" s="413">
        <f t="shared" si="80"/>
        <v>0</v>
      </c>
      <c r="N177" s="413">
        <f t="shared" si="80"/>
        <v>0</v>
      </c>
      <c r="O177" s="413">
        <f t="shared" si="80"/>
        <v>0</v>
      </c>
      <c r="P177" s="413">
        <f t="shared" si="80"/>
        <v>0</v>
      </c>
      <c r="Q177" s="413">
        <f t="shared" si="80"/>
        <v>0</v>
      </c>
      <c r="R177" s="413">
        <f t="shared" si="80"/>
        <v>0</v>
      </c>
      <c r="S177" s="413">
        <f t="shared" si="80"/>
        <v>0</v>
      </c>
      <c r="T177" s="413">
        <f t="shared" si="80"/>
        <v>0</v>
      </c>
      <c r="U177" s="413">
        <f t="shared" si="80"/>
        <v>0</v>
      </c>
      <c r="V177" s="413">
        <f t="shared" si="80"/>
        <v>0</v>
      </c>
      <c r="W177" s="413">
        <f t="shared" si="80"/>
        <v>0</v>
      </c>
      <c r="X177" s="413">
        <f t="shared" si="80"/>
        <v>0</v>
      </c>
      <c r="Y177" s="413">
        <f t="shared" si="80"/>
        <v>0</v>
      </c>
      <c r="Z177" s="413">
        <f t="shared" si="80"/>
        <v>0</v>
      </c>
      <c r="AA177" s="413">
        <f t="shared" si="80"/>
        <v>0</v>
      </c>
    </row>
    <row r="178" spans="1:27" hidden="1" x14ac:dyDescent="0.25">
      <c r="A178" s="95"/>
      <c r="B178" s="95" t="s">
        <v>128</v>
      </c>
      <c r="C178" s="99">
        <f>C157+C176</f>
        <v>0</v>
      </c>
      <c r="D178" s="99">
        <f t="shared" ref="D178:AA178" si="81">D157+D176</f>
        <v>0</v>
      </c>
      <c r="E178" s="99">
        <f t="shared" si="81"/>
        <v>0</v>
      </c>
      <c r="F178" s="99">
        <f t="shared" si="81"/>
        <v>0</v>
      </c>
      <c r="G178" s="99">
        <f t="shared" si="81"/>
        <v>0</v>
      </c>
      <c r="H178" s="99">
        <f t="shared" si="81"/>
        <v>0</v>
      </c>
      <c r="I178" s="99">
        <f t="shared" si="81"/>
        <v>0</v>
      </c>
      <c r="J178" s="99">
        <f t="shared" si="81"/>
        <v>0</v>
      </c>
      <c r="K178" s="99">
        <f t="shared" si="81"/>
        <v>0</v>
      </c>
      <c r="L178" s="99">
        <f t="shared" si="81"/>
        <v>0</v>
      </c>
      <c r="M178" s="99">
        <f t="shared" si="81"/>
        <v>0</v>
      </c>
      <c r="N178" s="99">
        <f t="shared" si="81"/>
        <v>0</v>
      </c>
      <c r="O178" s="99">
        <f t="shared" si="81"/>
        <v>0</v>
      </c>
      <c r="P178" s="99">
        <f t="shared" si="81"/>
        <v>0</v>
      </c>
      <c r="Q178" s="99">
        <f t="shared" si="81"/>
        <v>0</v>
      </c>
      <c r="R178" s="99">
        <f t="shared" si="81"/>
        <v>0</v>
      </c>
      <c r="S178" s="99">
        <f t="shared" si="81"/>
        <v>0</v>
      </c>
      <c r="T178" s="99">
        <f t="shared" si="81"/>
        <v>0</v>
      </c>
      <c r="U178" s="99">
        <f t="shared" si="81"/>
        <v>0</v>
      </c>
      <c r="V178" s="99">
        <f t="shared" si="81"/>
        <v>0</v>
      </c>
      <c r="W178" s="99">
        <f t="shared" si="81"/>
        <v>0</v>
      </c>
      <c r="X178" s="99">
        <f t="shared" si="81"/>
        <v>0</v>
      </c>
      <c r="Y178" s="99">
        <f t="shared" si="81"/>
        <v>0</v>
      </c>
      <c r="Z178" s="99">
        <f t="shared" si="81"/>
        <v>0</v>
      </c>
      <c r="AA178" s="99">
        <f t="shared" si="81"/>
        <v>0</v>
      </c>
    </row>
    <row r="179" spans="1:27" hidden="1" x14ac:dyDescent="0.25">
      <c r="A179" s="95"/>
      <c r="B179" s="95" t="s">
        <v>182</v>
      </c>
      <c r="C179" s="97">
        <f>C178-C73</f>
        <v>0</v>
      </c>
      <c r="D179" s="97">
        <f t="shared" ref="D179:AA179" si="82">D178-D73</f>
        <v>0</v>
      </c>
      <c r="E179" s="97">
        <f t="shared" si="82"/>
        <v>0</v>
      </c>
      <c r="F179" s="97">
        <f t="shared" si="82"/>
        <v>0</v>
      </c>
      <c r="G179" s="97">
        <f t="shared" si="82"/>
        <v>0</v>
      </c>
      <c r="H179" s="97">
        <f t="shared" si="82"/>
        <v>0</v>
      </c>
      <c r="I179" s="97">
        <f t="shared" si="82"/>
        <v>0</v>
      </c>
      <c r="J179" s="97">
        <f t="shared" si="82"/>
        <v>0</v>
      </c>
      <c r="K179" s="97">
        <f t="shared" si="82"/>
        <v>0</v>
      </c>
      <c r="L179" s="97">
        <f t="shared" si="82"/>
        <v>0</v>
      </c>
      <c r="M179" s="97">
        <f t="shared" si="82"/>
        <v>0</v>
      </c>
      <c r="N179" s="97">
        <f t="shared" si="82"/>
        <v>0</v>
      </c>
      <c r="O179" s="97">
        <f t="shared" si="82"/>
        <v>0</v>
      </c>
      <c r="P179" s="97">
        <f t="shared" si="82"/>
        <v>0</v>
      </c>
      <c r="Q179" s="97">
        <f t="shared" si="82"/>
        <v>0</v>
      </c>
      <c r="R179" s="97">
        <f t="shared" si="82"/>
        <v>0</v>
      </c>
      <c r="S179" s="97">
        <f t="shared" si="82"/>
        <v>0</v>
      </c>
      <c r="T179" s="97">
        <f t="shared" si="82"/>
        <v>0</v>
      </c>
      <c r="U179" s="97">
        <f t="shared" si="82"/>
        <v>0</v>
      </c>
      <c r="V179" s="97">
        <f t="shared" si="82"/>
        <v>0</v>
      </c>
      <c r="W179" s="97">
        <f t="shared" si="82"/>
        <v>0</v>
      </c>
      <c r="X179" s="97">
        <f t="shared" si="82"/>
        <v>0</v>
      </c>
      <c r="Y179" s="97">
        <f t="shared" si="82"/>
        <v>0</v>
      </c>
      <c r="Z179" s="97">
        <f t="shared" si="82"/>
        <v>0</v>
      </c>
      <c r="AA179" s="97">
        <f t="shared" si="82"/>
        <v>0</v>
      </c>
    </row>
    <row r="180" spans="1:27" ht="15.75" hidden="1" thickBot="1" x14ac:dyDescent="0.3">
      <c r="A180" s="95"/>
      <c r="B180" s="95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</row>
    <row r="181" spans="1:27" ht="15.75" hidden="1" thickBot="1" x14ac:dyDescent="0.3">
      <c r="A181" s="95"/>
      <c r="B181" s="241" t="s">
        <v>39</v>
      </c>
      <c r="C181" s="135">
        <f>C$4</f>
        <v>45292</v>
      </c>
      <c r="D181" s="135">
        <f t="shared" ref="D181:AA181" si="83">D$4</f>
        <v>45323</v>
      </c>
      <c r="E181" s="135">
        <f t="shared" si="83"/>
        <v>45352</v>
      </c>
      <c r="F181" s="135">
        <f t="shared" si="83"/>
        <v>45383</v>
      </c>
      <c r="G181" s="135">
        <f t="shared" si="83"/>
        <v>45413</v>
      </c>
      <c r="H181" s="135">
        <f t="shared" si="83"/>
        <v>45444</v>
      </c>
      <c r="I181" s="135">
        <f t="shared" si="83"/>
        <v>45474</v>
      </c>
      <c r="J181" s="135">
        <f t="shared" si="83"/>
        <v>45505</v>
      </c>
      <c r="K181" s="135">
        <f t="shared" si="83"/>
        <v>45536</v>
      </c>
      <c r="L181" s="135">
        <f t="shared" si="83"/>
        <v>45566</v>
      </c>
      <c r="M181" s="135">
        <f t="shared" si="83"/>
        <v>45597</v>
      </c>
      <c r="N181" s="135">
        <f t="shared" si="83"/>
        <v>45627</v>
      </c>
      <c r="O181" s="135">
        <f t="shared" si="83"/>
        <v>45658</v>
      </c>
      <c r="P181" s="135">
        <f t="shared" si="83"/>
        <v>45689</v>
      </c>
      <c r="Q181" s="135">
        <f t="shared" si="83"/>
        <v>45717</v>
      </c>
      <c r="R181" s="135">
        <f t="shared" si="83"/>
        <v>45748</v>
      </c>
      <c r="S181" s="135">
        <f t="shared" si="83"/>
        <v>45778</v>
      </c>
      <c r="T181" s="135">
        <f t="shared" si="83"/>
        <v>45809</v>
      </c>
      <c r="U181" s="135">
        <f t="shared" si="83"/>
        <v>45839</v>
      </c>
      <c r="V181" s="135">
        <f t="shared" si="83"/>
        <v>45870</v>
      </c>
      <c r="W181" s="135">
        <f t="shared" si="83"/>
        <v>45901</v>
      </c>
      <c r="X181" s="135">
        <f t="shared" si="83"/>
        <v>45931</v>
      </c>
      <c r="Y181" s="135">
        <f t="shared" si="83"/>
        <v>45962</v>
      </c>
      <c r="Z181" s="135">
        <f t="shared" si="83"/>
        <v>45992</v>
      </c>
      <c r="AA181" s="135">
        <f t="shared" si="83"/>
        <v>46023</v>
      </c>
    </row>
    <row r="182" spans="1:27" hidden="1" x14ac:dyDescent="0.25">
      <c r="A182" s="95"/>
      <c r="B182" s="235" t="s">
        <v>129</v>
      </c>
      <c r="C182" s="107">
        <f>C157*'YTD PROGRAM SUMMARY'!C43</f>
        <v>0</v>
      </c>
      <c r="D182" s="107">
        <f>D157*'YTD PROGRAM SUMMARY'!D43</f>
        <v>0</v>
      </c>
      <c r="E182" s="107">
        <f>E157*'YTD PROGRAM SUMMARY'!E43</f>
        <v>0</v>
      </c>
      <c r="F182" s="107">
        <f>F157*'YTD PROGRAM SUMMARY'!F43</f>
        <v>0</v>
      </c>
      <c r="G182" s="107">
        <f>G157*'YTD PROGRAM SUMMARY'!G43</f>
        <v>0</v>
      </c>
      <c r="H182" s="107">
        <f>H157*'YTD PROGRAM SUMMARY'!H43</f>
        <v>0</v>
      </c>
      <c r="I182" s="107">
        <f>I157*'YTD PROGRAM SUMMARY'!I43</f>
        <v>0</v>
      </c>
      <c r="J182" s="107">
        <f>J157*'YTD PROGRAM SUMMARY'!J43</f>
        <v>0</v>
      </c>
      <c r="K182" s="107">
        <f>K157*'YTD PROGRAM SUMMARY'!K43</f>
        <v>0</v>
      </c>
      <c r="L182" s="107">
        <f>L157*'YTD PROGRAM SUMMARY'!L43</f>
        <v>0</v>
      </c>
      <c r="M182" s="107">
        <f>M157*'YTD PROGRAM SUMMARY'!M43</f>
        <v>0</v>
      </c>
      <c r="N182" s="107">
        <f>N157*'YTD PROGRAM SUMMARY'!N43</f>
        <v>0</v>
      </c>
      <c r="O182" s="207">
        <f>O157*'YTD PROGRAM SUMMARY'!O43</f>
        <v>0</v>
      </c>
      <c r="P182" s="207">
        <f>P157*'YTD PROGRAM SUMMARY'!P43</f>
        <v>0</v>
      </c>
      <c r="Q182" s="207">
        <f>Q157*'YTD PROGRAM SUMMARY'!Q43</f>
        <v>0</v>
      </c>
      <c r="R182" s="207">
        <f>R157*'YTD PROGRAM SUMMARY'!R43</f>
        <v>0</v>
      </c>
      <c r="S182" s="207">
        <f>S157*'YTD PROGRAM SUMMARY'!S43</f>
        <v>0</v>
      </c>
      <c r="T182" s="207">
        <f>T157*'YTD PROGRAM SUMMARY'!T43</f>
        <v>0</v>
      </c>
      <c r="U182" s="207">
        <f>U157*'YTD PROGRAM SUMMARY'!U43</f>
        <v>0</v>
      </c>
      <c r="V182" s="207">
        <f>V157*'YTD PROGRAM SUMMARY'!V43</f>
        <v>0</v>
      </c>
      <c r="W182" s="207">
        <f>W157*'YTD PROGRAM SUMMARY'!W43</f>
        <v>0</v>
      </c>
      <c r="X182" s="207">
        <f>X157*'YTD PROGRAM SUMMARY'!X43</f>
        <v>0</v>
      </c>
      <c r="Y182" s="207">
        <f>Y157*'YTD PROGRAM SUMMARY'!Y43</f>
        <v>0</v>
      </c>
      <c r="Z182" s="207">
        <f>Z157*'YTD PROGRAM SUMMARY'!Z43</f>
        <v>0</v>
      </c>
      <c r="AA182" s="207">
        <f>AA157*'YTD PROGRAM SUMMARY'!AA43</f>
        <v>0</v>
      </c>
    </row>
    <row r="183" spans="1:27" ht="15.75" hidden="1" thickBot="1" x14ac:dyDescent="0.3">
      <c r="A183" s="95"/>
      <c r="B183" s="78" t="s">
        <v>130</v>
      </c>
      <c r="C183" s="100">
        <f>C176*'YTD PROGRAM SUMMARY'!C43</f>
        <v>0</v>
      </c>
      <c r="D183" s="100">
        <f>D176*'YTD PROGRAM SUMMARY'!D43</f>
        <v>0</v>
      </c>
      <c r="E183" s="100">
        <f>E176*'YTD PROGRAM SUMMARY'!E43</f>
        <v>0</v>
      </c>
      <c r="F183" s="100">
        <f>F176*'YTD PROGRAM SUMMARY'!F43</f>
        <v>0</v>
      </c>
      <c r="G183" s="100">
        <f>G176*'YTD PROGRAM SUMMARY'!G43</f>
        <v>0</v>
      </c>
      <c r="H183" s="100">
        <f>H176*'YTD PROGRAM SUMMARY'!H43</f>
        <v>0</v>
      </c>
      <c r="I183" s="100">
        <f>I176*'YTD PROGRAM SUMMARY'!I43</f>
        <v>0</v>
      </c>
      <c r="J183" s="100">
        <f>J176*'YTD PROGRAM SUMMARY'!J43</f>
        <v>0</v>
      </c>
      <c r="K183" s="100">
        <f>K176*'YTD PROGRAM SUMMARY'!K43</f>
        <v>0</v>
      </c>
      <c r="L183" s="100">
        <f>L176*'YTD PROGRAM SUMMARY'!L43</f>
        <v>0</v>
      </c>
      <c r="M183" s="100">
        <f>M176*'YTD PROGRAM SUMMARY'!M43</f>
        <v>0</v>
      </c>
      <c r="N183" s="100">
        <f>N176*'YTD PROGRAM SUMMARY'!N43</f>
        <v>0</v>
      </c>
      <c r="O183" s="201">
        <f>O176*'YTD PROGRAM SUMMARY'!O43</f>
        <v>0</v>
      </c>
      <c r="P183" s="201">
        <f>P176*'YTD PROGRAM SUMMARY'!P43</f>
        <v>0</v>
      </c>
      <c r="Q183" s="201">
        <f>Q176*'YTD PROGRAM SUMMARY'!Q43</f>
        <v>0</v>
      </c>
      <c r="R183" s="201">
        <f>R176*'YTD PROGRAM SUMMARY'!R43</f>
        <v>0</v>
      </c>
      <c r="S183" s="201">
        <f>S176*'YTD PROGRAM SUMMARY'!S43</f>
        <v>0</v>
      </c>
      <c r="T183" s="201">
        <f>T176*'YTD PROGRAM SUMMARY'!T43</f>
        <v>0</v>
      </c>
      <c r="U183" s="201">
        <f>U176*'YTD PROGRAM SUMMARY'!U43</f>
        <v>0</v>
      </c>
      <c r="V183" s="201">
        <f>V176*'YTD PROGRAM SUMMARY'!V43</f>
        <v>0</v>
      </c>
      <c r="W183" s="201">
        <f>W176*'YTD PROGRAM SUMMARY'!W43</f>
        <v>0</v>
      </c>
      <c r="X183" s="201">
        <f>X176*'YTD PROGRAM SUMMARY'!X43</f>
        <v>0</v>
      </c>
      <c r="Y183" s="201">
        <f>Y176*'YTD PROGRAM SUMMARY'!Y43</f>
        <v>0</v>
      </c>
      <c r="Z183" s="201">
        <f>Z176*'YTD PROGRAM SUMMARY'!Z43</f>
        <v>0</v>
      </c>
      <c r="AA183" s="201">
        <f>AA176*'YTD PROGRAM SUMMARY'!AA43</f>
        <v>0</v>
      </c>
    </row>
    <row r="184" spans="1:27" hidden="1" x14ac:dyDescent="0.25">
      <c r="A184" s="95"/>
      <c r="B184" s="235" t="s">
        <v>131</v>
      </c>
      <c r="C184" s="101">
        <f>IFERROR(C182/C73,0)</f>
        <v>0</v>
      </c>
      <c r="D184" s="101">
        <f t="shared" ref="D184:AA184" si="84">IFERROR(D182/D73,0)</f>
        <v>0</v>
      </c>
      <c r="E184" s="101">
        <f t="shared" si="84"/>
        <v>0</v>
      </c>
      <c r="F184" s="101">
        <f t="shared" si="84"/>
        <v>0</v>
      </c>
      <c r="G184" s="101">
        <f t="shared" si="84"/>
        <v>0</v>
      </c>
      <c r="H184" s="101">
        <f t="shared" si="84"/>
        <v>0</v>
      </c>
      <c r="I184" s="101">
        <f t="shared" si="84"/>
        <v>0</v>
      </c>
      <c r="J184" s="101">
        <f t="shared" si="84"/>
        <v>0</v>
      </c>
      <c r="K184" s="101">
        <f t="shared" si="84"/>
        <v>0</v>
      </c>
      <c r="L184" s="101">
        <f t="shared" si="84"/>
        <v>0</v>
      </c>
      <c r="M184" s="101">
        <f t="shared" si="84"/>
        <v>0</v>
      </c>
      <c r="N184" s="101">
        <f t="shared" si="84"/>
        <v>0</v>
      </c>
      <c r="O184" s="202">
        <f t="shared" si="84"/>
        <v>0</v>
      </c>
      <c r="P184" s="202">
        <f t="shared" si="84"/>
        <v>0</v>
      </c>
      <c r="Q184" s="202">
        <f t="shared" si="84"/>
        <v>0</v>
      </c>
      <c r="R184" s="202">
        <f t="shared" si="84"/>
        <v>0</v>
      </c>
      <c r="S184" s="202">
        <f t="shared" si="84"/>
        <v>0</v>
      </c>
      <c r="T184" s="202">
        <f t="shared" si="84"/>
        <v>0</v>
      </c>
      <c r="U184" s="202">
        <f t="shared" si="84"/>
        <v>0</v>
      </c>
      <c r="V184" s="202">
        <f t="shared" si="84"/>
        <v>0</v>
      </c>
      <c r="W184" s="202">
        <f t="shared" si="84"/>
        <v>0</v>
      </c>
      <c r="X184" s="202">
        <f t="shared" si="84"/>
        <v>0</v>
      </c>
      <c r="Y184" s="202">
        <f t="shared" si="84"/>
        <v>0</v>
      </c>
      <c r="Z184" s="202">
        <f t="shared" si="84"/>
        <v>0</v>
      </c>
      <c r="AA184" s="202">
        <f t="shared" si="84"/>
        <v>0</v>
      </c>
    </row>
    <row r="185" spans="1:27" ht="15.75" hidden="1" thickBot="1" x14ac:dyDescent="0.3">
      <c r="A185" s="95"/>
      <c r="B185" s="78" t="s">
        <v>132</v>
      </c>
      <c r="C185" s="102">
        <f>IFERROR(C183/C73,0)</f>
        <v>0</v>
      </c>
      <c r="D185" s="102">
        <f t="shared" ref="D185:AA185" si="85">IFERROR(D183/D73,0)</f>
        <v>0</v>
      </c>
      <c r="E185" s="102">
        <f t="shared" si="85"/>
        <v>0</v>
      </c>
      <c r="F185" s="102">
        <f t="shared" si="85"/>
        <v>0</v>
      </c>
      <c r="G185" s="102">
        <f t="shared" si="85"/>
        <v>0</v>
      </c>
      <c r="H185" s="102">
        <f t="shared" si="85"/>
        <v>0</v>
      </c>
      <c r="I185" s="102">
        <f t="shared" si="85"/>
        <v>0</v>
      </c>
      <c r="J185" s="102">
        <f t="shared" si="85"/>
        <v>0</v>
      </c>
      <c r="K185" s="102">
        <f t="shared" si="85"/>
        <v>0</v>
      </c>
      <c r="L185" s="102">
        <f t="shared" si="85"/>
        <v>0</v>
      </c>
      <c r="M185" s="102">
        <f t="shared" si="85"/>
        <v>0</v>
      </c>
      <c r="N185" s="102">
        <f t="shared" si="85"/>
        <v>0</v>
      </c>
      <c r="O185" s="203">
        <f t="shared" si="85"/>
        <v>0</v>
      </c>
      <c r="P185" s="203">
        <f t="shared" si="85"/>
        <v>0</v>
      </c>
      <c r="Q185" s="203">
        <f t="shared" si="85"/>
        <v>0</v>
      </c>
      <c r="R185" s="203">
        <f t="shared" si="85"/>
        <v>0</v>
      </c>
      <c r="S185" s="203">
        <f t="shared" si="85"/>
        <v>0</v>
      </c>
      <c r="T185" s="203">
        <f t="shared" si="85"/>
        <v>0</v>
      </c>
      <c r="U185" s="203">
        <f t="shared" si="85"/>
        <v>0</v>
      </c>
      <c r="V185" s="203">
        <f t="shared" si="85"/>
        <v>0</v>
      </c>
      <c r="W185" s="203">
        <f t="shared" si="85"/>
        <v>0</v>
      </c>
      <c r="X185" s="203">
        <f t="shared" si="85"/>
        <v>0</v>
      </c>
      <c r="Y185" s="203">
        <f t="shared" si="85"/>
        <v>0</v>
      </c>
      <c r="Z185" s="203">
        <f t="shared" si="85"/>
        <v>0</v>
      </c>
      <c r="AA185" s="203">
        <f t="shared" si="85"/>
        <v>0</v>
      </c>
    </row>
    <row r="186" spans="1:27" ht="15.75" hidden="1" thickBot="1" x14ac:dyDescent="0.3">
      <c r="A186" s="95"/>
      <c r="B186" s="242" t="s">
        <v>133</v>
      </c>
      <c r="C186" s="104">
        <f>C184+C185</f>
        <v>0</v>
      </c>
      <c r="D186" s="104">
        <f t="shared" ref="D186:AA186" si="86">D184+D185</f>
        <v>0</v>
      </c>
      <c r="E186" s="105">
        <f t="shared" si="86"/>
        <v>0</v>
      </c>
      <c r="F186" s="105">
        <f t="shared" si="86"/>
        <v>0</v>
      </c>
      <c r="G186" s="105">
        <f t="shared" si="86"/>
        <v>0</v>
      </c>
      <c r="H186" s="105">
        <f t="shared" si="86"/>
        <v>0</v>
      </c>
      <c r="I186" s="105">
        <f t="shared" si="86"/>
        <v>0</v>
      </c>
      <c r="J186" s="105">
        <f t="shared" si="86"/>
        <v>0</v>
      </c>
      <c r="K186" s="105">
        <f t="shared" si="86"/>
        <v>0</v>
      </c>
      <c r="L186" s="105">
        <f t="shared" si="86"/>
        <v>0</v>
      </c>
      <c r="M186" s="106">
        <f t="shared" si="86"/>
        <v>0</v>
      </c>
      <c r="N186" s="115">
        <f t="shared" si="86"/>
        <v>0</v>
      </c>
      <c r="O186" s="204">
        <f t="shared" si="86"/>
        <v>0</v>
      </c>
      <c r="P186" s="204">
        <f t="shared" si="86"/>
        <v>0</v>
      </c>
      <c r="Q186" s="205">
        <f t="shared" si="86"/>
        <v>0</v>
      </c>
      <c r="R186" s="205">
        <f t="shared" si="86"/>
        <v>0</v>
      </c>
      <c r="S186" s="205">
        <f t="shared" si="86"/>
        <v>0</v>
      </c>
      <c r="T186" s="205">
        <f t="shared" si="86"/>
        <v>0</v>
      </c>
      <c r="U186" s="205">
        <f t="shared" si="86"/>
        <v>0</v>
      </c>
      <c r="V186" s="205">
        <f t="shared" si="86"/>
        <v>0</v>
      </c>
      <c r="W186" s="205">
        <f t="shared" si="86"/>
        <v>0</v>
      </c>
      <c r="X186" s="205">
        <f t="shared" si="86"/>
        <v>0</v>
      </c>
      <c r="Y186" s="219">
        <f t="shared" si="86"/>
        <v>0</v>
      </c>
      <c r="Z186" s="219">
        <f t="shared" si="86"/>
        <v>0</v>
      </c>
      <c r="AA186" s="204">
        <f t="shared" si="86"/>
        <v>0</v>
      </c>
    </row>
    <row r="187" spans="1:27" ht="15.75" hidden="1" thickBot="1" x14ac:dyDescent="0.3">
      <c r="A187" s="95"/>
      <c r="B187" s="95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5.75" hidden="1" thickBot="1" x14ac:dyDescent="0.3">
      <c r="A188" s="95"/>
      <c r="B188" s="241" t="s">
        <v>37</v>
      </c>
      <c r="C188" s="135">
        <f>C$4</f>
        <v>45292</v>
      </c>
      <c r="D188" s="135">
        <f t="shared" ref="D188:AA188" si="87">D$4</f>
        <v>45323</v>
      </c>
      <c r="E188" s="135">
        <f t="shared" si="87"/>
        <v>45352</v>
      </c>
      <c r="F188" s="135">
        <f t="shared" si="87"/>
        <v>45383</v>
      </c>
      <c r="G188" s="135">
        <f t="shared" si="87"/>
        <v>45413</v>
      </c>
      <c r="H188" s="135">
        <f t="shared" si="87"/>
        <v>45444</v>
      </c>
      <c r="I188" s="135">
        <f t="shared" si="87"/>
        <v>45474</v>
      </c>
      <c r="J188" s="135">
        <f t="shared" si="87"/>
        <v>45505</v>
      </c>
      <c r="K188" s="135">
        <f t="shared" si="87"/>
        <v>45536</v>
      </c>
      <c r="L188" s="135">
        <f t="shared" si="87"/>
        <v>45566</v>
      </c>
      <c r="M188" s="135">
        <f t="shared" si="87"/>
        <v>45597</v>
      </c>
      <c r="N188" s="135">
        <f t="shared" si="87"/>
        <v>45627</v>
      </c>
      <c r="O188" s="135">
        <f t="shared" si="87"/>
        <v>45658</v>
      </c>
      <c r="P188" s="135">
        <f t="shared" si="87"/>
        <v>45689</v>
      </c>
      <c r="Q188" s="135">
        <f t="shared" si="87"/>
        <v>45717</v>
      </c>
      <c r="R188" s="135">
        <f t="shared" si="87"/>
        <v>45748</v>
      </c>
      <c r="S188" s="135">
        <f t="shared" si="87"/>
        <v>45778</v>
      </c>
      <c r="T188" s="135">
        <f t="shared" si="87"/>
        <v>45809</v>
      </c>
      <c r="U188" s="135">
        <f t="shared" si="87"/>
        <v>45839</v>
      </c>
      <c r="V188" s="135">
        <f t="shared" si="87"/>
        <v>45870</v>
      </c>
      <c r="W188" s="135">
        <f t="shared" si="87"/>
        <v>45901</v>
      </c>
      <c r="X188" s="135">
        <f t="shared" si="87"/>
        <v>45931</v>
      </c>
      <c r="Y188" s="135">
        <f t="shared" si="87"/>
        <v>45962</v>
      </c>
      <c r="Z188" s="135">
        <f t="shared" si="87"/>
        <v>45992</v>
      </c>
      <c r="AA188" s="135">
        <f t="shared" si="87"/>
        <v>46023</v>
      </c>
    </row>
    <row r="189" spans="1:27" hidden="1" x14ac:dyDescent="0.25">
      <c r="A189" s="95"/>
      <c r="B189" s="235" t="s">
        <v>134</v>
      </c>
      <c r="C189" s="107">
        <f>C157*'YTD PROGRAM SUMMARY'!C44</f>
        <v>0</v>
      </c>
      <c r="D189" s="107">
        <f>D157*'YTD PROGRAM SUMMARY'!D44</f>
        <v>0</v>
      </c>
      <c r="E189" s="107">
        <f>E157*'YTD PROGRAM SUMMARY'!E44</f>
        <v>0</v>
      </c>
      <c r="F189" s="107">
        <f>F157*'YTD PROGRAM SUMMARY'!F44</f>
        <v>0</v>
      </c>
      <c r="G189" s="107">
        <f>G157*'YTD PROGRAM SUMMARY'!G44</f>
        <v>0</v>
      </c>
      <c r="H189" s="107">
        <f>H157*'YTD PROGRAM SUMMARY'!H44</f>
        <v>0</v>
      </c>
      <c r="I189" s="107">
        <f>I157*'YTD PROGRAM SUMMARY'!I44</f>
        <v>0</v>
      </c>
      <c r="J189" s="107">
        <f>J157*'YTD PROGRAM SUMMARY'!J44</f>
        <v>0</v>
      </c>
      <c r="K189" s="107">
        <f>K157*'YTD PROGRAM SUMMARY'!K44</f>
        <v>0</v>
      </c>
      <c r="L189" s="107">
        <f>L157*'YTD PROGRAM SUMMARY'!L44</f>
        <v>0</v>
      </c>
      <c r="M189" s="107">
        <f>M157*'YTD PROGRAM SUMMARY'!M44</f>
        <v>0</v>
      </c>
      <c r="N189" s="107">
        <f>N157*'YTD PROGRAM SUMMARY'!N44</f>
        <v>0</v>
      </c>
      <c r="O189" s="207">
        <f>O157*'YTD PROGRAM SUMMARY'!O44</f>
        <v>0</v>
      </c>
      <c r="P189" s="207">
        <f>P157*'YTD PROGRAM SUMMARY'!P44</f>
        <v>0</v>
      </c>
      <c r="Q189" s="207">
        <f>Q157*'YTD PROGRAM SUMMARY'!Q44</f>
        <v>0</v>
      </c>
      <c r="R189" s="207">
        <f>R157*'YTD PROGRAM SUMMARY'!R44</f>
        <v>0</v>
      </c>
      <c r="S189" s="207">
        <f>S157*'YTD PROGRAM SUMMARY'!S44</f>
        <v>0</v>
      </c>
      <c r="T189" s="207">
        <f>T157*'YTD PROGRAM SUMMARY'!T44</f>
        <v>0</v>
      </c>
      <c r="U189" s="207">
        <f>U157*'YTD PROGRAM SUMMARY'!U44</f>
        <v>0</v>
      </c>
      <c r="V189" s="207">
        <f>V157*'YTD PROGRAM SUMMARY'!V44</f>
        <v>0</v>
      </c>
      <c r="W189" s="207">
        <f>W157*'YTD PROGRAM SUMMARY'!W44</f>
        <v>0</v>
      </c>
      <c r="X189" s="207">
        <f>X157*'YTD PROGRAM SUMMARY'!X44</f>
        <v>0</v>
      </c>
      <c r="Y189" s="207">
        <f>Y157*'YTD PROGRAM SUMMARY'!Y44</f>
        <v>0</v>
      </c>
      <c r="Z189" s="207">
        <f>Z157*'YTD PROGRAM SUMMARY'!Z44</f>
        <v>0</v>
      </c>
      <c r="AA189" s="207">
        <f>AA157*'YTD PROGRAM SUMMARY'!AA44</f>
        <v>0</v>
      </c>
    </row>
    <row r="190" spans="1:27" ht="15.75" hidden="1" thickBot="1" x14ac:dyDescent="0.3">
      <c r="A190" s="95"/>
      <c r="B190" s="78" t="s">
        <v>135</v>
      </c>
      <c r="C190" s="100">
        <f>C176*'YTD PROGRAM SUMMARY'!C44</f>
        <v>0</v>
      </c>
      <c r="D190" s="100">
        <f>D176*'YTD PROGRAM SUMMARY'!D44</f>
        <v>0</v>
      </c>
      <c r="E190" s="100">
        <f>E176*'YTD PROGRAM SUMMARY'!E44</f>
        <v>0</v>
      </c>
      <c r="F190" s="100">
        <f>F176*'YTD PROGRAM SUMMARY'!F44</f>
        <v>0</v>
      </c>
      <c r="G190" s="100">
        <f>G176*'YTD PROGRAM SUMMARY'!G44</f>
        <v>0</v>
      </c>
      <c r="H190" s="100">
        <f>H176*'YTD PROGRAM SUMMARY'!H44</f>
        <v>0</v>
      </c>
      <c r="I190" s="100">
        <f>I176*'YTD PROGRAM SUMMARY'!I44</f>
        <v>0</v>
      </c>
      <c r="J190" s="100">
        <f>J176*'YTD PROGRAM SUMMARY'!J44</f>
        <v>0</v>
      </c>
      <c r="K190" s="100">
        <f>K176*'YTD PROGRAM SUMMARY'!K44</f>
        <v>0</v>
      </c>
      <c r="L190" s="100">
        <f>L176*'YTD PROGRAM SUMMARY'!L44</f>
        <v>0</v>
      </c>
      <c r="M190" s="100">
        <f>M176*'YTD PROGRAM SUMMARY'!M44</f>
        <v>0</v>
      </c>
      <c r="N190" s="100">
        <f>N176*'YTD PROGRAM SUMMARY'!N44</f>
        <v>0</v>
      </c>
      <c r="O190" s="201">
        <f>O176*'YTD PROGRAM SUMMARY'!O44</f>
        <v>0</v>
      </c>
      <c r="P190" s="201">
        <f>P176*'YTD PROGRAM SUMMARY'!P44</f>
        <v>0</v>
      </c>
      <c r="Q190" s="201">
        <f>Q176*'YTD PROGRAM SUMMARY'!Q44</f>
        <v>0</v>
      </c>
      <c r="R190" s="201">
        <f>R176*'YTD PROGRAM SUMMARY'!R44</f>
        <v>0</v>
      </c>
      <c r="S190" s="201">
        <f>S176*'YTD PROGRAM SUMMARY'!S44</f>
        <v>0</v>
      </c>
      <c r="T190" s="201">
        <f>T176*'YTD PROGRAM SUMMARY'!T44</f>
        <v>0</v>
      </c>
      <c r="U190" s="201">
        <f>U176*'YTD PROGRAM SUMMARY'!U44</f>
        <v>0</v>
      </c>
      <c r="V190" s="201">
        <f>V176*'YTD PROGRAM SUMMARY'!V44</f>
        <v>0</v>
      </c>
      <c r="W190" s="201">
        <f>W176*'YTD PROGRAM SUMMARY'!W44</f>
        <v>0</v>
      </c>
      <c r="X190" s="201">
        <f>X176*'YTD PROGRAM SUMMARY'!X44</f>
        <v>0</v>
      </c>
      <c r="Y190" s="201">
        <f>Y176*'YTD PROGRAM SUMMARY'!Y44</f>
        <v>0</v>
      </c>
      <c r="Z190" s="201">
        <f>Z176*'YTD PROGRAM SUMMARY'!Z44</f>
        <v>0</v>
      </c>
      <c r="AA190" s="201">
        <f>AA176*'YTD PROGRAM SUMMARY'!AA44</f>
        <v>0</v>
      </c>
    </row>
    <row r="191" spans="1:27" hidden="1" x14ac:dyDescent="0.25">
      <c r="A191" s="95"/>
      <c r="B191" s="235" t="s">
        <v>136</v>
      </c>
      <c r="C191" s="101">
        <f t="shared" ref="C191" si="88">IFERROR(C189/C73,0)</f>
        <v>0</v>
      </c>
      <c r="D191" s="101">
        <f t="shared" ref="D191:AA191" si="89">IFERROR(D189/D73,0)</f>
        <v>0</v>
      </c>
      <c r="E191" s="101">
        <f t="shared" si="89"/>
        <v>0</v>
      </c>
      <c r="F191" s="101">
        <f t="shared" si="89"/>
        <v>0</v>
      </c>
      <c r="G191" s="101">
        <f t="shared" si="89"/>
        <v>0</v>
      </c>
      <c r="H191" s="101">
        <f t="shared" si="89"/>
        <v>0</v>
      </c>
      <c r="I191" s="101">
        <f t="shared" si="89"/>
        <v>0</v>
      </c>
      <c r="J191" s="101">
        <f t="shared" si="89"/>
        <v>0</v>
      </c>
      <c r="K191" s="101">
        <f t="shared" si="89"/>
        <v>0</v>
      </c>
      <c r="L191" s="101">
        <f t="shared" si="89"/>
        <v>0</v>
      </c>
      <c r="M191" s="101">
        <f t="shared" si="89"/>
        <v>0</v>
      </c>
      <c r="N191" s="101">
        <f t="shared" si="89"/>
        <v>0</v>
      </c>
      <c r="O191" s="202">
        <f t="shared" si="89"/>
        <v>0</v>
      </c>
      <c r="P191" s="202">
        <f t="shared" si="89"/>
        <v>0</v>
      </c>
      <c r="Q191" s="202">
        <f t="shared" si="89"/>
        <v>0</v>
      </c>
      <c r="R191" s="202">
        <f t="shared" si="89"/>
        <v>0</v>
      </c>
      <c r="S191" s="202">
        <f t="shared" si="89"/>
        <v>0</v>
      </c>
      <c r="T191" s="202">
        <f t="shared" si="89"/>
        <v>0</v>
      </c>
      <c r="U191" s="202">
        <f t="shared" si="89"/>
        <v>0</v>
      </c>
      <c r="V191" s="202">
        <f t="shared" si="89"/>
        <v>0</v>
      </c>
      <c r="W191" s="202">
        <f t="shared" si="89"/>
        <v>0</v>
      </c>
      <c r="X191" s="202">
        <f t="shared" si="89"/>
        <v>0</v>
      </c>
      <c r="Y191" s="202">
        <f t="shared" si="89"/>
        <v>0</v>
      </c>
      <c r="Z191" s="202">
        <f t="shared" si="89"/>
        <v>0</v>
      </c>
      <c r="AA191" s="202">
        <f t="shared" si="89"/>
        <v>0</v>
      </c>
    </row>
    <row r="192" spans="1:27" ht="15.75" hidden="1" thickBot="1" x14ac:dyDescent="0.3">
      <c r="A192" s="95"/>
      <c r="B192" s="78" t="s">
        <v>137</v>
      </c>
      <c r="C192" s="102">
        <f>IFERROR(C190/C73,0)</f>
        <v>0</v>
      </c>
      <c r="D192" s="102">
        <f t="shared" ref="D192:AA192" si="90">IFERROR(D190/D73,0)</f>
        <v>0</v>
      </c>
      <c r="E192" s="102">
        <f t="shared" si="90"/>
        <v>0</v>
      </c>
      <c r="F192" s="102">
        <f t="shared" si="90"/>
        <v>0</v>
      </c>
      <c r="G192" s="102">
        <f t="shared" si="90"/>
        <v>0</v>
      </c>
      <c r="H192" s="102">
        <f t="shared" si="90"/>
        <v>0</v>
      </c>
      <c r="I192" s="102">
        <f t="shared" si="90"/>
        <v>0</v>
      </c>
      <c r="J192" s="102">
        <f t="shared" si="90"/>
        <v>0</v>
      </c>
      <c r="K192" s="102">
        <f t="shared" si="90"/>
        <v>0</v>
      </c>
      <c r="L192" s="102">
        <f t="shared" si="90"/>
        <v>0</v>
      </c>
      <c r="M192" s="102">
        <f t="shared" si="90"/>
        <v>0</v>
      </c>
      <c r="N192" s="102">
        <f t="shared" si="90"/>
        <v>0</v>
      </c>
      <c r="O192" s="203">
        <f t="shared" si="90"/>
        <v>0</v>
      </c>
      <c r="P192" s="203">
        <f t="shared" si="90"/>
        <v>0</v>
      </c>
      <c r="Q192" s="203">
        <f t="shared" si="90"/>
        <v>0</v>
      </c>
      <c r="R192" s="203">
        <f t="shared" si="90"/>
        <v>0</v>
      </c>
      <c r="S192" s="203">
        <f t="shared" si="90"/>
        <v>0</v>
      </c>
      <c r="T192" s="203">
        <f t="shared" si="90"/>
        <v>0</v>
      </c>
      <c r="U192" s="203">
        <f t="shared" si="90"/>
        <v>0</v>
      </c>
      <c r="V192" s="203">
        <f t="shared" si="90"/>
        <v>0</v>
      </c>
      <c r="W192" s="203">
        <f t="shared" si="90"/>
        <v>0</v>
      </c>
      <c r="X192" s="203">
        <f t="shared" si="90"/>
        <v>0</v>
      </c>
      <c r="Y192" s="203">
        <f t="shared" si="90"/>
        <v>0</v>
      </c>
      <c r="Z192" s="203">
        <f t="shared" si="90"/>
        <v>0</v>
      </c>
      <c r="AA192" s="203">
        <f t="shared" si="90"/>
        <v>0</v>
      </c>
    </row>
    <row r="193" spans="1:27" ht="15.75" hidden="1" thickBot="1" x14ac:dyDescent="0.3">
      <c r="A193" s="95"/>
      <c r="B193" s="242" t="s">
        <v>138</v>
      </c>
      <c r="C193" s="104">
        <f>C191+C192</f>
        <v>0</v>
      </c>
      <c r="D193" s="104">
        <f t="shared" ref="D193:AA193" si="91">D191+D192</f>
        <v>0</v>
      </c>
      <c r="E193" s="105">
        <f t="shared" si="91"/>
        <v>0</v>
      </c>
      <c r="F193" s="105">
        <f t="shared" si="91"/>
        <v>0</v>
      </c>
      <c r="G193" s="105">
        <f t="shared" si="91"/>
        <v>0</v>
      </c>
      <c r="H193" s="105">
        <f t="shared" si="91"/>
        <v>0</v>
      </c>
      <c r="I193" s="105">
        <f t="shared" si="91"/>
        <v>0</v>
      </c>
      <c r="J193" s="105">
        <f t="shared" si="91"/>
        <v>0</v>
      </c>
      <c r="K193" s="105">
        <f t="shared" si="91"/>
        <v>0</v>
      </c>
      <c r="L193" s="105">
        <f t="shared" si="91"/>
        <v>0</v>
      </c>
      <c r="M193" s="106">
        <f t="shared" si="91"/>
        <v>0</v>
      </c>
      <c r="N193" s="115">
        <f t="shared" si="91"/>
        <v>0</v>
      </c>
      <c r="O193" s="204">
        <f t="shared" si="91"/>
        <v>0</v>
      </c>
      <c r="P193" s="204">
        <f t="shared" si="91"/>
        <v>0</v>
      </c>
      <c r="Q193" s="205">
        <f t="shared" si="91"/>
        <v>0</v>
      </c>
      <c r="R193" s="205">
        <f t="shared" si="91"/>
        <v>0</v>
      </c>
      <c r="S193" s="205">
        <f t="shared" si="91"/>
        <v>0</v>
      </c>
      <c r="T193" s="205">
        <f t="shared" si="91"/>
        <v>0</v>
      </c>
      <c r="U193" s="205">
        <f t="shared" si="91"/>
        <v>0</v>
      </c>
      <c r="V193" s="205">
        <f t="shared" si="91"/>
        <v>0</v>
      </c>
      <c r="W193" s="205">
        <f t="shared" si="91"/>
        <v>0</v>
      </c>
      <c r="X193" s="205">
        <f t="shared" si="91"/>
        <v>0</v>
      </c>
      <c r="Y193" s="219">
        <f t="shared" si="91"/>
        <v>0</v>
      </c>
      <c r="Z193" s="219">
        <f t="shared" si="91"/>
        <v>0</v>
      </c>
      <c r="AA193" s="204">
        <f t="shared" si="91"/>
        <v>0</v>
      </c>
    </row>
    <row r="194" spans="1:27" hidden="1" x14ac:dyDescent="0.25">
      <c r="A194" s="95"/>
      <c r="B194" s="95" t="s">
        <v>139</v>
      </c>
      <c r="C194" s="108">
        <f>C186+C193</f>
        <v>0</v>
      </c>
      <c r="D194" s="108">
        <f t="shared" ref="D194:AA194" si="92">D186+D193</f>
        <v>0</v>
      </c>
      <c r="E194" s="108">
        <f t="shared" si="92"/>
        <v>0</v>
      </c>
      <c r="F194" s="108">
        <f t="shared" si="92"/>
        <v>0</v>
      </c>
      <c r="G194" s="108">
        <f t="shared" si="92"/>
        <v>0</v>
      </c>
      <c r="H194" s="108">
        <f t="shared" si="92"/>
        <v>0</v>
      </c>
      <c r="I194" s="108">
        <f t="shared" si="92"/>
        <v>0</v>
      </c>
      <c r="J194" s="108">
        <f t="shared" si="92"/>
        <v>0</v>
      </c>
      <c r="K194" s="108">
        <f t="shared" si="92"/>
        <v>0</v>
      </c>
      <c r="L194" s="108">
        <f t="shared" si="92"/>
        <v>0</v>
      </c>
      <c r="M194" s="108">
        <f t="shared" si="92"/>
        <v>0</v>
      </c>
      <c r="N194" s="108">
        <f t="shared" si="92"/>
        <v>0</v>
      </c>
      <c r="O194" s="208">
        <f t="shared" si="92"/>
        <v>0</v>
      </c>
      <c r="P194" s="208">
        <f t="shared" si="92"/>
        <v>0</v>
      </c>
      <c r="Q194" s="208">
        <f t="shared" si="92"/>
        <v>0</v>
      </c>
      <c r="R194" s="208">
        <f t="shared" si="92"/>
        <v>0</v>
      </c>
      <c r="S194" s="208">
        <f t="shared" si="92"/>
        <v>0</v>
      </c>
      <c r="T194" s="208">
        <f t="shared" si="92"/>
        <v>0</v>
      </c>
      <c r="U194" s="208">
        <f t="shared" si="92"/>
        <v>0</v>
      </c>
      <c r="V194" s="208">
        <f t="shared" si="92"/>
        <v>0</v>
      </c>
      <c r="W194" s="208">
        <f t="shared" si="92"/>
        <v>0</v>
      </c>
      <c r="X194" s="208">
        <f t="shared" si="92"/>
        <v>0</v>
      </c>
      <c r="Y194" s="208">
        <f t="shared" si="92"/>
        <v>0</v>
      </c>
      <c r="Z194" s="208">
        <f t="shared" si="92"/>
        <v>0</v>
      </c>
      <c r="AA194" s="208">
        <f t="shared" si="92"/>
        <v>0</v>
      </c>
    </row>
    <row r="195" spans="1:27" hidden="1" x14ac:dyDescent="0.25">
      <c r="A195" s="95"/>
      <c r="B195" s="95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idden="1" x14ac:dyDescent="0.25">
      <c r="A196" s="95"/>
      <c r="B196" s="95" t="s">
        <v>140</v>
      </c>
      <c r="C196" s="110">
        <f t="shared" ref="C196" si="93">SUM(C182:C183)</f>
        <v>0</v>
      </c>
      <c r="D196" s="110">
        <f t="shared" ref="D196:AA196" si="94">SUM(D182:D183)</f>
        <v>0</v>
      </c>
      <c r="E196" s="110">
        <f t="shared" si="94"/>
        <v>0</v>
      </c>
      <c r="F196" s="110">
        <f t="shared" si="94"/>
        <v>0</v>
      </c>
      <c r="G196" s="110">
        <f t="shared" si="94"/>
        <v>0</v>
      </c>
      <c r="H196" s="110">
        <f t="shared" si="94"/>
        <v>0</v>
      </c>
      <c r="I196" s="110">
        <f t="shared" si="94"/>
        <v>0</v>
      </c>
      <c r="J196" s="110">
        <f t="shared" si="94"/>
        <v>0</v>
      </c>
      <c r="K196" s="110">
        <f t="shared" si="94"/>
        <v>0</v>
      </c>
      <c r="L196" s="110">
        <f t="shared" si="94"/>
        <v>0</v>
      </c>
      <c r="M196" s="111">
        <f t="shared" si="94"/>
        <v>0</v>
      </c>
      <c r="N196" s="111">
        <f t="shared" si="94"/>
        <v>0</v>
      </c>
      <c r="O196" s="214">
        <f t="shared" si="94"/>
        <v>0</v>
      </c>
      <c r="P196" s="214">
        <f t="shared" si="94"/>
        <v>0</v>
      </c>
      <c r="Q196" s="215">
        <f t="shared" si="94"/>
        <v>0</v>
      </c>
      <c r="R196" s="215">
        <f t="shared" si="94"/>
        <v>0</v>
      </c>
      <c r="S196" s="215">
        <f t="shared" si="94"/>
        <v>0</v>
      </c>
      <c r="T196" s="215">
        <f t="shared" si="94"/>
        <v>0</v>
      </c>
      <c r="U196" s="215">
        <f t="shared" si="94"/>
        <v>0</v>
      </c>
      <c r="V196" s="215">
        <f t="shared" si="94"/>
        <v>0</v>
      </c>
      <c r="W196" s="215">
        <f t="shared" si="94"/>
        <v>0</v>
      </c>
      <c r="X196" s="215">
        <f t="shared" si="94"/>
        <v>0</v>
      </c>
      <c r="Y196" s="216">
        <f t="shared" si="94"/>
        <v>0</v>
      </c>
      <c r="Z196" s="216">
        <f t="shared" si="94"/>
        <v>0</v>
      </c>
      <c r="AA196" s="214">
        <f t="shared" si="94"/>
        <v>0</v>
      </c>
    </row>
    <row r="197" spans="1:27" hidden="1" x14ac:dyDescent="0.25">
      <c r="A197" s="95"/>
      <c r="B197" s="95" t="s">
        <v>141</v>
      </c>
      <c r="C197" s="110">
        <f t="shared" ref="C197" si="95">SUM(C189:C190)</f>
        <v>0</v>
      </c>
      <c r="D197" s="110">
        <f t="shared" ref="D197:AA197" si="96">SUM(D189:D190)</f>
        <v>0</v>
      </c>
      <c r="E197" s="110">
        <f t="shared" si="96"/>
        <v>0</v>
      </c>
      <c r="F197" s="110">
        <f t="shared" si="96"/>
        <v>0</v>
      </c>
      <c r="G197" s="110">
        <f t="shared" si="96"/>
        <v>0</v>
      </c>
      <c r="H197" s="110">
        <f t="shared" si="96"/>
        <v>0</v>
      </c>
      <c r="I197" s="110">
        <f t="shared" si="96"/>
        <v>0</v>
      </c>
      <c r="J197" s="110">
        <f t="shared" si="96"/>
        <v>0</v>
      </c>
      <c r="K197" s="110">
        <f t="shared" si="96"/>
        <v>0</v>
      </c>
      <c r="L197" s="110">
        <f t="shared" si="96"/>
        <v>0</v>
      </c>
      <c r="M197" s="111">
        <f t="shared" si="96"/>
        <v>0</v>
      </c>
      <c r="N197" s="111">
        <f t="shared" si="96"/>
        <v>0</v>
      </c>
      <c r="O197" s="214">
        <f t="shared" si="96"/>
        <v>0</v>
      </c>
      <c r="P197" s="214">
        <f t="shared" si="96"/>
        <v>0</v>
      </c>
      <c r="Q197" s="215">
        <f t="shared" si="96"/>
        <v>0</v>
      </c>
      <c r="R197" s="215">
        <f t="shared" si="96"/>
        <v>0</v>
      </c>
      <c r="S197" s="215">
        <f t="shared" si="96"/>
        <v>0</v>
      </c>
      <c r="T197" s="215">
        <f t="shared" si="96"/>
        <v>0</v>
      </c>
      <c r="U197" s="215">
        <f t="shared" si="96"/>
        <v>0</v>
      </c>
      <c r="V197" s="215">
        <f t="shared" si="96"/>
        <v>0</v>
      </c>
      <c r="W197" s="215">
        <f t="shared" si="96"/>
        <v>0</v>
      </c>
      <c r="X197" s="215">
        <f t="shared" si="96"/>
        <v>0</v>
      </c>
      <c r="Y197" s="216">
        <f t="shared" si="96"/>
        <v>0</v>
      </c>
      <c r="Z197" s="216">
        <f t="shared" si="96"/>
        <v>0</v>
      </c>
      <c r="AA197" s="214">
        <f t="shared" si="96"/>
        <v>0</v>
      </c>
    </row>
    <row r="198" spans="1:27" hidden="1" x14ac:dyDescent="0.25">
      <c r="A198" s="95"/>
      <c r="B198" s="95" t="s">
        <v>128</v>
      </c>
      <c r="C198" s="112">
        <f t="shared" ref="C198" si="97">SUM(C196:C197)</f>
        <v>0</v>
      </c>
      <c r="D198" s="112">
        <f t="shared" ref="D198:AA198" si="98">SUM(D196:D197)</f>
        <v>0</v>
      </c>
      <c r="E198" s="112">
        <f t="shared" si="98"/>
        <v>0</v>
      </c>
      <c r="F198" s="112">
        <f t="shared" si="98"/>
        <v>0</v>
      </c>
      <c r="G198" s="112">
        <f t="shared" si="98"/>
        <v>0</v>
      </c>
      <c r="H198" s="112">
        <f t="shared" si="98"/>
        <v>0</v>
      </c>
      <c r="I198" s="112">
        <f t="shared" si="98"/>
        <v>0</v>
      </c>
      <c r="J198" s="112">
        <f t="shared" si="98"/>
        <v>0</v>
      </c>
      <c r="K198" s="112">
        <f t="shared" si="98"/>
        <v>0</v>
      </c>
      <c r="L198" s="112">
        <f t="shared" si="98"/>
        <v>0</v>
      </c>
      <c r="M198" s="113">
        <f t="shared" si="98"/>
        <v>0</v>
      </c>
      <c r="N198" s="113">
        <f t="shared" si="98"/>
        <v>0</v>
      </c>
      <c r="O198" s="217">
        <f t="shared" si="98"/>
        <v>0</v>
      </c>
      <c r="P198" s="217">
        <f t="shared" si="98"/>
        <v>0</v>
      </c>
      <c r="Q198" s="217">
        <f t="shared" si="98"/>
        <v>0</v>
      </c>
      <c r="R198" s="217">
        <f t="shared" si="98"/>
        <v>0</v>
      </c>
      <c r="S198" s="217">
        <f t="shared" si="98"/>
        <v>0</v>
      </c>
      <c r="T198" s="217">
        <f t="shared" si="98"/>
        <v>0</v>
      </c>
      <c r="U198" s="217">
        <f t="shared" si="98"/>
        <v>0</v>
      </c>
      <c r="V198" s="217">
        <f t="shared" si="98"/>
        <v>0</v>
      </c>
      <c r="W198" s="217">
        <f t="shared" si="98"/>
        <v>0</v>
      </c>
      <c r="X198" s="217">
        <f t="shared" si="98"/>
        <v>0</v>
      </c>
      <c r="Y198" s="218">
        <f t="shared" si="98"/>
        <v>0</v>
      </c>
      <c r="Z198" s="218">
        <f t="shared" si="98"/>
        <v>0</v>
      </c>
      <c r="AA198" s="217">
        <f t="shared" si="98"/>
        <v>0</v>
      </c>
    </row>
    <row r="199" spans="1:27" hidden="1" x14ac:dyDescent="0.25"/>
    <row r="200" spans="1:27" hidden="1" x14ac:dyDescent="0.25">
      <c r="B200" s="158" t="s">
        <v>236</v>
      </c>
      <c r="C200" s="336">
        <f>IF('YTD PROGRAM SUMMARY'!C4=0,0,C198-C73)</f>
        <v>0</v>
      </c>
      <c r="D200" s="336">
        <f>IF('YTD PROGRAM SUMMARY'!D4=0,0,D198-D73)</f>
        <v>0</v>
      </c>
      <c r="E200" s="336">
        <f>IF('YTD PROGRAM SUMMARY'!E4=0,0,E198-E73)</f>
        <v>0</v>
      </c>
      <c r="F200" s="336">
        <f>IF('YTD PROGRAM SUMMARY'!F4=0,0,F198-F73)</f>
        <v>0</v>
      </c>
      <c r="G200" s="336">
        <f>IF('YTD PROGRAM SUMMARY'!G4=0,0,G198-G73)</f>
        <v>0</v>
      </c>
      <c r="H200" s="336">
        <f>IF('YTD PROGRAM SUMMARY'!H4=0,0,H198-H73)</f>
        <v>0</v>
      </c>
      <c r="I200" s="336">
        <f>IF('YTD PROGRAM SUMMARY'!I4=0,0,I198-I73)</f>
        <v>0</v>
      </c>
      <c r="J200" s="336">
        <f>IF('YTD PROGRAM SUMMARY'!J4=0,0,J198-J73)</f>
        <v>0</v>
      </c>
      <c r="K200" s="336">
        <f>IF('YTD PROGRAM SUMMARY'!K4=0,0,K198-K73)</f>
        <v>0</v>
      </c>
      <c r="L200" s="336">
        <f>IF('YTD PROGRAM SUMMARY'!L4=0,0,L198-L73)</f>
        <v>0</v>
      </c>
      <c r="M200" s="336">
        <f>IF('YTD PROGRAM SUMMARY'!M4=0,0,M198-M73)</f>
        <v>0</v>
      </c>
      <c r="N200" s="336">
        <f>IF('YTD PROGRAM SUMMARY'!N4=0,0,N198-N73)</f>
        <v>0</v>
      </c>
    </row>
    <row r="201" spans="1:27" hidden="1" x14ac:dyDescent="0.25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  <row r="219" spans="3:27" s="271" customFormat="1" x14ac:dyDescent="0.25">
      <c r="C219" s="274"/>
      <c r="D219" s="274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4"/>
      <c r="T219" s="274"/>
      <c r="U219" s="274"/>
      <c r="V219" s="274"/>
      <c r="W219" s="274"/>
      <c r="X219" s="274"/>
      <c r="Y219" s="274"/>
      <c r="Z219" s="274"/>
      <c r="AA219" s="274"/>
    </row>
    <row r="220" spans="3:27" s="271" customFormat="1" x14ac:dyDescent="0.25">
      <c r="C220" s="274"/>
      <c r="D220" s="274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4"/>
      <c r="T220" s="274"/>
      <c r="U220" s="274"/>
      <c r="V220" s="274"/>
      <c r="W220" s="274"/>
      <c r="X220" s="274"/>
      <c r="Y220" s="274"/>
      <c r="Z220" s="274"/>
      <c r="AA220" s="274"/>
    </row>
    <row r="221" spans="3:27" s="271" customFormat="1" x14ac:dyDescent="0.25">
      <c r="C221" s="274"/>
      <c r="D221" s="274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4"/>
      <c r="T221" s="274"/>
      <c r="U221" s="274"/>
      <c r="V221" s="274"/>
      <c r="W221" s="274"/>
      <c r="X221" s="274"/>
      <c r="Y221" s="274"/>
      <c r="Z221" s="274"/>
      <c r="AA221" s="274"/>
    </row>
    <row r="222" spans="3:27" s="271" customFormat="1" x14ac:dyDescent="0.25">
      <c r="C222" s="274"/>
      <c r="D222" s="274"/>
      <c r="E222" s="274"/>
      <c r="F222" s="274"/>
      <c r="G222" s="274"/>
      <c r="H222" s="274"/>
      <c r="I222" s="274"/>
      <c r="J222" s="274"/>
      <c r="K222" s="274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  <c r="X222" s="274"/>
      <c r="Y222" s="274"/>
      <c r="Z222" s="274"/>
      <c r="AA222" s="274"/>
    </row>
    <row r="223" spans="3:27" s="271" customFormat="1" x14ac:dyDescent="0.25">
      <c r="C223" s="274"/>
      <c r="D223" s="274"/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4"/>
      <c r="T223" s="274"/>
      <c r="U223" s="274"/>
      <c r="V223" s="274"/>
      <c r="W223" s="274"/>
      <c r="X223" s="274"/>
      <c r="Y223" s="274"/>
      <c r="Z223" s="274"/>
      <c r="AA223" s="274"/>
    </row>
    <row r="224" spans="3:27" s="271" customFormat="1" x14ac:dyDescent="0.25">
      <c r="C224" s="274"/>
      <c r="D224" s="274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4"/>
      <c r="T224" s="274"/>
      <c r="U224" s="274"/>
      <c r="V224" s="274"/>
      <c r="W224" s="274"/>
      <c r="X224" s="274"/>
      <c r="Y224" s="274"/>
      <c r="Z224" s="274"/>
      <c r="AA224" s="274"/>
    </row>
    <row r="225" spans="3:27" s="271" customFormat="1" x14ac:dyDescent="0.25">
      <c r="C225" s="274"/>
      <c r="D225" s="274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4"/>
      <c r="T225" s="274"/>
      <c r="U225" s="274"/>
      <c r="V225" s="274"/>
      <c r="W225" s="274"/>
      <c r="X225" s="274"/>
      <c r="Y225" s="274"/>
      <c r="Z225" s="274"/>
      <c r="AA225" s="274"/>
    </row>
    <row r="226" spans="3:27" s="271" customFormat="1" x14ac:dyDescent="0.25">
      <c r="C226" s="274"/>
      <c r="D226" s="274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4"/>
      <c r="T226" s="274"/>
      <c r="U226" s="274"/>
      <c r="V226" s="274"/>
      <c r="W226" s="274"/>
      <c r="X226" s="274"/>
      <c r="Y226" s="274"/>
      <c r="Z226" s="274"/>
      <c r="AA226" s="274"/>
    </row>
    <row r="227" spans="3:27" s="271" customFormat="1" x14ac:dyDescent="0.25">
      <c r="C227" s="274"/>
      <c r="D227" s="274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4"/>
      <c r="T227" s="274"/>
      <c r="U227" s="274"/>
      <c r="V227" s="274"/>
      <c r="W227" s="274"/>
      <c r="X227" s="274"/>
      <c r="Y227" s="274"/>
      <c r="Z227" s="274"/>
      <c r="AA227" s="274"/>
    </row>
    <row r="228" spans="3:27" s="271" customFormat="1" x14ac:dyDescent="0.25">
      <c r="C228" s="274"/>
      <c r="D228" s="274"/>
      <c r="E228" s="274"/>
      <c r="F228" s="274"/>
      <c r="G228" s="274"/>
      <c r="H228" s="274"/>
      <c r="I228" s="274"/>
      <c r="J228" s="274"/>
      <c r="K228" s="274"/>
      <c r="L228" s="274"/>
      <c r="M228" s="274"/>
      <c r="N228" s="274"/>
      <c r="O228" s="274"/>
      <c r="P228" s="274"/>
      <c r="Q228" s="274"/>
      <c r="R228" s="274"/>
      <c r="S228" s="274"/>
      <c r="T228" s="274"/>
      <c r="U228" s="274"/>
      <c r="V228" s="274"/>
      <c r="W228" s="274"/>
      <c r="X228" s="274"/>
      <c r="Y228" s="274"/>
      <c r="Z228" s="274"/>
      <c r="AA228" s="274"/>
    </row>
    <row r="229" spans="3:27" s="271" customFormat="1" x14ac:dyDescent="0.25">
      <c r="C229" s="274"/>
      <c r="D229" s="274"/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4"/>
      <c r="T229" s="274"/>
      <c r="U229" s="274"/>
      <c r="V229" s="274"/>
      <c r="W229" s="274"/>
      <c r="X229" s="274"/>
      <c r="Y229" s="274"/>
      <c r="Z229" s="274"/>
      <c r="AA229" s="274"/>
    </row>
    <row r="230" spans="3:27" s="271" customFormat="1" x14ac:dyDescent="0.25">
      <c r="C230" s="274"/>
      <c r="D230" s="274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4"/>
      <c r="T230" s="274"/>
      <c r="U230" s="274"/>
      <c r="V230" s="274"/>
      <c r="W230" s="274"/>
      <c r="X230" s="274"/>
      <c r="Y230" s="274"/>
      <c r="Z230" s="274"/>
      <c r="AA230" s="274"/>
    </row>
    <row r="231" spans="3:27" s="271" customFormat="1" x14ac:dyDescent="0.25">
      <c r="C231" s="274"/>
      <c r="D231" s="274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4"/>
      <c r="T231" s="274"/>
      <c r="U231" s="274"/>
      <c r="V231" s="274"/>
      <c r="W231" s="274"/>
      <c r="X231" s="274"/>
      <c r="Y231" s="274"/>
      <c r="Z231" s="274"/>
      <c r="AA231" s="274"/>
    </row>
  </sheetData>
  <mergeCells count="16">
    <mergeCell ref="A92:A105"/>
    <mergeCell ref="A77:A90"/>
    <mergeCell ref="A4:A19"/>
    <mergeCell ref="A22:A37"/>
    <mergeCell ref="A40:A55"/>
    <mergeCell ref="A58:A74"/>
    <mergeCell ref="B108:N108"/>
    <mergeCell ref="O108:Z108"/>
    <mergeCell ref="A107:A122"/>
    <mergeCell ref="B107:N107"/>
    <mergeCell ref="O107:Z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AC201"/>
  <sheetViews>
    <sheetView zoomScale="80" zoomScaleNormal="80" workbookViewId="0">
      <pane xSplit="2" topLeftCell="C1" activePane="topRight" state="frozen"/>
      <selection activeCell="B2" sqref="B2:B3"/>
      <selection pane="topRight" activeCell="H32" sqref="H32"/>
    </sheetView>
  </sheetViews>
  <sheetFormatPr defaultRowHeight="15" x14ac:dyDescent="0.25"/>
  <cols>
    <col min="1" max="1" width="7.7109375" customWidth="1"/>
    <col min="2" max="2" width="24.7109375" customWidth="1"/>
    <col min="3" max="15" width="14.5703125" customWidth="1"/>
    <col min="16" max="16" width="14.28515625" bestFit="1" customWidth="1"/>
    <col min="17" max="27" width="14.28515625" customWidth="1"/>
    <col min="28" max="28" width="10.5703125" bestFit="1" customWidth="1"/>
    <col min="29" max="29" width="15.28515625" customWidth="1"/>
    <col min="40" max="40" width="9.28515625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LI 1M - RES'!C2</f>
        <v>1</v>
      </c>
      <c r="D2" s="323">
        <f>C2</f>
        <v>1</v>
      </c>
      <c r="E2" s="317">
        <f t="shared" ref="E2:AA2" si="0">D2</f>
        <v>1</v>
      </c>
      <c r="F2" s="325">
        <f t="shared" si="0"/>
        <v>1</v>
      </c>
      <c r="G2" s="325">
        <f t="shared" si="0"/>
        <v>1</v>
      </c>
      <c r="H2" s="325">
        <f t="shared" si="0"/>
        <v>1</v>
      </c>
      <c r="I2" s="325">
        <f t="shared" si="0"/>
        <v>1</v>
      </c>
      <c r="J2" s="325">
        <f t="shared" si="0"/>
        <v>1</v>
      </c>
      <c r="K2" s="325">
        <f t="shared" si="0"/>
        <v>1</v>
      </c>
      <c r="L2" s="325">
        <f t="shared" si="0"/>
        <v>1</v>
      </c>
      <c r="M2" s="325">
        <f t="shared" si="0"/>
        <v>1</v>
      </c>
      <c r="N2" s="325">
        <f t="shared" si="0"/>
        <v>1</v>
      </c>
      <c r="O2" s="325">
        <f t="shared" si="0"/>
        <v>1</v>
      </c>
      <c r="P2" s="325">
        <f t="shared" si="0"/>
        <v>1</v>
      </c>
      <c r="Q2" s="325">
        <f t="shared" si="0"/>
        <v>1</v>
      </c>
      <c r="R2" s="325">
        <f t="shared" si="0"/>
        <v>1</v>
      </c>
      <c r="S2" s="325">
        <f t="shared" si="0"/>
        <v>1</v>
      </c>
      <c r="T2" s="325">
        <f t="shared" si="0"/>
        <v>1</v>
      </c>
      <c r="U2" s="325">
        <f t="shared" si="0"/>
        <v>1</v>
      </c>
      <c r="V2" s="325">
        <f t="shared" si="0"/>
        <v>1</v>
      </c>
      <c r="W2" s="325">
        <f t="shared" si="0"/>
        <v>1</v>
      </c>
      <c r="X2" s="325">
        <f t="shared" si="0"/>
        <v>1</v>
      </c>
      <c r="Y2" s="325">
        <f t="shared" si="0"/>
        <v>1</v>
      </c>
      <c r="Z2" s="325">
        <f t="shared" si="0"/>
        <v>1</v>
      </c>
      <c r="AA2" s="325">
        <f t="shared" si="0"/>
        <v>1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14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</row>
    <row r="6" spans="1:29" x14ac:dyDescent="0.25">
      <c r="A6" s="657"/>
      <c r="B6" s="12" t="s">
        <v>0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9" x14ac:dyDescent="0.25">
      <c r="A7" s="657"/>
      <c r="B7" s="11" t="s">
        <v>21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9" x14ac:dyDescent="0.25">
      <c r="A8" s="657"/>
      <c r="B8" s="11" t="s">
        <v>1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9" x14ac:dyDescent="0.25">
      <c r="A9" s="657"/>
      <c r="B9" s="12" t="s">
        <v>22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9" x14ac:dyDescent="0.25">
      <c r="A10" s="657"/>
      <c r="B10" s="11" t="s">
        <v>9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9" x14ac:dyDescent="0.25">
      <c r="A11" s="657"/>
      <c r="B11" s="11" t="s">
        <v>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9" x14ac:dyDescent="0.25">
      <c r="A12" s="657"/>
      <c r="B12" s="11" t="s">
        <v>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9" x14ac:dyDescent="0.25">
      <c r="A13" s="657"/>
      <c r="B13" s="11" t="s">
        <v>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9" x14ac:dyDescent="0.25">
      <c r="A14" s="657"/>
      <c r="B14" s="11" t="s">
        <v>23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9" x14ac:dyDescent="0.25">
      <c r="A15" s="657"/>
      <c r="B15" s="11" t="s">
        <v>24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9" x14ac:dyDescent="0.25">
      <c r="A16" s="657"/>
      <c r="B16" s="11" t="s">
        <v>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spans="1:27" x14ac:dyDescent="0.25">
      <c r="A17" s="657"/>
      <c r="B17" s="11" t="s">
        <v>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spans="1:27" ht="15.75" thickBot="1" x14ac:dyDescent="0.3">
      <c r="A19" s="658"/>
      <c r="B19" s="177" t="str">
        <f>' LI 1M - RES'!B16</f>
        <v>Monthly kWh</v>
      </c>
      <c r="C19" s="221">
        <f>SUM(C5:C18)</f>
        <v>0</v>
      </c>
      <c r="D19" s="221">
        <f t="shared" ref="D19:AA19" si="1">SUM(D5:D18)</f>
        <v>0</v>
      </c>
      <c r="E19" s="221">
        <f t="shared" si="1"/>
        <v>0</v>
      </c>
      <c r="F19" s="221">
        <f t="shared" si="1"/>
        <v>0</v>
      </c>
      <c r="G19" s="221">
        <f t="shared" si="1"/>
        <v>0</v>
      </c>
      <c r="H19" s="221">
        <f t="shared" si="1"/>
        <v>0</v>
      </c>
      <c r="I19" s="221">
        <f t="shared" si="1"/>
        <v>0</v>
      </c>
      <c r="J19" s="221">
        <f t="shared" si="1"/>
        <v>0</v>
      </c>
      <c r="K19" s="221">
        <f t="shared" si="1"/>
        <v>0</v>
      </c>
      <c r="L19" s="221">
        <f t="shared" si="1"/>
        <v>0</v>
      </c>
      <c r="M19" s="221">
        <f t="shared" si="1"/>
        <v>0</v>
      </c>
      <c r="N19" s="221">
        <f t="shared" si="1"/>
        <v>0</v>
      </c>
      <c r="O19" s="222">
        <f t="shared" si="1"/>
        <v>0</v>
      </c>
      <c r="P19" s="222">
        <f t="shared" si="1"/>
        <v>0</v>
      </c>
      <c r="Q19" s="222">
        <f t="shared" si="1"/>
        <v>0</v>
      </c>
      <c r="R19" s="222">
        <f t="shared" si="1"/>
        <v>0</v>
      </c>
      <c r="S19" s="222">
        <f t="shared" si="1"/>
        <v>0</v>
      </c>
      <c r="T19" s="222">
        <f t="shared" si="1"/>
        <v>0</v>
      </c>
      <c r="U19" s="222">
        <f t="shared" si="1"/>
        <v>0</v>
      </c>
      <c r="V19" s="222">
        <f t="shared" si="1"/>
        <v>0</v>
      </c>
      <c r="W19" s="222">
        <f t="shared" si="1"/>
        <v>0</v>
      </c>
      <c r="X19" s="222">
        <f t="shared" si="1"/>
        <v>0</v>
      </c>
      <c r="Y19" s="222">
        <f t="shared" si="1"/>
        <v>0</v>
      </c>
      <c r="Z19" s="222">
        <f t="shared" si="1"/>
        <v>0</v>
      </c>
      <c r="AA19" s="222">
        <f t="shared" si="1"/>
        <v>0</v>
      </c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39"/>
      <c r="N20" s="9"/>
      <c r="O20" s="239"/>
      <c r="P20" s="239"/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</row>
    <row r="22" spans="1:27" ht="16.5" thickBot="1" x14ac:dyDescent="0.3">
      <c r="A22" s="659" t="s">
        <v>15</v>
      </c>
      <c r="B22" s="17" t="str">
        <f t="shared" ref="B22" si="2">B4</f>
        <v>End Use</v>
      </c>
      <c r="C22" s="135">
        <f>C$4</f>
        <v>45292</v>
      </c>
      <c r="D22" s="135">
        <f t="shared" ref="D22:AA22" si="3">D$4</f>
        <v>45323</v>
      </c>
      <c r="E22" s="135">
        <f t="shared" si="3"/>
        <v>45352</v>
      </c>
      <c r="F22" s="135">
        <f t="shared" si="3"/>
        <v>45383</v>
      </c>
      <c r="G22" s="135">
        <f t="shared" si="3"/>
        <v>45413</v>
      </c>
      <c r="H22" s="135">
        <f t="shared" si="3"/>
        <v>45444</v>
      </c>
      <c r="I22" s="135">
        <f t="shared" si="3"/>
        <v>45474</v>
      </c>
      <c r="J22" s="135">
        <f t="shared" si="3"/>
        <v>45505</v>
      </c>
      <c r="K22" s="135">
        <f t="shared" si="3"/>
        <v>45536</v>
      </c>
      <c r="L22" s="135">
        <f t="shared" si="3"/>
        <v>45566</v>
      </c>
      <c r="M22" s="135">
        <f t="shared" si="3"/>
        <v>45597</v>
      </c>
      <c r="N22" s="521">
        <f t="shared" si="3"/>
        <v>45627</v>
      </c>
      <c r="O22" s="135">
        <f t="shared" si="3"/>
        <v>45658</v>
      </c>
      <c r="P22" s="135">
        <f t="shared" si="3"/>
        <v>45689</v>
      </c>
      <c r="Q22" s="135">
        <f t="shared" si="3"/>
        <v>45717</v>
      </c>
      <c r="R22" s="135">
        <f t="shared" si="3"/>
        <v>45748</v>
      </c>
      <c r="S22" s="135">
        <f t="shared" si="3"/>
        <v>45778</v>
      </c>
      <c r="T22" s="135">
        <f t="shared" si="3"/>
        <v>45809</v>
      </c>
      <c r="U22" s="135">
        <f t="shared" si="3"/>
        <v>45839</v>
      </c>
      <c r="V22" s="135">
        <f t="shared" si="3"/>
        <v>45870</v>
      </c>
      <c r="W22" s="135">
        <f t="shared" si="3"/>
        <v>45901</v>
      </c>
      <c r="X22" s="135">
        <f t="shared" si="3"/>
        <v>45931</v>
      </c>
      <c r="Y22" s="135">
        <f t="shared" si="3"/>
        <v>45962</v>
      </c>
      <c r="Z22" s="135">
        <f t="shared" si="3"/>
        <v>45992</v>
      </c>
      <c r="AA22" s="135">
        <f t="shared" si="3"/>
        <v>46023</v>
      </c>
    </row>
    <row r="23" spans="1:27" ht="15" customHeight="1" x14ac:dyDescent="0.25">
      <c r="A23" s="660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A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52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</row>
    <row r="24" spans="1:27" x14ac:dyDescent="0.25">
      <c r="A24" s="660"/>
      <c r="B24" s="12" t="str">
        <f t="shared" si="4"/>
        <v>Building Shell</v>
      </c>
      <c r="C24" s="3">
        <f t="shared" si="4"/>
        <v>0</v>
      </c>
      <c r="D24" s="3">
        <f t="shared" ref="D24:AA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523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</row>
    <row r="25" spans="1:27" x14ac:dyDescent="0.25">
      <c r="A25" s="660"/>
      <c r="B25" s="11" t="str">
        <f t="shared" si="4"/>
        <v>Cooking</v>
      </c>
      <c r="C25" s="3">
        <f t="shared" si="4"/>
        <v>0</v>
      </c>
      <c r="D25" s="3">
        <f t="shared" ref="D25:AA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523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</row>
    <row r="26" spans="1:27" x14ac:dyDescent="0.25">
      <c r="A26" s="660"/>
      <c r="B26" s="11" t="str">
        <f t="shared" si="4"/>
        <v>Cooling</v>
      </c>
      <c r="C26" s="3">
        <f t="shared" si="4"/>
        <v>0</v>
      </c>
      <c r="D26" s="3">
        <f t="shared" ref="D26:AA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523">
        <f t="shared" si="8"/>
        <v>0</v>
      </c>
      <c r="O26" s="3">
        <f t="shared" si="8"/>
        <v>0</v>
      </c>
      <c r="P26" s="3">
        <f t="shared" si="8"/>
        <v>0</v>
      </c>
      <c r="Q26" s="3">
        <f t="shared" si="8"/>
        <v>0</v>
      </c>
      <c r="R26" s="3">
        <f t="shared" si="8"/>
        <v>0</v>
      </c>
      <c r="S26" s="3">
        <f t="shared" si="8"/>
        <v>0</v>
      </c>
      <c r="T26" s="3">
        <f t="shared" si="8"/>
        <v>0</v>
      </c>
      <c r="U26" s="3">
        <f t="shared" si="8"/>
        <v>0</v>
      </c>
      <c r="V26" s="3">
        <f t="shared" si="8"/>
        <v>0</v>
      </c>
      <c r="W26" s="3">
        <f t="shared" si="8"/>
        <v>0</v>
      </c>
      <c r="X26" s="3">
        <f t="shared" si="8"/>
        <v>0</v>
      </c>
      <c r="Y26" s="3">
        <f t="shared" si="8"/>
        <v>0</v>
      </c>
      <c r="Z26" s="3">
        <f t="shared" si="8"/>
        <v>0</v>
      </c>
      <c r="AA26" s="3">
        <f t="shared" si="8"/>
        <v>0</v>
      </c>
    </row>
    <row r="27" spans="1:27" x14ac:dyDescent="0.25">
      <c r="A27" s="660"/>
      <c r="B27" s="12" t="str">
        <f t="shared" si="4"/>
        <v>Ext Lighting</v>
      </c>
      <c r="C27" s="3">
        <f t="shared" si="4"/>
        <v>0</v>
      </c>
      <c r="D27" s="3">
        <f t="shared" ref="D27:AA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52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  <c r="S27" s="3">
        <f t="shared" si="9"/>
        <v>0</v>
      </c>
      <c r="T27" s="3">
        <f t="shared" si="9"/>
        <v>0</v>
      </c>
      <c r="U27" s="3">
        <f t="shared" si="9"/>
        <v>0</v>
      </c>
      <c r="V27" s="3">
        <f t="shared" si="9"/>
        <v>0</v>
      </c>
      <c r="W27" s="3">
        <f t="shared" si="9"/>
        <v>0</v>
      </c>
      <c r="X27" s="3">
        <f t="shared" si="9"/>
        <v>0</v>
      </c>
      <c r="Y27" s="3">
        <f t="shared" si="9"/>
        <v>0</v>
      </c>
      <c r="Z27" s="3">
        <f t="shared" si="9"/>
        <v>0</v>
      </c>
      <c r="AA27" s="3">
        <f t="shared" si="9"/>
        <v>0</v>
      </c>
    </row>
    <row r="28" spans="1:27" x14ac:dyDescent="0.25">
      <c r="A28" s="660"/>
      <c r="B28" s="11" t="str">
        <f t="shared" si="4"/>
        <v>Heating</v>
      </c>
      <c r="C28" s="3">
        <f t="shared" si="4"/>
        <v>0</v>
      </c>
      <c r="D28" s="3">
        <f t="shared" ref="D28:AA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523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</row>
    <row r="29" spans="1:27" x14ac:dyDescent="0.25">
      <c r="A29" s="660"/>
      <c r="B29" s="11" t="str">
        <f t="shared" si="4"/>
        <v>HVAC</v>
      </c>
      <c r="C29" s="3">
        <f t="shared" si="4"/>
        <v>0</v>
      </c>
      <c r="D29" s="3">
        <f t="shared" ref="D29:AA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523">
        <f t="shared" si="11"/>
        <v>0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0</v>
      </c>
    </row>
    <row r="30" spans="1:27" x14ac:dyDescent="0.25">
      <c r="A30" s="660"/>
      <c r="B30" s="11" t="str">
        <f t="shared" si="4"/>
        <v>Lighting</v>
      </c>
      <c r="C30" s="3">
        <f t="shared" si="4"/>
        <v>0</v>
      </c>
      <c r="D30" s="3">
        <f t="shared" ref="D30:AA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523">
        <f t="shared" si="12"/>
        <v>0</v>
      </c>
      <c r="O30" s="3">
        <f t="shared" si="12"/>
        <v>0</v>
      </c>
      <c r="P30" s="3">
        <f t="shared" si="12"/>
        <v>0</v>
      </c>
      <c r="Q30" s="3">
        <f t="shared" si="12"/>
        <v>0</v>
      </c>
      <c r="R30" s="3">
        <f t="shared" si="12"/>
        <v>0</v>
      </c>
      <c r="S30" s="3">
        <f t="shared" si="12"/>
        <v>0</v>
      </c>
      <c r="T30" s="3">
        <f t="shared" si="12"/>
        <v>0</v>
      </c>
      <c r="U30" s="3">
        <f t="shared" si="12"/>
        <v>0</v>
      </c>
      <c r="V30" s="3">
        <f t="shared" si="12"/>
        <v>0</v>
      </c>
      <c r="W30" s="3">
        <f t="shared" si="12"/>
        <v>0</v>
      </c>
      <c r="X30" s="3">
        <f t="shared" si="12"/>
        <v>0</v>
      </c>
      <c r="Y30" s="3">
        <f t="shared" si="12"/>
        <v>0</v>
      </c>
      <c r="Z30" s="3">
        <f t="shared" si="12"/>
        <v>0</v>
      </c>
      <c r="AA30" s="3">
        <f t="shared" si="12"/>
        <v>0</v>
      </c>
    </row>
    <row r="31" spans="1:27" x14ac:dyDescent="0.25">
      <c r="A31" s="660"/>
      <c r="B31" s="11" t="str">
        <f t="shared" si="4"/>
        <v>Miscellaneous</v>
      </c>
      <c r="C31" s="3">
        <f t="shared" si="4"/>
        <v>0</v>
      </c>
      <c r="D31" s="3">
        <f t="shared" ref="D31:AA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523">
        <f t="shared" si="13"/>
        <v>0</v>
      </c>
      <c r="O31" s="3">
        <f t="shared" si="13"/>
        <v>0</v>
      </c>
      <c r="P31" s="3">
        <f t="shared" si="13"/>
        <v>0</v>
      </c>
      <c r="Q31" s="3">
        <f t="shared" si="13"/>
        <v>0</v>
      </c>
      <c r="R31" s="3">
        <f t="shared" si="13"/>
        <v>0</v>
      </c>
      <c r="S31" s="3">
        <f t="shared" si="13"/>
        <v>0</v>
      </c>
      <c r="T31" s="3">
        <f t="shared" si="13"/>
        <v>0</v>
      </c>
      <c r="U31" s="3">
        <f t="shared" si="13"/>
        <v>0</v>
      </c>
      <c r="V31" s="3">
        <f t="shared" si="13"/>
        <v>0</v>
      </c>
      <c r="W31" s="3">
        <f t="shared" si="13"/>
        <v>0</v>
      </c>
      <c r="X31" s="3">
        <f t="shared" si="13"/>
        <v>0</v>
      </c>
      <c r="Y31" s="3">
        <f t="shared" si="13"/>
        <v>0</v>
      </c>
      <c r="Z31" s="3">
        <f t="shared" si="13"/>
        <v>0</v>
      </c>
      <c r="AA31" s="3">
        <f t="shared" si="13"/>
        <v>0</v>
      </c>
    </row>
    <row r="32" spans="1:27" ht="15" customHeight="1" x14ac:dyDescent="0.25">
      <c r="A32" s="660"/>
      <c r="B32" s="11" t="str">
        <f t="shared" si="4"/>
        <v>Motors</v>
      </c>
      <c r="C32" s="3">
        <f t="shared" si="4"/>
        <v>0</v>
      </c>
      <c r="D32" s="3">
        <f t="shared" ref="D32:AA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523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</row>
    <row r="33" spans="1:27" x14ac:dyDescent="0.25">
      <c r="A33" s="660"/>
      <c r="B33" s="11" t="str">
        <f t="shared" si="4"/>
        <v>Process</v>
      </c>
      <c r="C33" s="3">
        <f t="shared" si="4"/>
        <v>0</v>
      </c>
      <c r="D33" s="3">
        <f t="shared" ref="D33:AA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523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</row>
    <row r="34" spans="1:27" x14ac:dyDescent="0.25">
      <c r="A34" s="660"/>
      <c r="B34" s="11" t="str">
        <f t="shared" si="4"/>
        <v>Refrigeration</v>
      </c>
      <c r="C34" s="3">
        <f t="shared" si="4"/>
        <v>0</v>
      </c>
      <c r="D34" s="3">
        <f t="shared" ref="D34:AA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523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</row>
    <row r="35" spans="1:27" x14ac:dyDescent="0.25">
      <c r="A35" s="660"/>
      <c r="B35" s="11" t="str">
        <f t="shared" si="4"/>
        <v>Water Heating</v>
      </c>
      <c r="C35" s="3">
        <f t="shared" si="4"/>
        <v>0</v>
      </c>
      <c r="D35" s="3">
        <f t="shared" ref="D35:AA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523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</row>
    <row r="36" spans="1:27" ht="15" customHeight="1" x14ac:dyDescent="0.25">
      <c r="A36" s="660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thickBot="1" x14ac:dyDescent="0.3">
      <c r="A37" s="661"/>
      <c r="B37" s="177" t="str">
        <f t="shared" si="4"/>
        <v>Monthly kWh</v>
      </c>
      <c r="C37" s="221">
        <f>SUM(C23:C36)</f>
        <v>0</v>
      </c>
      <c r="D37" s="221">
        <f t="shared" ref="D37:AA37" si="18">SUM(D23:D36)</f>
        <v>0</v>
      </c>
      <c r="E37" s="221">
        <f t="shared" si="18"/>
        <v>0</v>
      </c>
      <c r="F37" s="221">
        <f t="shared" si="18"/>
        <v>0</v>
      </c>
      <c r="G37" s="221">
        <f t="shared" si="18"/>
        <v>0</v>
      </c>
      <c r="H37" s="221">
        <f t="shared" si="18"/>
        <v>0</v>
      </c>
      <c r="I37" s="221">
        <f t="shared" si="18"/>
        <v>0</v>
      </c>
      <c r="J37" s="221">
        <f t="shared" si="18"/>
        <v>0</v>
      </c>
      <c r="K37" s="221">
        <f t="shared" si="18"/>
        <v>0</v>
      </c>
      <c r="L37" s="221">
        <f t="shared" si="18"/>
        <v>0</v>
      </c>
      <c r="M37" s="221">
        <f t="shared" si="18"/>
        <v>0</v>
      </c>
      <c r="N37" s="221">
        <f t="shared" si="18"/>
        <v>0</v>
      </c>
      <c r="O37" s="221">
        <f t="shared" si="18"/>
        <v>0</v>
      </c>
      <c r="P37" s="221">
        <f t="shared" si="18"/>
        <v>0</v>
      </c>
      <c r="Q37" s="221">
        <f t="shared" si="18"/>
        <v>0</v>
      </c>
      <c r="R37" s="221">
        <f t="shared" si="18"/>
        <v>0</v>
      </c>
      <c r="S37" s="221">
        <f t="shared" si="18"/>
        <v>0</v>
      </c>
      <c r="T37" s="221">
        <f t="shared" si="18"/>
        <v>0</v>
      </c>
      <c r="U37" s="221">
        <f t="shared" si="18"/>
        <v>0</v>
      </c>
      <c r="V37" s="221">
        <f t="shared" si="18"/>
        <v>0</v>
      </c>
      <c r="W37" s="221">
        <f t="shared" si="18"/>
        <v>0</v>
      </c>
      <c r="X37" s="221">
        <f t="shared" si="18"/>
        <v>0</v>
      </c>
      <c r="Y37" s="221">
        <f t="shared" si="18"/>
        <v>0</v>
      </c>
      <c r="Z37" s="221">
        <f t="shared" si="18"/>
        <v>0</v>
      </c>
      <c r="AA37" s="221">
        <f t="shared" si="18"/>
        <v>0</v>
      </c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39"/>
      <c r="N38" s="276" t="s">
        <v>200</v>
      </c>
      <c r="O38" s="275">
        <f>SUM(C5:N18)</f>
        <v>0</v>
      </c>
      <c r="P38" s="239"/>
      <c r="Q38" s="9"/>
      <c r="R38" s="239"/>
      <c r="S38" s="239"/>
      <c r="T38" s="239"/>
      <c r="U38" s="239"/>
      <c r="V38" s="320"/>
      <c r="W38" s="321"/>
      <c r="X38" s="320"/>
      <c r="Y38" s="320"/>
      <c r="Z38" s="321"/>
      <c r="AA38" s="320"/>
    </row>
    <row r="39" spans="1:27" ht="15.75" thickBot="1" x14ac:dyDescent="0.3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520" t="s">
        <v>314</v>
      </c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16</v>
      </c>
      <c r="B40" s="17" t="str">
        <f t="shared" ref="B40:B55" si="19">B22</f>
        <v>End Use</v>
      </c>
      <c r="C40" s="135">
        <f>C$4</f>
        <v>45292</v>
      </c>
      <c r="D40" s="135">
        <f t="shared" ref="D40:AA40" si="20">D$4</f>
        <v>45323</v>
      </c>
      <c r="E40" s="135">
        <f t="shared" si="20"/>
        <v>45352</v>
      </c>
      <c r="F40" s="135">
        <f t="shared" si="20"/>
        <v>45383</v>
      </c>
      <c r="G40" s="135">
        <f t="shared" si="20"/>
        <v>45413</v>
      </c>
      <c r="H40" s="135">
        <f t="shared" si="20"/>
        <v>45444</v>
      </c>
      <c r="I40" s="135">
        <f t="shared" si="20"/>
        <v>45474</v>
      </c>
      <c r="J40" s="135">
        <f t="shared" si="20"/>
        <v>45505</v>
      </c>
      <c r="K40" s="135">
        <f t="shared" si="20"/>
        <v>45536</v>
      </c>
      <c r="L40" s="135">
        <f t="shared" si="20"/>
        <v>45566</v>
      </c>
      <c r="M40" s="135">
        <f t="shared" si="20"/>
        <v>45597</v>
      </c>
      <c r="N40" s="135">
        <f t="shared" si="20"/>
        <v>45627</v>
      </c>
      <c r="O40" s="135">
        <f t="shared" si="20"/>
        <v>45658</v>
      </c>
      <c r="P40" s="135">
        <f t="shared" si="20"/>
        <v>45689</v>
      </c>
      <c r="Q40" s="135">
        <f t="shared" si="20"/>
        <v>45717</v>
      </c>
      <c r="R40" s="135">
        <f t="shared" si="20"/>
        <v>45748</v>
      </c>
      <c r="S40" s="135">
        <f t="shared" si="20"/>
        <v>45778</v>
      </c>
      <c r="T40" s="521">
        <f t="shared" si="20"/>
        <v>45809</v>
      </c>
      <c r="U40" s="135">
        <f t="shared" si="20"/>
        <v>45839</v>
      </c>
      <c r="V40" s="135">
        <f t="shared" si="20"/>
        <v>45870</v>
      </c>
      <c r="W40" s="135">
        <f t="shared" si="20"/>
        <v>45901</v>
      </c>
      <c r="X40" s="135">
        <f t="shared" si="20"/>
        <v>45931</v>
      </c>
      <c r="Y40" s="135">
        <f t="shared" si="20"/>
        <v>45962</v>
      </c>
      <c r="Z40" s="135">
        <f t="shared" si="20"/>
        <v>45992</v>
      </c>
      <c r="AA40" s="135">
        <f t="shared" si="20"/>
        <v>46023</v>
      </c>
    </row>
    <row r="41" spans="1:27" ht="15" customHeight="1" x14ac:dyDescent="0.25">
      <c r="A41" s="663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G42</f>
        <v>0</v>
      </c>
      <c r="H41" s="3">
        <f t="shared" ref="H41:H53" si="21">H42</f>
        <v>0</v>
      </c>
      <c r="I41" s="3">
        <f t="shared" ref="I41:I53" si="22">I42</f>
        <v>0</v>
      </c>
      <c r="J41" s="3">
        <f t="shared" ref="J41:J53" si="23">J42</f>
        <v>0</v>
      </c>
      <c r="K41" s="3">
        <f t="shared" ref="K41:K53" si="24">K42</f>
        <v>0</v>
      </c>
      <c r="L41" s="3">
        <f t="shared" ref="L41:L53" si="25">L42</f>
        <v>0</v>
      </c>
      <c r="M41" s="3">
        <f t="shared" ref="M41:M53" si="26">M42</f>
        <v>0</v>
      </c>
      <c r="N41" s="3">
        <f t="shared" ref="N41:N53" si="27">N42</f>
        <v>0</v>
      </c>
      <c r="O41" s="3">
        <f t="shared" ref="O41:O53" si="28">O42</f>
        <v>0</v>
      </c>
      <c r="P41" s="3">
        <f t="shared" ref="P41:P53" si="29">P42</f>
        <v>0</v>
      </c>
      <c r="Q41" s="3">
        <f t="shared" ref="Q41:Q53" si="30">Q42</f>
        <v>0</v>
      </c>
      <c r="R41" s="3">
        <f t="shared" ref="R41:R53" si="31">R42</f>
        <v>0</v>
      </c>
      <c r="S41" s="3">
        <f t="shared" ref="S41:S53" si="32">S42</f>
        <v>0</v>
      </c>
      <c r="T41" s="523">
        <f>N23</f>
        <v>0</v>
      </c>
      <c r="U41" s="3">
        <f t="shared" ref="U41:U53" si="33">U42</f>
        <v>0</v>
      </c>
      <c r="V41" s="3">
        <f t="shared" ref="V41:V53" si="34">V42</f>
        <v>0</v>
      </c>
      <c r="W41" s="3">
        <f t="shared" ref="W41:W53" si="35">W42</f>
        <v>0</v>
      </c>
      <c r="X41" s="3">
        <f t="shared" ref="X41:X53" si="36">X42</f>
        <v>0</v>
      </c>
      <c r="Y41" s="3">
        <f t="shared" ref="Y41:Y53" si="37">Y42</f>
        <v>0</v>
      </c>
      <c r="Z41" s="3">
        <f t="shared" ref="Z41:Z53" si="38">Z42</f>
        <v>0</v>
      </c>
      <c r="AA41" s="3">
        <f t="shared" ref="AA41:AA53" si="39">AA42</f>
        <v>0</v>
      </c>
    </row>
    <row r="42" spans="1:27" x14ac:dyDescent="0.25">
      <c r="A42" s="663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G53" si="40">G43</f>
        <v>0</v>
      </c>
      <c r="H42" s="3">
        <f t="shared" si="21"/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3">
        <f t="shared" si="25"/>
        <v>0</v>
      </c>
      <c r="M42" s="3">
        <f t="shared" si="26"/>
        <v>0</v>
      </c>
      <c r="N42" s="3">
        <f t="shared" si="27"/>
        <v>0</v>
      </c>
      <c r="O42" s="3">
        <f t="shared" si="28"/>
        <v>0</v>
      </c>
      <c r="P42" s="3">
        <f t="shared" si="29"/>
        <v>0</v>
      </c>
      <c r="Q42" s="3">
        <f t="shared" si="30"/>
        <v>0</v>
      </c>
      <c r="R42" s="3">
        <f t="shared" si="31"/>
        <v>0</v>
      </c>
      <c r="S42" s="3">
        <f t="shared" si="32"/>
        <v>0</v>
      </c>
      <c r="T42" s="523">
        <f t="shared" ref="T42:T53" si="41">N24</f>
        <v>0</v>
      </c>
      <c r="U42" s="3">
        <f t="shared" si="33"/>
        <v>0</v>
      </c>
      <c r="V42" s="3">
        <f t="shared" si="34"/>
        <v>0</v>
      </c>
      <c r="W42" s="3">
        <f t="shared" si="35"/>
        <v>0</v>
      </c>
      <c r="X42" s="3">
        <f t="shared" si="36"/>
        <v>0</v>
      </c>
      <c r="Y42" s="3">
        <f t="shared" si="37"/>
        <v>0</v>
      </c>
      <c r="Z42" s="3">
        <f t="shared" si="38"/>
        <v>0</v>
      </c>
      <c r="AA42" s="3">
        <f t="shared" si="39"/>
        <v>0</v>
      </c>
    </row>
    <row r="43" spans="1:27" x14ac:dyDescent="0.25">
      <c r="A43" s="663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si="40"/>
        <v>0</v>
      </c>
      <c r="H43" s="3">
        <f t="shared" si="21"/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3">
        <f t="shared" si="25"/>
        <v>0</v>
      </c>
      <c r="M43" s="3">
        <f t="shared" si="26"/>
        <v>0</v>
      </c>
      <c r="N43" s="3">
        <f t="shared" si="27"/>
        <v>0</v>
      </c>
      <c r="O43" s="3">
        <f t="shared" si="28"/>
        <v>0</v>
      </c>
      <c r="P43" s="3">
        <f t="shared" si="29"/>
        <v>0</v>
      </c>
      <c r="Q43" s="3">
        <f t="shared" si="30"/>
        <v>0</v>
      </c>
      <c r="R43" s="3">
        <f t="shared" si="31"/>
        <v>0</v>
      </c>
      <c r="S43" s="3">
        <f t="shared" si="32"/>
        <v>0</v>
      </c>
      <c r="T43" s="523">
        <f t="shared" si="41"/>
        <v>0</v>
      </c>
      <c r="U43" s="3">
        <f t="shared" si="33"/>
        <v>0</v>
      </c>
      <c r="V43" s="3">
        <f t="shared" si="34"/>
        <v>0</v>
      </c>
      <c r="W43" s="3">
        <f t="shared" si="35"/>
        <v>0</v>
      </c>
      <c r="X43" s="3">
        <f t="shared" si="36"/>
        <v>0</v>
      </c>
      <c r="Y43" s="3">
        <f t="shared" si="37"/>
        <v>0</v>
      </c>
      <c r="Z43" s="3">
        <f t="shared" si="38"/>
        <v>0</v>
      </c>
      <c r="AA43" s="3">
        <f t="shared" si="39"/>
        <v>0</v>
      </c>
    </row>
    <row r="44" spans="1:27" x14ac:dyDescent="0.25">
      <c r="A44" s="663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si="40"/>
        <v>0</v>
      </c>
      <c r="H44" s="3">
        <f t="shared" si="21"/>
        <v>0</v>
      </c>
      <c r="I44" s="3">
        <f t="shared" si="22"/>
        <v>0</v>
      </c>
      <c r="J44" s="3">
        <f t="shared" si="23"/>
        <v>0</v>
      </c>
      <c r="K44" s="3">
        <f t="shared" si="24"/>
        <v>0</v>
      </c>
      <c r="L44" s="3">
        <f t="shared" si="25"/>
        <v>0</v>
      </c>
      <c r="M44" s="3">
        <f t="shared" si="26"/>
        <v>0</v>
      </c>
      <c r="N44" s="3">
        <f t="shared" si="27"/>
        <v>0</v>
      </c>
      <c r="O44" s="3">
        <f t="shared" si="28"/>
        <v>0</v>
      </c>
      <c r="P44" s="3">
        <f t="shared" si="29"/>
        <v>0</v>
      </c>
      <c r="Q44" s="3">
        <f t="shared" si="30"/>
        <v>0</v>
      </c>
      <c r="R44" s="3">
        <f t="shared" si="31"/>
        <v>0</v>
      </c>
      <c r="S44" s="3">
        <f t="shared" si="32"/>
        <v>0</v>
      </c>
      <c r="T44" s="523">
        <f t="shared" si="41"/>
        <v>0</v>
      </c>
      <c r="U44" s="3">
        <f t="shared" si="33"/>
        <v>0</v>
      </c>
      <c r="V44" s="3">
        <f t="shared" si="34"/>
        <v>0</v>
      </c>
      <c r="W44" s="3">
        <f t="shared" si="35"/>
        <v>0</v>
      </c>
      <c r="X44" s="3">
        <f t="shared" si="36"/>
        <v>0</v>
      </c>
      <c r="Y44" s="3">
        <f t="shared" si="37"/>
        <v>0</v>
      </c>
      <c r="Z44" s="3">
        <f t="shared" si="38"/>
        <v>0</v>
      </c>
      <c r="AA44" s="3">
        <f t="shared" si="39"/>
        <v>0</v>
      </c>
    </row>
    <row r="45" spans="1:27" x14ac:dyDescent="0.25">
      <c r="A45" s="663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si="40"/>
        <v>0</v>
      </c>
      <c r="H45" s="3">
        <f t="shared" si="21"/>
        <v>0</v>
      </c>
      <c r="I45" s="3">
        <f t="shared" si="22"/>
        <v>0</v>
      </c>
      <c r="J45" s="3">
        <f t="shared" si="23"/>
        <v>0</v>
      </c>
      <c r="K45" s="3">
        <f t="shared" si="24"/>
        <v>0</v>
      </c>
      <c r="L45" s="3">
        <f t="shared" si="25"/>
        <v>0</v>
      </c>
      <c r="M45" s="3">
        <f t="shared" si="26"/>
        <v>0</v>
      </c>
      <c r="N45" s="3">
        <f t="shared" si="27"/>
        <v>0</v>
      </c>
      <c r="O45" s="3">
        <f t="shared" si="28"/>
        <v>0</v>
      </c>
      <c r="P45" s="3">
        <f t="shared" si="29"/>
        <v>0</v>
      </c>
      <c r="Q45" s="3">
        <f t="shared" si="30"/>
        <v>0</v>
      </c>
      <c r="R45" s="3">
        <f t="shared" si="31"/>
        <v>0</v>
      </c>
      <c r="S45" s="3">
        <f t="shared" si="32"/>
        <v>0</v>
      </c>
      <c r="T45" s="523">
        <f t="shared" si="41"/>
        <v>0</v>
      </c>
      <c r="U45" s="3">
        <f t="shared" si="33"/>
        <v>0</v>
      </c>
      <c r="V45" s="3">
        <f t="shared" si="34"/>
        <v>0</v>
      </c>
      <c r="W45" s="3">
        <f t="shared" si="35"/>
        <v>0</v>
      </c>
      <c r="X45" s="3">
        <f t="shared" si="36"/>
        <v>0</v>
      </c>
      <c r="Y45" s="3">
        <f t="shared" si="37"/>
        <v>0</v>
      </c>
      <c r="Z45" s="3">
        <f t="shared" si="38"/>
        <v>0</v>
      </c>
      <c r="AA45" s="3">
        <f t="shared" si="39"/>
        <v>0</v>
      </c>
    </row>
    <row r="46" spans="1:27" x14ac:dyDescent="0.25">
      <c r="A46" s="663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si="40"/>
        <v>0</v>
      </c>
      <c r="H46" s="3">
        <f t="shared" si="21"/>
        <v>0</v>
      </c>
      <c r="I46" s="3">
        <f t="shared" si="22"/>
        <v>0</v>
      </c>
      <c r="J46" s="3">
        <f t="shared" si="23"/>
        <v>0</v>
      </c>
      <c r="K46" s="3">
        <f t="shared" si="24"/>
        <v>0</v>
      </c>
      <c r="L46" s="3">
        <f t="shared" si="25"/>
        <v>0</v>
      </c>
      <c r="M46" s="3">
        <f t="shared" si="26"/>
        <v>0</v>
      </c>
      <c r="N46" s="3">
        <f t="shared" si="27"/>
        <v>0</v>
      </c>
      <c r="O46" s="3">
        <f t="shared" si="28"/>
        <v>0</v>
      </c>
      <c r="P46" s="3">
        <f t="shared" si="29"/>
        <v>0</v>
      </c>
      <c r="Q46" s="3">
        <f t="shared" si="30"/>
        <v>0</v>
      </c>
      <c r="R46" s="3">
        <f t="shared" si="31"/>
        <v>0</v>
      </c>
      <c r="S46" s="3">
        <f t="shared" si="32"/>
        <v>0</v>
      </c>
      <c r="T46" s="523">
        <f t="shared" si="41"/>
        <v>0</v>
      </c>
      <c r="U46" s="3">
        <f t="shared" si="33"/>
        <v>0</v>
      </c>
      <c r="V46" s="3">
        <f t="shared" si="34"/>
        <v>0</v>
      </c>
      <c r="W46" s="3">
        <f t="shared" si="35"/>
        <v>0</v>
      </c>
      <c r="X46" s="3">
        <f t="shared" si="36"/>
        <v>0</v>
      </c>
      <c r="Y46" s="3">
        <f t="shared" si="37"/>
        <v>0</v>
      </c>
      <c r="Z46" s="3">
        <f t="shared" si="38"/>
        <v>0</v>
      </c>
      <c r="AA46" s="3">
        <f t="shared" si="39"/>
        <v>0</v>
      </c>
    </row>
    <row r="47" spans="1:27" x14ac:dyDescent="0.25">
      <c r="A47" s="663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si="40"/>
        <v>0</v>
      </c>
      <c r="H47" s="3">
        <f t="shared" si="21"/>
        <v>0</v>
      </c>
      <c r="I47" s="3">
        <f t="shared" si="22"/>
        <v>0</v>
      </c>
      <c r="J47" s="3">
        <f t="shared" si="23"/>
        <v>0</v>
      </c>
      <c r="K47" s="3">
        <f t="shared" si="24"/>
        <v>0</v>
      </c>
      <c r="L47" s="3">
        <f t="shared" si="25"/>
        <v>0</v>
      </c>
      <c r="M47" s="3">
        <f t="shared" si="26"/>
        <v>0</v>
      </c>
      <c r="N47" s="3">
        <f t="shared" si="27"/>
        <v>0</v>
      </c>
      <c r="O47" s="3">
        <f t="shared" si="28"/>
        <v>0</v>
      </c>
      <c r="P47" s="3">
        <f t="shared" si="29"/>
        <v>0</v>
      </c>
      <c r="Q47" s="3">
        <f t="shared" si="30"/>
        <v>0</v>
      </c>
      <c r="R47" s="3">
        <f t="shared" si="31"/>
        <v>0</v>
      </c>
      <c r="S47" s="3">
        <f t="shared" si="32"/>
        <v>0</v>
      </c>
      <c r="T47" s="523">
        <f t="shared" si="41"/>
        <v>0</v>
      </c>
      <c r="U47" s="3">
        <f t="shared" si="33"/>
        <v>0</v>
      </c>
      <c r="V47" s="3">
        <f t="shared" si="34"/>
        <v>0</v>
      </c>
      <c r="W47" s="3">
        <f t="shared" si="35"/>
        <v>0</v>
      </c>
      <c r="X47" s="3">
        <f t="shared" si="36"/>
        <v>0</v>
      </c>
      <c r="Y47" s="3">
        <f t="shared" si="37"/>
        <v>0</v>
      </c>
      <c r="Z47" s="3">
        <f t="shared" si="38"/>
        <v>0</v>
      </c>
      <c r="AA47" s="3">
        <f t="shared" si="39"/>
        <v>0</v>
      </c>
    </row>
    <row r="48" spans="1:27" x14ac:dyDescent="0.25">
      <c r="A48" s="663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si="40"/>
        <v>0</v>
      </c>
      <c r="H48" s="3">
        <f t="shared" si="21"/>
        <v>0</v>
      </c>
      <c r="I48" s="3">
        <f t="shared" si="22"/>
        <v>0</v>
      </c>
      <c r="J48" s="3">
        <f t="shared" si="23"/>
        <v>0</v>
      </c>
      <c r="K48" s="3">
        <f t="shared" si="24"/>
        <v>0</v>
      </c>
      <c r="L48" s="3">
        <f t="shared" si="25"/>
        <v>0</v>
      </c>
      <c r="M48" s="3">
        <f t="shared" si="26"/>
        <v>0</v>
      </c>
      <c r="N48" s="3">
        <f t="shared" si="27"/>
        <v>0</v>
      </c>
      <c r="O48" s="3">
        <f t="shared" si="28"/>
        <v>0</v>
      </c>
      <c r="P48" s="3">
        <f t="shared" si="29"/>
        <v>0</v>
      </c>
      <c r="Q48" s="3">
        <f t="shared" si="30"/>
        <v>0</v>
      </c>
      <c r="R48" s="3">
        <f t="shared" si="31"/>
        <v>0</v>
      </c>
      <c r="S48" s="3">
        <f t="shared" si="32"/>
        <v>0</v>
      </c>
      <c r="T48" s="523">
        <f t="shared" si="41"/>
        <v>0</v>
      </c>
      <c r="U48" s="3">
        <f t="shared" si="33"/>
        <v>0</v>
      </c>
      <c r="V48" s="3">
        <f t="shared" si="34"/>
        <v>0</v>
      </c>
      <c r="W48" s="3">
        <f t="shared" si="35"/>
        <v>0</v>
      </c>
      <c r="X48" s="3">
        <f t="shared" si="36"/>
        <v>0</v>
      </c>
      <c r="Y48" s="3">
        <f t="shared" si="37"/>
        <v>0</v>
      </c>
      <c r="Z48" s="3">
        <f t="shared" si="38"/>
        <v>0</v>
      </c>
      <c r="AA48" s="3">
        <f t="shared" si="39"/>
        <v>0</v>
      </c>
    </row>
    <row r="49" spans="1:27" x14ac:dyDescent="0.25">
      <c r="A49" s="663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si="40"/>
        <v>0</v>
      </c>
      <c r="H49" s="3">
        <f t="shared" si="21"/>
        <v>0</v>
      </c>
      <c r="I49" s="3">
        <f t="shared" si="22"/>
        <v>0</v>
      </c>
      <c r="J49" s="3">
        <f t="shared" si="23"/>
        <v>0</v>
      </c>
      <c r="K49" s="3">
        <f t="shared" si="24"/>
        <v>0</v>
      </c>
      <c r="L49" s="3">
        <f t="shared" si="25"/>
        <v>0</v>
      </c>
      <c r="M49" s="3">
        <f t="shared" si="26"/>
        <v>0</v>
      </c>
      <c r="N49" s="3">
        <f t="shared" si="27"/>
        <v>0</v>
      </c>
      <c r="O49" s="3">
        <f t="shared" si="28"/>
        <v>0</v>
      </c>
      <c r="P49" s="3">
        <f t="shared" si="29"/>
        <v>0</v>
      </c>
      <c r="Q49" s="3">
        <f t="shared" si="30"/>
        <v>0</v>
      </c>
      <c r="R49" s="3">
        <f t="shared" si="31"/>
        <v>0</v>
      </c>
      <c r="S49" s="3">
        <f t="shared" si="32"/>
        <v>0</v>
      </c>
      <c r="T49" s="523">
        <f t="shared" si="41"/>
        <v>0</v>
      </c>
      <c r="U49" s="3">
        <f t="shared" si="33"/>
        <v>0</v>
      </c>
      <c r="V49" s="3">
        <f t="shared" si="34"/>
        <v>0</v>
      </c>
      <c r="W49" s="3">
        <f t="shared" si="35"/>
        <v>0</v>
      </c>
      <c r="X49" s="3">
        <f t="shared" si="36"/>
        <v>0</v>
      </c>
      <c r="Y49" s="3">
        <f t="shared" si="37"/>
        <v>0</v>
      </c>
      <c r="Z49" s="3">
        <f t="shared" si="38"/>
        <v>0</v>
      </c>
      <c r="AA49" s="3">
        <f t="shared" si="39"/>
        <v>0</v>
      </c>
    </row>
    <row r="50" spans="1:27" ht="15" customHeight="1" x14ac:dyDescent="0.25">
      <c r="A50" s="663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si="40"/>
        <v>0</v>
      </c>
      <c r="H50" s="3">
        <f t="shared" si="21"/>
        <v>0</v>
      </c>
      <c r="I50" s="3">
        <f t="shared" si="22"/>
        <v>0</v>
      </c>
      <c r="J50" s="3">
        <f t="shared" si="23"/>
        <v>0</v>
      </c>
      <c r="K50" s="3">
        <f t="shared" si="24"/>
        <v>0</v>
      </c>
      <c r="L50" s="3">
        <f t="shared" si="25"/>
        <v>0</v>
      </c>
      <c r="M50" s="3">
        <f t="shared" si="26"/>
        <v>0</v>
      </c>
      <c r="N50" s="3">
        <f t="shared" si="27"/>
        <v>0</v>
      </c>
      <c r="O50" s="3">
        <f t="shared" si="28"/>
        <v>0</v>
      </c>
      <c r="P50" s="3">
        <f t="shared" si="29"/>
        <v>0</v>
      </c>
      <c r="Q50" s="3">
        <f t="shared" si="30"/>
        <v>0</v>
      </c>
      <c r="R50" s="3">
        <f t="shared" si="31"/>
        <v>0</v>
      </c>
      <c r="S50" s="3">
        <f t="shared" si="32"/>
        <v>0</v>
      </c>
      <c r="T50" s="523">
        <f t="shared" si="41"/>
        <v>0</v>
      </c>
      <c r="U50" s="3">
        <f t="shared" si="33"/>
        <v>0</v>
      </c>
      <c r="V50" s="3">
        <f t="shared" si="34"/>
        <v>0</v>
      </c>
      <c r="W50" s="3">
        <f t="shared" si="35"/>
        <v>0</v>
      </c>
      <c r="X50" s="3">
        <f t="shared" si="36"/>
        <v>0</v>
      </c>
      <c r="Y50" s="3">
        <f t="shared" si="37"/>
        <v>0</v>
      </c>
      <c r="Z50" s="3">
        <f t="shared" si="38"/>
        <v>0</v>
      </c>
      <c r="AA50" s="3">
        <f t="shared" si="39"/>
        <v>0</v>
      </c>
    </row>
    <row r="51" spans="1:27" x14ac:dyDescent="0.25">
      <c r="A51" s="663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si="40"/>
        <v>0</v>
      </c>
      <c r="H51" s="3">
        <f t="shared" si="21"/>
        <v>0</v>
      </c>
      <c r="I51" s="3">
        <f t="shared" si="22"/>
        <v>0</v>
      </c>
      <c r="J51" s="3">
        <f t="shared" si="23"/>
        <v>0</v>
      </c>
      <c r="K51" s="3">
        <f t="shared" si="24"/>
        <v>0</v>
      </c>
      <c r="L51" s="3">
        <f t="shared" si="25"/>
        <v>0</v>
      </c>
      <c r="M51" s="3">
        <f t="shared" si="26"/>
        <v>0</v>
      </c>
      <c r="N51" s="3">
        <f t="shared" si="27"/>
        <v>0</v>
      </c>
      <c r="O51" s="3">
        <f t="shared" si="28"/>
        <v>0</v>
      </c>
      <c r="P51" s="3">
        <f t="shared" si="29"/>
        <v>0</v>
      </c>
      <c r="Q51" s="3">
        <f t="shared" si="30"/>
        <v>0</v>
      </c>
      <c r="R51" s="3">
        <f t="shared" si="31"/>
        <v>0</v>
      </c>
      <c r="S51" s="3">
        <f t="shared" si="32"/>
        <v>0</v>
      </c>
      <c r="T51" s="523">
        <f t="shared" si="41"/>
        <v>0</v>
      </c>
      <c r="U51" s="3">
        <f t="shared" si="33"/>
        <v>0</v>
      </c>
      <c r="V51" s="3">
        <f t="shared" si="34"/>
        <v>0</v>
      </c>
      <c r="W51" s="3">
        <f t="shared" si="35"/>
        <v>0</v>
      </c>
      <c r="X51" s="3">
        <f t="shared" si="36"/>
        <v>0</v>
      </c>
      <c r="Y51" s="3">
        <f t="shared" si="37"/>
        <v>0</v>
      </c>
      <c r="Z51" s="3">
        <f t="shared" si="38"/>
        <v>0</v>
      </c>
      <c r="AA51" s="3">
        <f t="shared" si="39"/>
        <v>0</v>
      </c>
    </row>
    <row r="52" spans="1:27" x14ac:dyDescent="0.25">
      <c r="A52" s="663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si="40"/>
        <v>0</v>
      </c>
      <c r="H52" s="3">
        <f t="shared" si="21"/>
        <v>0</v>
      </c>
      <c r="I52" s="3">
        <f t="shared" si="22"/>
        <v>0</v>
      </c>
      <c r="J52" s="3">
        <f t="shared" si="23"/>
        <v>0</v>
      </c>
      <c r="K52" s="3">
        <f t="shared" si="24"/>
        <v>0</v>
      </c>
      <c r="L52" s="3">
        <f t="shared" si="25"/>
        <v>0</v>
      </c>
      <c r="M52" s="3">
        <f t="shared" si="26"/>
        <v>0</v>
      </c>
      <c r="N52" s="3">
        <f t="shared" si="27"/>
        <v>0</v>
      </c>
      <c r="O52" s="3">
        <f t="shared" si="28"/>
        <v>0</v>
      </c>
      <c r="P52" s="3">
        <f t="shared" si="29"/>
        <v>0</v>
      </c>
      <c r="Q52" s="3">
        <f t="shared" si="30"/>
        <v>0</v>
      </c>
      <c r="R52" s="3">
        <f t="shared" si="31"/>
        <v>0</v>
      </c>
      <c r="S52" s="3">
        <f t="shared" si="32"/>
        <v>0</v>
      </c>
      <c r="T52" s="523">
        <f t="shared" si="41"/>
        <v>0</v>
      </c>
      <c r="U52" s="3">
        <f t="shared" si="33"/>
        <v>0</v>
      </c>
      <c r="V52" s="3">
        <f t="shared" si="34"/>
        <v>0</v>
      </c>
      <c r="W52" s="3">
        <f t="shared" si="35"/>
        <v>0</v>
      </c>
      <c r="X52" s="3">
        <f t="shared" si="36"/>
        <v>0</v>
      </c>
      <c r="Y52" s="3">
        <f t="shared" si="37"/>
        <v>0</v>
      </c>
      <c r="Z52" s="3">
        <f t="shared" si="38"/>
        <v>0</v>
      </c>
      <c r="AA52" s="3">
        <f t="shared" si="39"/>
        <v>0</v>
      </c>
    </row>
    <row r="53" spans="1:27" x14ac:dyDescent="0.25">
      <c r="A53" s="663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si="40"/>
        <v>0</v>
      </c>
      <c r="H53" s="3">
        <f t="shared" si="21"/>
        <v>0</v>
      </c>
      <c r="I53" s="3">
        <f t="shared" si="22"/>
        <v>0</v>
      </c>
      <c r="J53" s="3">
        <f t="shared" si="23"/>
        <v>0</v>
      </c>
      <c r="K53" s="3">
        <f t="shared" si="24"/>
        <v>0</v>
      </c>
      <c r="L53" s="3">
        <f t="shared" si="25"/>
        <v>0</v>
      </c>
      <c r="M53" s="3">
        <f t="shared" si="26"/>
        <v>0</v>
      </c>
      <c r="N53" s="3">
        <f t="shared" si="27"/>
        <v>0</v>
      </c>
      <c r="O53" s="3">
        <f t="shared" si="28"/>
        <v>0</v>
      </c>
      <c r="P53" s="3">
        <f t="shared" si="29"/>
        <v>0</v>
      </c>
      <c r="Q53" s="3">
        <f t="shared" si="30"/>
        <v>0</v>
      </c>
      <c r="R53" s="3">
        <f t="shared" si="31"/>
        <v>0</v>
      </c>
      <c r="S53" s="3">
        <f t="shared" si="32"/>
        <v>0</v>
      </c>
      <c r="T53" s="523">
        <f t="shared" si="41"/>
        <v>0</v>
      </c>
      <c r="U53" s="3">
        <f t="shared" si="33"/>
        <v>0</v>
      </c>
      <c r="V53" s="3">
        <f t="shared" si="34"/>
        <v>0</v>
      </c>
      <c r="W53" s="3">
        <f t="shared" si="35"/>
        <v>0</v>
      </c>
      <c r="X53" s="3">
        <f t="shared" si="36"/>
        <v>0</v>
      </c>
      <c r="Y53" s="3">
        <f t="shared" si="37"/>
        <v>0</v>
      </c>
      <c r="Z53" s="3">
        <f t="shared" si="38"/>
        <v>0</v>
      </c>
      <c r="AA53" s="3">
        <f t="shared" si="39"/>
        <v>0</v>
      </c>
    </row>
    <row r="54" spans="1:27" ht="15" customHeight="1" x14ac:dyDescent="0.25">
      <c r="A54" s="663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thickBot="1" x14ac:dyDescent="0.3">
      <c r="A55" s="664"/>
      <c r="B55" s="177" t="str">
        <f t="shared" si="19"/>
        <v>Monthly kWh</v>
      </c>
      <c r="C55" s="221">
        <f>SUM(C41:C54)</f>
        <v>0</v>
      </c>
      <c r="D55" s="221">
        <f t="shared" ref="D55:AA55" si="42">SUM(D41:D54)</f>
        <v>0</v>
      </c>
      <c r="E55" s="221">
        <f t="shared" si="42"/>
        <v>0</v>
      </c>
      <c r="F55" s="221">
        <f t="shared" si="42"/>
        <v>0</v>
      </c>
      <c r="G55" s="221">
        <f t="shared" si="42"/>
        <v>0</v>
      </c>
      <c r="H55" s="221">
        <f t="shared" si="42"/>
        <v>0</v>
      </c>
      <c r="I55" s="221">
        <f t="shared" si="42"/>
        <v>0</v>
      </c>
      <c r="J55" s="221">
        <f t="shared" si="42"/>
        <v>0</v>
      </c>
      <c r="K55" s="221">
        <f t="shared" si="42"/>
        <v>0</v>
      </c>
      <c r="L55" s="221">
        <f t="shared" si="42"/>
        <v>0</v>
      </c>
      <c r="M55" s="221">
        <f t="shared" si="42"/>
        <v>0</v>
      </c>
      <c r="N55" s="221">
        <f t="shared" si="42"/>
        <v>0</v>
      </c>
      <c r="O55" s="221">
        <f t="shared" si="42"/>
        <v>0</v>
      </c>
      <c r="P55" s="221">
        <f t="shared" si="42"/>
        <v>0</v>
      </c>
      <c r="Q55" s="221">
        <f t="shared" si="42"/>
        <v>0</v>
      </c>
      <c r="R55" s="221">
        <f t="shared" si="42"/>
        <v>0</v>
      </c>
      <c r="S55" s="221">
        <f t="shared" si="42"/>
        <v>0</v>
      </c>
      <c r="T55" s="221">
        <f t="shared" si="42"/>
        <v>0</v>
      </c>
      <c r="U55" s="221">
        <f t="shared" si="42"/>
        <v>0</v>
      </c>
      <c r="V55" s="221">
        <f t="shared" si="42"/>
        <v>0</v>
      </c>
      <c r="W55" s="221">
        <f t="shared" si="42"/>
        <v>0</v>
      </c>
      <c r="X55" s="221">
        <f t="shared" si="42"/>
        <v>0</v>
      </c>
      <c r="Y55" s="221">
        <f t="shared" si="42"/>
        <v>0</v>
      </c>
      <c r="Z55" s="221">
        <f t="shared" si="42"/>
        <v>0</v>
      </c>
      <c r="AA55" s="221">
        <f t="shared" si="42"/>
        <v>0</v>
      </c>
    </row>
    <row r="56" spans="1:27" x14ac:dyDescent="0.25">
      <c r="A56" s="8"/>
      <c r="B56" s="239"/>
      <c r="C56" s="9"/>
      <c r="D56" s="239"/>
      <c r="E56" s="9"/>
      <c r="F56" s="239"/>
      <c r="G56" s="239"/>
      <c r="H56" s="9"/>
      <c r="I56" s="239"/>
      <c r="J56" s="239"/>
      <c r="K56" s="9"/>
      <c r="L56" s="239"/>
      <c r="M56" s="239"/>
      <c r="N56" s="9"/>
      <c r="O56" s="239"/>
      <c r="P56" s="239"/>
      <c r="Q56" s="9"/>
      <c r="R56" s="239"/>
      <c r="S56" s="239"/>
      <c r="T56" s="9"/>
      <c r="U56" s="239"/>
      <c r="V56" s="239"/>
      <c r="W56" s="9"/>
      <c r="X56" s="239"/>
      <c r="Y56" s="239"/>
      <c r="Z56" s="9"/>
      <c r="AA56" s="239"/>
    </row>
    <row r="57" spans="1:27" ht="15.75" thickBot="1" x14ac:dyDescent="0.3">
      <c r="A57" s="192" t="s">
        <v>181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t="16.5" thickBot="1" x14ac:dyDescent="0.3">
      <c r="A58" s="665" t="s">
        <v>17</v>
      </c>
      <c r="B58" s="17" t="s">
        <v>10</v>
      </c>
      <c r="C58" s="135">
        <f>C$4</f>
        <v>45292</v>
      </c>
      <c r="D58" s="135">
        <f t="shared" ref="D58:AA58" si="43">D$4</f>
        <v>45323</v>
      </c>
      <c r="E58" s="135">
        <f t="shared" si="43"/>
        <v>45352</v>
      </c>
      <c r="F58" s="135">
        <f t="shared" si="43"/>
        <v>45383</v>
      </c>
      <c r="G58" s="135">
        <f t="shared" si="43"/>
        <v>45413</v>
      </c>
      <c r="H58" s="135">
        <f t="shared" si="43"/>
        <v>45444</v>
      </c>
      <c r="I58" s="135">
        <f t="shared" si="43"/>
        <v>45474</v>
      </c>
      <c r="J58" s="135">
        <f t="shared" si="43"/>
        <v>45505</v>
      </c>
      <c r="K58" s="135">
        <f t="shared" si="43"/>
        <v>45536</v>
      </c>
      <c r="L58" s="135">
        <f t="shared" si="43"/>
        <v>45566</v>
      </c>
      <c r="M58" s="135">
        <f t="shared" si="43"/>
        <v>45597</v>
      </c>
      <c r="N58" s="135">
        <f t="shared" si="43"/>
        <v>45627</v>
      </c>
      <c r="O58" s="135">
        <f t="shared" si="43"/>
        <v>45658</v>
      </c>
      <c r="P58" s="135">
        <f t="shared" si="43"/>
        <v>45689</v>
      </c>
      <c r="Q58" s="135">
        <f t="shared" si="43"/>
        <v>45717</v>
      </c>
      <c r="R58" s="135">
        <f t="shared" si="43"/>
        <v>45748</v>
      </c>
      <c r="S58" s="135">
        <f t="shared" si="43"/>
        <v>45778</v>
      </c>
      <c r="T58" s="135">
        <f t="shared" si="43"/>
        <v>45809</v>
      </c>
      <c r="U58" s="135">
        <f t="shared" si="43"/>
        <v>45839</v>
      </c>
      <c r="V58" s="135">
        <f t="shared" si="43"/>
        <v>45870</v>
      </c>
      <c r="W58" s="135">
        <f t="shared" si="43"/>
        <v>45901</v>
      </c>
      <c r="X58" s="135">
        <f t="shared" si="43"/>
        <v>45931</v>
      </c>
      <c r="Y58" s="135">
        <f t="shared" si="43"/>
        <v>45962</v>
      </c>
      <c r="Z58" s="135">
        <f t="shared" si="43"/>
        <v>45992</v>
      </c>
      <c r="AA58" s="135">
        <f t="shared" si="43"/>
        <v>46023</v>
      </c>
    </row>
    <row r="59" spans="1:27" ht="15" customHeight="1" x14ac:dyDescent="0.25">
      <c r="A59" s="666"/>
      <c r="B59" s="13" t="str">
        <f t="shared" ref="B59:B72" si="44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AA59" si="45">((E5*0.5)+D23-E41)*E78*E93*E$2</f>
        <v>0</v>
      </c>
      <c r="F59" s="23">
        <f t="shared" si="45"/>
        <v>0</v>
      </c>
      <c r="G59" s="23">
        <f t="shared" si="45"/>
        <v>0</v>
      </c>
      <c r="H59" s="23">
        <f t="shared" si="45"/>
        <v>0</v>
      </c>
      <c r="I59" s="23">
        <f t="shared" si="45"/>
        <v>0</v>
      </c>
      <c r="J59" s="23">
        <f t="shared" si="45"/>
        <v>0</v>
      </c>
      <c r="K59" s="23">
        <f t="shared" si="45"/>
        <v>0</v>
      </c>
      <c r="L59" s="23">
        <f t="shared" si="45"/>
        <v>0</v>
      </c>
      <c r="M59" s="23">
        <f t="shared" si="45"/>
        <v>0</v>
      </c>
      <c r="N59" s="23">
        <f t="shared" si="45"/>
        <v>0</v>
      </c>
      <c r="O59" s="23">
        <f t="shared" si="45"/>
        <v>0</v>
      </c>
      <c r="P59" s="23">
        <f t="shared" si="45"/>
        <v>0</v>
      </c>
      <c r="Q59" s="23">
        <f t="shared" si="45"/>
        <v>0</v>
      </c>
      <c r="R59" s="23">
        <f t="shared" si="45"/>
        <v>0</v>
      </c>
      <c r="S59" s="23">
        <f t="shared" si="45"/>
        <v>0</v>
      </c>
      <c r="T59" s="23">
        <f t="shared" si="45"/>
        <v>0</v>
      </c>
      <c r="U59" s="23">
        <f t="shared" si="45"/>
        <v>0</v>
      </c>
      <c r="V59" s="23">
        <f t="shared" si="45"/>
        <v>0</v>
      </c>
      <c r="W59" s="23">
        <f t="shared" si="45"/>
        <v>0</v>
      </c>
      <c r="X59" s="23">
        <f t="shared" si="45"/>
        <v>0</v>
      </c>
      <c r="Y59" s="23">
        <f t="shared" si="45"/>
        <v>0</v>
      </c>
      <c r="Z59" s="23">
        <f t="shared" si="45"/>
        <v>0</v>
      </c>
      <c r="AA59" s="23">
        <f t="shared" si="45"/>
        <v>0</v>
      </c>
    </row>
    <row r="60" spans="1:27" ht="15.75" x14ac:dyDescent="0.25">
      <c r="A60" s="666"/>
      <c r="B60" s="13" t="str">
        <f t="shared" si="44"/>
        <v>Building Shell</v>
      </c>
      <c r="C60" s="23">
        <f t="shared" ref="C60:C71" si="46">((C6*0.5)-C42)*C79*C94*C$2</f>
        <v>0</v>
      </c>
      <c r="D60" s="23">
        <f t="shared" ref="D60:AA60" si="47">((D6*0.5)+C24-D42)*D79*D94*D$2</f>
        <v>0</v>
      </c>
      <c r="E60" s="23">
        <f t="shared" si="47"/>
        <v>0</v>
      </c>
      <c r="F60" s="23">
        <f t="shared" si="47"/>
        <v>0</v>
      </c>
      <c r="G60" s="23">
        <f t="shared" si="47"/>
        <v>0</v>
      </c>
      <c r="H60" s="23">
        <f t="shared" si="47"/>
        <v>0</v>
      </c>
      <c r="I60" s="23">
        <f t="shared" si="47"/>
        <v>0</v>
      </c>
      <c r="J60" s="23">
        <f t="shared" si="47"/>
        <v>0</v>
      </c>
      <c r="K60" s="23">
        <f t="shared" si="47"/>
        <v>0</v>
      </c>
      <c r="L60" s="23">
        <f t="shared" si="47"/>
        <v>0</v>
      </c>
      <c r="M60" s="23">
        <f t="shared" si="47"/>
        <v>0</v>
      </c>
      <c r="N60" s="23">
        <f t="shared" si="47"/>
        <v>0</v>
      </c>
      <c r="O60" s="23">
        <f t="shared" si="47"/>
        <v>0</v>
      </c>
      <c r="P60" s="23">
        <f t="shared" si="47"/>
        <v>0</v>
      </c>
      <c r="Q60" s="23">
        <f t="shared" si="47"/>
        <v>0</v>
      </c>
      <c r="R60" s="23">
        <f t="shared" si="47"/>
        <v>0</v>
      </c>
      <c r="S60" s="23">
        <f t="shared" si="47"/>
        <v>0</v>
      </c>
      <c r="T60" s="23">
        <f t="shared" si="47"/>
        <v>0</v>
      </c>
      <c r="U60" s="23">
        <f t="shared" si="47"/>
        <v>0</v>
      </c>
      <c r="V60" s="23">
        <f t="shared" si="47"/>
        <v>0</v>
      </c>
      <c r="W60" s="23">
        <f t="shared" si="47"/>
        <v>0</v>
      </c>
      <c r="X60" s="23">
        <f t="shared" si="47"/>
        <v>0</v>
      </c>
      <c r="Y60" s="23">
        <f t="shared" si="47"/>
        <v>0</v>
      </c>
      <c r="Z60" s="23">
        <f t="shared" si="47"/>
        <v>0</v>
      </c>
      <c r="AA60" s="23">
        <f t="shared" si="47"/>
        <v>0</v>
      </c>
    </row>
    <row r="61" spans="1:27" ht="15.75" x14ac:dyDescent="0.25">
      <c r="A61" s="666"/>
      <c r="B61" s="13" t="str">
        <f t="shared" si="44"/>
        <v>Cooking</v>
      </c>
      <c r="C61" s="23">
        <f t="shared" si="46"/>
        <v>0</v>
      </c>
      <c r="D61" s="23">
        <f t="shared" ref="D61:AA61" si="48">((D7*0.5)+C25-D43)*D80*D95*D$2</f>
        <v>0</v>
      </c>
      <c r="E61" s="23">
        <f t="shared" si="48"/>
        <v>0</v>
      </c>
      <c r="F61" s="23">
        <f t="shared" si="48"/>
        <v>0</v>
      </c>
      <c r="G61" s="23">
        <f t="shared" si="48"/>
        <v>0</v>
      </c>
      <c r="H61" s="23">
        <f t="shared" si="48"/>
        <v>0</v>
      </c>
      <c r="I61" s="23">
        <f t="shared" si="48"/>
        <v>0</v>
      </c>
      <c r="J61" s="23">
        <f t="shared" si="48"/>
        <v>0</v>
      </c>
      <c r="K61" s="23">
        <f t="shared" si="48"/>
        <v>0</v>
      </c>
      <c r="L61" s="23">
        <f t="shared" si="48"/>
        <v>0</v>
      </c>
      <c r="M61" s="23">
        <f t="shared" si="48"/>
        <v>0</v>
      </c>
      <c r="N61" s="23">
        <f t="shared" si="48"/>
        <v>0</v>
      </c>
      <c r="O61" s="23">
        <f t="shared" si="48"/>
        <v>0</v>
      </c>
      <c r="P61" s="23">
        <f t="shared" si="48"/>
        <v>0</v>
      </c>
      <c r="Q61" s="23">
        <f t="shared" si="48"/>
        <v>0</v>
      </c>
      <c r="R61" s="23">
        <f t="shared" si="48"/>
        <v>0</v>
      </c>
      <c r="S61" s="23">
        <f t="shared" si="48"/>
        <v>0</v>
      </c>
      <c r="T61" s="23">
        <f t="shared" si="48"/>
        <v>0</v>
      </c>
      <c r="U61" s="23">
        <f t="shared" si="48"/>
        <v>0</v>
      </c>
      <c r="V61" s="23">
        <f t="shared" si="48"/>
        <v>0</v>
      </c>
      <c r="W61" s="23">
        <f t="shared" si="48"/>
        <v>0</v>
      </c>
      <c r="X61" s="23">
        <f t="shared" si="48"/>
        <v>0</v>
      </c>
      <c r="Y61" s="23">
        <f t="shared" si="48"/>
        <v>0</v>
      </c>
      <c r="Z61" s="23">
        <f t="shared" si="48"/>
        <v>0</v>
      </c>
      <c r="AA61" s="23">
        <f t="shared" si="48"/>
        <v>0</v>
      </c>
    </row>
    <row r="62" spans="1:27" ht="15.75" x14ac:dyDescent="0.25">
      <c r="A62" s="666"/>
      <c r="B62" s="13" t="str">
        <f t="shared" si="44"/>
        <v>Cooling</v>
      </c>
      <c r="C62" s="23">
        <f t="shared" si="46"/>
        <v>0</v>
      </c>
      <c r="D62" s="23">
        <f t="shared" ref="D62:AA62" si="49">((D8*0.5)+C26-D44)*D81*D96*D$2</f>
        <v>0</v>
      </c>
      <c r="E62" s="23">
        <f t="shared" si="49"/>
        <v>0</v>
      </c>
      <c r="F62" s="23">
        <f t="shared" si="49"/>
        <v>0</v>
      </c>
      <c r="G62" s="23">
        <f t="shared" si="49"/>
        <v>0</v>
      </c>
      <c r="H62" s="23">
        <f t="shared" si="49"/>
        <v>0</v>
      </c>
      <c r="I62" s="23">
        <f t="shared" si="49"/>
        <v>0</v>
      </c>
      <c r="J62" s="23">
        <f t="shared" si="49"/>
        <v>0</v>
      </c>
      <c r="K62" s="23">
        <f t="shared" si="49"/>
        <v>0</v>
      </c>
      <c r="L62" s="23">
        <f t="shared" si="49"/>
        <v>0</v>
      </c>
      <c r="M62" s="23">
        <f t="shared" si="49"/>
        <v>0</v>
      </c>
      <c r="N62" s="23">
        <f t="shared" si="49"/>
        <v>0</v>
      </c>
      <c r="O62" s="23">
        <f t="shared" si="49"/>
        <v>0</v>
      </c>
      <c r="P62" s="23">
        <f t="shared" si="49"/>
        <v>0</v>
      </c>
      <c r="Q62" s="23">
        <f t="shared" si="49"/>
        <v>0</v>
      </c>
      <c r="R62" s="23">
        <f t="shared" si="49"/>
        <v>0</v>
      </c>
      <c r="S62" s="23">
        <f t="shared" si="49"/>
        <v>0</v>
      </c>
      <c r="T62" s="23">
        <f t="shared" si="49"/>
        <v>0</v>
      </c>
      <c r="U62" s="23">
        <f t="shared" si="49"/>
        <v>0</v>
      </c>
      <c r="V62" s="23">
        <f t="shared" si="49"/>
        <v>0</v>
      </c>
      <c r="W62" s="23">
        <f t="shared" si="49"/>
        <v>0</v>
      </c>
      <c r="X62" s="23">
        <f t="shared" si="49"/>
        <v>0</v>
      </c>
      <c r="Y62" s="23">
        <f t="shared" si="49"/>
        <v>0</v>
      </c>
      <c r="Z62" s="23">
        <f t="shared" si="49"/>
        <v>0</v>
      </c>
      <c r="AA62" s="23">
        <f t="shared" si="49"/>
        <v>0</v>
      </c>
    </row>
    <row r="63" spans="1:27" ht="15.75" x14ac:dyDescent="0.25">
      <c r="A63" s="666"/>
      <c r="B63" s="13" t="str">
        <f t="shared" si="44"/>
        <v>Ext Lighting</v>
      </c>
      <c r="C63" s="23">
        <f t="shared" si="46"/>
        <v>0</v>
      </c>
      <c r="D63" s="23">
        <f t="shared" ref="D63:AA63" si="50">((D9*0.5)+C27-D45)*D82*D97*D$2</f>
        <v>0</v>
      </c>
      <c r="E63" s="23">
        <f t="shared" si="50"/>
        <v>0</v>
      </c>
      <c r="F63" s="23">
        <f t="shared" si="50"/>
        <v>0</v>
      </c>
      <c r="G63" s="23">
        <f t="shared" si="50"/>
        <v>0</v>
      </c>
      <c r="H63" s="23">
        <f t="shared" si="50"/>
        <v>0</v>
      </c>
      <c r="I63" s="23">
        <f t="shared" si="50"/>
        <v>0</v>
      </c>
      <c r="J63" s="23">
        <f t="shared" si="50"/>
        <v>0</v>
      </c>
      <c r="K63" s="23">
        <f t="shared" si="50"/>
        <v>0</v>
      </c>
      <c r="L63" s="23">
        <f t="shared" si="50"/>
        <v>0</v>
      </c>
      <c r="M63" s="23">
        <f t="shared" si="50"/>
        <v>0</v>
      </c>
      <c r="N63" s="23">
        <f t="shared" si="50"/>
        <v>0</v>
      </c>
      <c r="O63" s="23">
        <f t="shared" si="50"/>
        <v>0</v>
      </c>
      <c r="P63" s="23">
        <f t="shared" si="50"/>
        <v>0</v>
      </c>
      <c r="Q63" s="23">
        <f t="shared" si="50"/>
        <v>0</v>
      </c>
      <c r="R63" s="23">
        <f t="shared" si="50"/>
        <v>0</v>
      </c>
      <c r="S63" s="23">
        <f t="shared" si="50"/>
        <v>0</v>
      </c>
      <c r="T63" s="23">
        <f t="shared" si="50"/>
        <v>0</v>
      </c>
      <c r="U63" s="23">
        <f t="shared" si="50"/>
        <v>0</v>
      </c>
      <c r="V63" s="23">
        <f t="shared" si="50"/>
        <v>0</v>
      </c>
      <c r="W63" s="23">
        <f t="shared" si="50"/>
        <v>0</v>
      </c>
      <c r="X63" s="23">
        <f t="shared" si="50"/>
        <v>0</v>
      </c>
      <c r="Y63" s="23">
        <f t="shared" si="50"/>
        <v>0</v>
      </c>
      <c r="Z63" s="23">
        <f t="shared" si="50"/>
        <v>0</v>
      </c>
      <c r="AA63" s="23">
        <f t="shared" si="50"/>
        <v>0</v>
      </c>
    </row>
    <row r="64" spans="1:27" ht="15.75" x14ac:dyDescent="0.25">
      <c r="A64" s="666"/>
      <c r="B64" s="13" t="str">
        <f t="shared" si="44"/>
        <v>Heating</v>
      </c>
      <c r="C64" s="23">
        <f t="shared" si="46"/>
        <v>0</v>
      </c>
      <c r="D64" s="23">
        <f t="shared" ref="D64:AA64" si="51">((D10*0.5)+C28-D46)*D83*D98*D$2</f>
        <v>0</v>
      </c>
      <c r="E64" s="23">
        <f t="shared" si="51"/>
        <v>0</v>
      </c>
      <c r="F64" s="23">
        <f t="shared" si="51"/>
        <v>0</v>
      </c>
      <c r="G64" s="23">
        <f t="shared" si="51"/>
        <v>0</v>
      </c>
      <c r="H64" s="23">
        <f t="shared" si="51"/>
        <v>0</v>
      </c>
      <c r="I64" s="23">
        <f t="shared" si="51"/>
        <v>0</v>
      </c>
      <c r="J64" s="23">
        <f t="shared" si="51"/>
        <v>0</v>
      </c>
      <c r="K64" s="23">
        <f t="shared" si="51"/>
        <v>0</v>
      </c>
      <c r="L64" s="23">
        <f t="shared" si="51"/>
        <v>0</v>
      </c>
      <c r="M64" s="23">
        <f t="shared" si="51"/>
        <v>0</v>
      </c>
      <c r="N64" s="23">
        <f t="shared" si="51"/>
        <v>0</v>
      </c>
      <c r="O64" s="23">
        <f t="shared" si="51"/>
        <v>0</v>
      </c>
      <c r="P64" s="23">
        <f t="shared" si="51"/>
        <v>0</v>
      </c>
      <c r="Q64" s="23">
        <f t="shared" si="51"/>
        <v>0</v>
      </c>
      <c r="R64" s="23">
        <f t="shared" si="51"/>
        <v>0</v>
      </c>
      <c r="S64" s="23">
        <f t="shared" si="51"/>
        <v>0</v>
      </c>
      <c r="T64" s="23">
        <f t="shared" si="51"/>
        <v>0</v>
      </c>
      <c r="U64" s="23">
        <f t="shared" si="51"/>
        <v>0</v>
      </c>
      <c r="V64" s="23">
        <f t="shared" si="51"/>
        <v>0</v>
      </c>
      <c r="W64" s="23">
        <f t="shared" si="51"/>
        <v>0</v>
      </c>
      <c r="X64" s="23">
        <f t="shared" si="51"/>
        <v>0</v>
      </c>
      <c r="Y64" s="23">
        <f t="shared" si="51"/>
        <v>0</v>
      </c>
      <c r="Z64" s="23">
        <f t="shared" si="51"/>
        <v>0</v>
      </c>
      <c r="AA64" s="23">
        <f t="shared" si="51"/>
        <v>0</v>
      </c>
    </row>
    <row r="65" spans="1:29" ht="15.75" x14ac:dyDescent="0.25">
      <c r="A65" s="666"/>
      <c r="B65" s="13" t="str">
        <f t="shared" si="44"/>
        <v>HVAC</v>
      </c>
      <c r="C65" s="23">
        <f t="shared" si="46"/>
        <v>0</v>
      </c>
      <c r="D65" s="23">
        <f t="shared" ref="D65:AA65" si="52">((D11*0.5)+C29-D47)*D84*D99*D$2</f>
        <v>0</v>
      </c>
      <c r="E65" s="23">
        <f t="shared" si="52"/>
        <v>0</v>
      </c>
      <c r="F65" s="23">
        <f t="shared" si="52"/>
        <v>0</v>
      </c>
      <c r="G65" s="23">
        <f t="shared" si="52"/>
        <v>0</v>
      </c>
      <c r="H65" s="23">
        <f t="shared" si="52"/>
        <v>0</v>
      </c>
      <c r="I65" s="23">
        <f t="shared" si="52"/>
        <v>0</v>
      </c>
      <c r="J65" s="23">
        <f t="shared" si="52"/>
        <v>0</v>
      </c>
      <c r="K65" s="23">
        <f t="shared" si="52"/>
        <v>0</v>
      </c>
      <c r="L65" s="23">
        <f t="shared" si="52"/>
        <v>0</v>
      </c>
      <c r="M65" s="23">
        <f t="shared" si="52"/>
        <v>0</v>
      </c>
      <c r="N65" s="23">
        <f t="shared" si="52"/>
        <v>0</v>
      </c>
      <c r="O65" s="23">
        <f t="shared" si="52"/>
        <v>0</v>
      </c>
      <c r="P65" s="23">
        <f t="shared" si="52"/>
        <v>0</v>
      </c>
      <c r="Q65" s="23">
        <f t="shared" si="52"/>
        <v>0</v>
      </c>
      <c r="R65" s="23">
        <f t="shared" si="52"/>
        <v>0</v>
      </c>
      <c r="S65" s="23">
        <f t="shared" si="52"/>
        <v>0</v>
      </c>
      <c r="T65" s="23">
        <f t="shared" si="52"/>
        <v>0</v>
      </c>
      <c r="U65" s="23">
        <f t="shared" si="52"/>
        <v>0</v>
      </c>
      <c r="V65" s="23">
        <f t="shared" si="52"/>
        <v>0</v>
      </c>
      <c r="W65" s="23">
        <f t="shared" si="52"/>
        <v>0</v>
      </c>
      <c r="X65" s="23">
        <f t="shared" si="52"/>
        <v>0</v>
      </c>
      <c r="Y65" s="23">
        <f t="shared" si="52"/>
        <v>0</v>
      </c>
      <c r="Z65" s="23">
        <f t="shared" si="52"/>
        <v>0</v>
      </c>
      <c r="AA65" s="23">
        <f t="shared" si="52"/>
        <v>0</v>
      </c>
    </row>
    <row r="66" spans="1:29" ht="15.75" x14ac:dyDescent="0.25">
      <c r="A66" s="666"/>
      <c r="B66" s="13" t="str">
        <f t="shared" si="44"/>
        <v>Lighting</v>
      </c>
      <c r="C66" s="23">
        <f t="shared" si="46"/>
        <v>0</v>
      </c>
      <c r="D66" s="23">
        <f t="shared" ref="D66:AA66" si="53">((D12*0.5)+C30-D48)*D85*D100*D$2</f>
        <v>0</v>
      </c>
      <c r="E66" s="23">
        <f t="shared" si="53"/>
        <v>0</v>
      </c>
      <c r="F66" s="23">
        <f t="shared" si="53"/>
        <v>0</v>
      </c>
      <c r="G66" s="23">
        <f t="shared" si="53"/>
        <v>0</v>
      </c>
      <c r="H66" s="23">
        <f t="shared" si="53"/>
        <v>0</v>
      </c>
      <c r="I66" s="23">
        <f t="shared" si="53"/>
        <v>0</v>
      </c>
      <c r="J66" s="23">
        <f t="shared" si="53"/>
        <v>0</v>
      </c>
      <c r="K66" s="23">
        <f t="shared" si="53"/>
        <v>0</v>
      </c>
      <c r="L66" s="23">
        <f t="shared" si="53"/>
        <v>0</v>
      </c>
      <c r="M66" s="23">
        <f t="shared" si="53"/>
        <v>0</v>
      </c>
      <c r="N66" s="23">
        <f t="shared" si="53"/>
        <v>0</v>
      </c>
      <c r="O66" s="23">
        <f t="shared" si="53"/>
        <v>0</v>
      </c>
      <c r="P66" s="23">
        <f t="shared" si="53"/>
        <v>0</v>
      </c>
      <c r="Q66" s="23">
        <f t="shared" si="53"/>
        <v>0</v>
      </c>
      <c r="R66" s="23">
        <f t="shared" si="53"/>
        <v>0</v>
      </c>
      <c r="S66" s="23">
        <f t="shared" si="53"/>
        <v>0</v>
      </c>
      <c r="T66" s="23">
        <f t="shared" si="53"/>
        <v>0</v>
      </c>
      <c r="U66" s="23">
        <f t="shared" si="53"/>
        <v>0</v>
      </c>
      <c r="V66" s="23">
        <f t="shared" si="53"/>
        <v>0</v>
      </c>
      <c r="W66" s="23">
        <f t="shared" si="53"/>
        <v>0</v>
      </c>
      <c r="X66" s="23">
        <f t="shared" si="53"/>
        <v>0</v>
      </c>
      <c r="Y66" s="23">
        <f t="shared" si="53"/>
        <v>0</v>
      </c>
      <c r="Z66" s="23">
        <f t="shared" si="53"/>
        <v>0</v>
      </c>
      <c r="AA66" s="23">
        <f t="shared" si="53"/>
        <v>0</v>
      </c>
    </row>
    <row r="67" spans="1:29" ht="15.75" x14ac:dyDescent="0.25">
      <c r="A67" s="666"/>
      <c r="B67" s="13" t="str">
        <f t="shared" si="44"/>
        <v>Miscellaneous</v>
      </c>
      <c r="C67" s="23">
        <f t="shared" si="46"/>
        <v>0</v>
      </c>
      <c r="D67" s="23">
        <f t="shared" ref="D67:AA67" si="54">((D13*0.5)+C31-D49)*D86*D101*D$2</f>
        <v>0</v>
      </c>
      <c r="E67" s="23">
        <f t="shared" si="54"/>
        <v>0</v>
      </c>
      <c r="F67" s="23">
        <f t="shared" si="54"/>
        <v>0</v>
      </c>
      <c r="G67" s="23">
        <f t="shared" si="54"/>
        <v>0</v>
      </c>
      <c r="H67" s="23">
        <f t="shared" si="54"/>
        <v>0</v>
      </c>
      <c r="I67" s="23">
        <f t="shared" si="54"/>
        <v>0</v>
      </c>
      <c r="J67" s="23">
        <f t="shared" si="54"/>
        <v>0</v>
      </c>
      <c r="K67" s="23">
        <f t="shared" si="54"/>
        <v>0</v>
      </c>
      <c r="L67" s="23">
        <f t="shared" si="54"/>
        <v>0</v>
      </c>
      <c r="M67" s="23">
        <f t="shared" si="54"/>
        <v>0</v>
      </c>
      <c r="N67" s="23">
        <f t="shared" si="54"/>
        <v>0</v>
      </c>
      <c r="O67" s="23">
        <f t="shared" si="54"/>
        <v>0</v>
      </c>
      <c r="P67" s="23">
        <f t="shared" si="54"/>
        <v>0</v>
      </c>
      <c r="Q67" s="23">
        <f t="shared" si="54"/>
        <v>0</v>
      </c>
      <c r="R67" s="23">
        <f t="shared" si="54"/>
        <v>0</v>
      </c>
      <c r="S67" s="23">
        <f t="shared" si="54"/>
        <v>0</v>
      </c>
      <c r="T67" s="23">
        <f t="shared" si="54"/>
        <v>0</v>
      </c>
      <c r="U67" s="23">
        <f t="shared" si="54"/>
        <v>0</v>
      </c>
      <c r="V67" s="23">
        <f t="shared" si="54"/>
        <v>0</v>
      </c>
      <c r="W67" s="23">
        <f t="shared" si="54"/>
        <v>0</v>
      </c>
      <c r="X67" s="23">
        <f t="shared" si="54"/>
        <v>0</v>
      </c>
      <c r="Y67" s="23">
        <f t="shared" si="54"/>
        <v>0</v>
      </c>
      <c r="Z67" s="23">
        <f t="shared" si="54"/>
        <v>0</v>
      </c>
      <c r="AA67" s="23">
        <f t="shared" si="54"/>
        <v>0</v>
      </c>
    </row>
    <row r="68" spans="1:29" ht="15.75" customHeight="1" x14ac:dyDescent="0.25">
      <c r="A68" s="666"/>
      <c r="B68" s="13" t="str">
        <f t="shared" si="44"/>
        <v>Motors</v>
      </c>
      <c r="C68" s="23">
        <f t="shared" si="46"/>
        <v>0</v>
      </c>
      <c r="D68" s="23">
        <f t="shared" ref="D68:AA68" si="55">((D14*0.5)+C32-D50)*D87*D102*D$2</f>
        <v>0</v>
      </c>
      <c r="E68" s="23">
        <f t="shared" si="55"/>
        <v>0</v>
      </c>
      <c r="F68" s="23">
        <f t="shared" si="55"/>
        <v>0</v>
      </c>
      <c r="G68" s="23">
        <f t="shared" si="55"/>
        <v>0</v>
      </c>
      <c r="H68" s="23">
        <f t="shared" si="55"/>
        <v>0</v>
      </c>
      <c r="I68" s="23">
        <f t="shared" si="55"/>
        <v>0</v>
      </c>
      <c r="J68" s="23">
        <f t="shared" si="55"/>
        <v>0</v>
      </c>
      <c r="K68" s="23">
        <f t="shared" si="55"/>
        <v>0</v>
      </c>
      <c r="L68" s="23">
        <f t="shared" si="55"/>
        <v>0</v>
      </c>
      <c r="M68" s="23">
        <f t="shared" si="55"/>
        <v>0</v>
      </c>
      <c r="N68" s="23">
        <f t="shared" si="55"/>
        <v>0</v>
      </c>
      <c r="O68" s="23">
        <f t="shared" si="55"/>
        <v>0</v>
      </c>
      <c r="P68" s="23">
        <f t="shared" si="55"/>
        <v>0</v>
      </c>
      <c r="Q68" s="23">
        <f t="shared" si="55"/>
        <v>0</v>
      </c>
      <c r="R68" s="23">
        <f t="shared" si="55"/>
        <v>0</v>
      </c>
      <c r="S68" s="23">
        <f t="shared" si="55"/>
        <v>0</v>
      </c>
      <c r="T68" s="23">
        <f t="shared" si="55"/>
        <v>0</v>
      </c>
      <c r="U68" s="23">
        <f t="shared" si="55"/>
        <v>0</v>
      </c>
      <c r="V68" s="23">
        <f t="shared" si="55"/>
        <v>0</v>
      </c>
      <c r="W68" s="23">
        <f t="shared" si="55"/>
        <v>0</v>
      </c>
      <c r="X68" s="23">
        <f t="shared" si="55"/>
        <v>0</v>
      </c>
      <c r="Y68" s="23">
        <f t="shared" si="55"/>
        <v>0</v>
      </c>
      <c r="Z68" s="23">
        <f t="shared" si="55"/>
        <v>0</v>
      </c>
      <c r="AA68" s="23">
        <f t="shared" si="55"/>
        <v>0</v>
      </c>
    </row>
    <row r="69" spans="1:29" ht="15.75" x14ac:dyDescent="0.25">
      <c r="A69" s="666"/>
      <c r="B69" s="13" t="str">
        <f t="shared" si="44"/>
        <v>Process</v>
      </c>
      <c r="C69" s="23">
        <f t="shared" si="46"/>
        <v>0</v>
      </c>
      <c r="D69" s="23">
        <f t="shared" ref="D69:AA69" si="56">((D15*0.5)+C33-D51)*D88*D103*D$2</f>
        <v>0</v>
      </c>
      <c r="E69" s="23">
        <f t="shared" si="56"/>
        <v>0</v>
      </c>
      <c r="F69" s="23">
        <f t="shared" si="56"/>
        <v>0</v>
      </c>
      <c r="G69" s="23">
        <f t="shared" si="56"/>
        <v>0</v>
      </c>
      <c r="H69" s="23">
        <f t="shared" si="56"/>
        <v>0</v>
      </c>
      <c r="I69" s="23">
        <f t="shared" si="56"/>
        <v>0</v>
      </c>
      <c r="J69" s="23">
        <f t="shared" si="56"/>
        <v>0</v>
      </c>
      <c r="K69" s="23">
        <f t="shared" si="56"/>
        <v>0</v>
      </c>
      <c r="L69" s="23">
        <f t="shared" si="56"/>
        <v>0</v>
      </c>
      <c r="M69" s="23">
        <f t="shared" si="56"/>
        <v>0</v>
      </c>
      <c r="N69" s="23">
        <f t="shared" si="56"/>
        <v>0</v>
      </c>
      <c r="O69" s="23">
        <f t="shared" si="56"/>
        <v>0</v>
      </c>
      <c r="P69" s="23">
        <f t="shared" si="56"/>
        <v>0</v>
      </c>
      <c r="Q69" s="23">
        <f t="shared" si="56"/>
        <v>0</v>
      </c>
      <c r="R69" s="23">
        <f t="shared" si="56"/>
        <v>0</v>
      </c>
      <c r="S69" s="23">
        <f t="shared" si="56"/>
        <v>0</v>
      </c>
      <c r="T69" s="23">
        <f t="shared" si="56"/>
        <v>0</v>
      </c>
      <c r="U69" s="23">
        <f t="shared" si="56"/>
        <v>0</v>
      </c>
      <c r="V69" s="23">
        <f t="shared" si="56"/>
        <v>0</v>
      </c>
      <c r="W69" s="23">
        <f t="shared" si="56"/>
        <v>0</v>
      </c>
      <c r="X69" s="23">
        <f t="shared" si="56"/>
        <v>0</v>
      </c>
      <c r="Y69" s="23">
        <f t="shared" si="56"/>
        <v>0</v>
      </c>
      <c r="Z69" s="23">
        <f t="shared" si="56"/>
        <v>0</v>
      </c>
      <c r="AA69" s="23">
        <f t="shared" si="56"/>
        <v>0</v>
      </c>
    </row>
    <row r="70" spans="1:29" ht="15.75" x14ac:dyDescent="0.25">
      <c r="A70" s="666"/>
      <c r="B70" s="13" t="str">
        <f t="shared" si="44"/>
        <v>Refrigeration</v>
      </c>
      <c r="C70" s="23">
        <f t="shared" si="46"/>
        <v>0</v>
      </c>
      <c r="D70" s="23">
        <f t="shared" ref="D70:AA70" si="57">((D16*0.5)+C34-D52)*D89*D104*D$2</f>
        <v>0</v>
      </c>
      <c r="E70" s="23">
        <f t="shared" si="57"/>
        <v>0</v>
      </c>
      <c r="F70" s="23">
        <f t="shared" si="57"/>
        <v>0</v>
      </c>
      <c r="G70" s="23">
        <f t="shared" si="57"/>
        <v>0</v>
      </c>
      <c r="H70" s="23">
        <f t="shared" si="57"/>
        <v>0</v>
      </c>
      <c r="I70" s="23">
        <f t="shared" si="57"/>
        <v>0</v>
      </c>
      <c r="J70" s="23">
        <f t="shared" si="57"/>
        <v>0</v>
      </c>
      <c r="K70" s="23">
        <f t="shared" si="57"/>
        <v>0</v>
      </c>
      <c r="L70" s="23">
        <f t="shared" si="57"/>
        <v>0</v>
      </c>
      <c r="M70" s="23">
        <f t="shared" si="57"/>
        <v>0</v>
      </c>
      <c r="N70" s="23">
        <f t="shared" si="57"/>
        <v>0</v>
      </c>
      <c r="O70" s="23">
        <f t="shared" si="57"/>
        <v>0</v>
      </c>
      <c r="P70" s="23">
        <f t="shared" si="57"/>
        <v>0</v>
      </c>
      <c r="Q70" s="23">
        <f t="shared" si="57"/>
        <v>0</v>
      </c>
      <c r="R70" s="23">
        <f t="shared" si="57"/>
        <v>0</v>
      </c>
      <c r="S70" s="23">
        <f t="shared" si="57"/>
        <v>0</v>
      </c>
      <c r="T70" s="23">
        <f t="shared" si="57"/>
        <v>0</v>
      </c>
      <c r="U70" s="23">
        <f t="shared" si="57"/>
        <v>0</v>
      </c>
      <c r="V70" s="23">
        <f t="shared" si="57"/>
        <v>0</v>
      </c>
      <c r="W70" s="23">
        <f t="shared" si="57"/>
        <v>0</v>
      </c>
      <c r="X70" s="23">
        <f t="shared" si="57"/>
        <v>0</v>
      </c>
      <c r="Y70" s="23">
        <f t="shared" si="57"/>
        <v>0</v>
      </c>
      <c r="Z70" s="23">
        <f t="shared" si="57"/>
        <v>0</v>
      </c>
      <c r="AA70" s="23">
        <f t="shared" si="57"/>
        <v>0</v>
      </c>
    </row>
    <row r="71" spans="1:29" ht="15.75" x14ac:dyDescent="0.25">
      <c r="A71" s="666"/>
      <c r="B71" s="13" t="str">
        <f t="shared" si="44"/>
        <v>Water Heating</v>
      </c>
      <c r="C71" s="23">
        <f t="shared" si="46"/>
        <v>0</v>
      </c>
      <c r="D71" s="23">
        <f t="shared" ref="D71:AA71" si="58">((D17*0.5)+C35-D53)*D90*D105*D$2</f>
        <v>0</v>
      </c>
      <c r="E71" s="23">
        <f t="shared" si="58"/>
        <v>0</v>
      </c>
      <c r="F71" s="23">
        <f t="shared" si="58"/>
        <v>0</v>
      </c>
      <c r="G71" s="23">
        <f t="shared" si="58"/>
        <v>0</v>
      </c>
      <c r="H71" s="23">
        <f t="shared" si="58"/>
        <v>0</v>
      </c>
      <c r="I71" s="23">
        <f t="shared" si="58"/>
        <v>0</v>
      </c>
      <c r="J71" s="23">
        <f t="shared" si="58"/>
        <v>0</v>
      </c>
      <c r="K71" s="23">
        <f t="shared" si="58"/>
        <v>0</v>
      </c>
      <c r="L71" s="23">
        <f t="shared" si="58"/>
        <v>0</v>
      </c>
      <c r="M71" s="23">
        <f t="shared" si="58"/>
        <v>0</v>
      </c>
      <c r="N71" s="23">
        <f t="shared" si="58"/>
        <v>0</v>
      </c>
      <c r="O71" s="23">
        <f t="shared" si="58"/>
        <v>0</v>
      </c>
      <c r="P71" s="23">
        <f t="shared" si="58"/>
        <v>0</v>
      </c>
      <c r="Q71" s="23">
        <f t="shared" si="58"/>
        <v>0</v>
      </c>
      <c r="R71" s="23">
        <f t="shared" si="58"/>
        <v>0</v>
      </c>
      <c r="S71" s="23">
        <f t="shared" si="58"/>
        <v>0</v>
      </c>
      <c r="T71" s="23">
        <f t="shared" si="58"/>
        <v>0</v>
      </c>
      <c r="U71" s="23">
        <f t="shared" si="58"/>
        <v>0</v>
      </c>
      <c r="V71" s="23">
        <f t="shared" si="58"/>
        <v>0</v>
      </c>
      <c r="W71" s="23">
        <f t="shared" si="58"/>
        <v>0</v>
      </c>
      <c r="X71" s="23">
        <f t="shared" si="58"/>
        <v>0</v>
      </c>
      <c r="Y71" s="23">
        <f t="shared" si="58"/>
        <v>0</v>
      </c>
      <c r="Z71" s="23">
        <f t="shared" si="58"/>
        <v>0</v>
      </c>
      <c r="AA71" s="23">
        <f t="shared" si="58"/>
        <v>0</v>
      </c>
    </row>
    <row r="72" spans="1:29" ht="15.75" customHeight="1" x14ac:dyDescent="0.25">
      <c r="A72" s="666"/>
      <c r="B72" s="13" t="str">
        <f t="shared" si="44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5.75" customHeight="1" x14ac:dyDescent="0.25">
      <c r="A73" s="666"/>
      <c r="B73" s="224" t="s">
        <v>26</v>
      </c>
      <c r="C73" s="23">
        <f>SUM(C59:C72)</f>
        <v>0</v>
      </c>
      <c r="D73" s="23">
        <f>SUM(D59:D72)</f>
        <v>0</v>
      </c>
      <c r="E73" s="23">
        <f t="shared" ref="E73:AA73" si="59">SUM(E59:E72)</f>
        <v>0</v>
      </c>
      <c r="F73" s="23">
        <f t="shared" si="59"/>
        <v>0</v>
      </c>
      <c r="G73" s="23">
        <f t="shared" si="59"/>
        <v>0</v>
      </c>
      <c r="H73" s="23">
        <f t="shared" si="59"/>
        <v>0</v>
      </c>
      <c r="I73" s="23">
        <f t="shared" si="59"/>
        <v>0</v>
      </c>
      <c r="J73" s="23">
        <f t="shared" si="59"/>
        <v>0</v>
      </c>
      <c r="K73" s="23">
        <f t="shared" si="59"/>
        <v>0</v>
      </c>
      <c r="L73" s="23">
        <f t="shared" si="59"/>
        <v>0</v>
      </c>
      <c r="M73" s="23">
        <f t="shared" si="59"/>
        <v>0</v>
      </c>
      <c r="N73" s="23">
        <f t="shared" si="59"/>
        <v>0</v>
      </c>
      <c r="O73" s="23">
        <f t="shared" si="59"/>
        <v>0</v>
      </c>
      <c r="P73" s="23">
        <f t="shared" si="59"/>
        <v>0</v>
      </c>
      <c r="Q73" s="23">
        <f t="shared" si="59"/>
        <v>0</v>
      </c>
      <c r="R73" s="23">
        <f t="shared" si="59"/>
        <v>0</v>
      </c>
      <c r="S73" s="23">
        <f t="shared" si="59"/>
        <v>0</v>
      </c>
      <c r="T73" s="23">
        <f t="shared" si="59"/>
        <v>0</v>
      </c>
      <c r="U73" s="23">
        <f t="shared" si="59"/>
        <v>0</v>
      </c>
      <c r="V73" s="23">
        <f t="shared" si="59"/>
        <v>0</v>
      </c>
      <c r="W73" s="23">
        <f t="shared" si="59"/>
        <v>0</v>
      </c>
      <c r="X73" s="23">
        <f t="shared" si="59"/>
        <v>0</v>
      </c>
      <c r="Y73" s="23">
        <f t="shared" si="59"/>
        <v>0</v>
      </c>
      <c r="Z73" s="23">
        <f t="shared" si="59"/>
        <v>0</v>
      </c>
      <c r="AA73" s="23">
        <f t="shared" si="59"/>
        <v>0</v>
      </c>
    </row>
    <row r="74" spans="1:29" ht="16.5" customHeight="1" thickBot="1" x14ac:dyDescent="0.3">
      <c r="A74" s="667"/>
      <c r="B74" s="127" t="s">
        <v>27</v>
      </c>
      <c r="C74" s="24">
        <f>C73</f>
        <v>0</v>
      </c>
      <c r="D74" s="24">
        <f>C74+D73</f>
        <v>0</v>
      </c>
      <c r="E74" s="24">
        <f t="shared" ref="E74:AA74" si="60">D74+E73</f>
        <v>0</v>
      </c>
      <c r="F74" s="24">
        <f t="shared" si="60"/>
        <v>0</v>
      </c>
      <c r="G74" s="24">
        <f t="shared" si="60"/>
        <v>0</v>
      </c>
      <c r="H74" s="24">
        <f t="shared" si="60"/>
        <v>0</v>
      </c>
      <c r="I74" s="24">
        <f t="shared" si="60"/>
        <v>0</v>
      </c>
      <c r="J74" s="24">
        <f t="shared" si="60"/>
        <v>0</v>
      </c>
      <c r="K74" s="24">
        <f t="shared" si="60"/>
        <v>0</v>
      </c>
      <c r="L74" s="24">
        <f t="shared" si="60"/>
        <v>0</v>
      </c>
      <c r="M74" s="24">
        <f t="shared" si="60"/>
        <v>0</v>
      </c>
      <c r="N74" s="24">
        <f t="shared" si="60"/>
        <v>0</v>
      </c>
      <c r="O74" s="24">
        <f t="shared" si="60"/>
        <v>0</v>
      </c>
      <c r="P74" s="24">
        <f t="shared" si="60"/>
        <v>0</v>
      </c>
      <c r="Q74" s="24">
        <f t="shared" si="60"/>
        <v>0</v>
      </c>
      <c r="R74" s="24">
        <f t="shared" si="60"/>
        <v>0</v>
      </c>
      <c r="S74" s="24">
        <f t="shared" si="60"/>
        <v>0</v>
      </c>
      <c r="T74" s="24">
        <f t="shared" si="60"/>
        <v>0</v>
      </c>
      <c r="U74" s="24">
        <f t="shared" si="60"/>
        <v>0</v>
      </c>
      <c r="V74" s="24">
        <f t="shared" si="60"/>
        <v>0</v>
      </c>
      <c r="W74" s="24">
        <f t="shared" si="60"/>
        <v>0</v>
      </c>
      <c r="X74" s="24">
        <f t="shared" si="60"/>
        <v>0</v>
      </c>
      <c r="Y74" s="24">
        <f t="shared" si="60"/>
        <v>0</v>
      </c>
      <c r="Z74" s="24">
        <f t="shared" si="60"/>
        <v>0</v>
      </c>
      <c r="AA74" s="24">
        <f t="shared" si="60"/>
        <v>0</v>
      </c>
    </row>
    <row r="75" spans="1:29" x14ac:dyDescent="0.25">
      <c r="A75" s="8"/>
      <c r="B75" s="30"/>
      <c r="C75" s="27"/>
      <c r="D75" s="32"/>
      <c r="E75" s="27"/>
      <c r="F75" s="32"/>
      <c r="G75" s="27"/>
      <c r="H75" s="32"/>
      <c r="I75" s="27"/>
      <c r="J75" s="32"/>
      <c r="K75" s="27"/>
      <c r="L75" s="32"/>
      <c r="M75" s="27"/>
      <c r="N75" s="32"/>
      <c r="O75" s="27"/>
      <c r="P75" s="32"/>
      <c r="Q75" s="27"/>
      <c r="R75" s="32"/>
      <c r="S75" s="27"/>
      <c r="T75" s="32"/>
      <c r="U75" s="27"/>
      <c r="V75" s="32"/>
      <c r="W75" s="27"/>
      <c r="X75" s="32"/>
      <c r="Y75" s="27"/>
      <c r="Z75" s="32"/>
      <c r="AA75" s="27"/>
    </row>
    <row r="76" spans="1:29" s="95" customFormat="1" ht="15.75" thickBot="1" x14ac:dyDescent="0.3">
      <c r="B76" s="402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</row>
    <row r="77" spans="1:29" s="95" customFormat="1" ht="16.5" thickBot="1" x14ac:dyDescent="0.3">
      <c r="A77" s="699" t="s">
        <v>12</v>
      </c>
      <c r="B77" s="17" t="s">
        <v>12</v>
      </c>
      <c r="C77" s="135">
        <f>C$4</f>
        <v>45292</v>
      </c>
      <c r="D77" s="135">
        <f t="shared" ref="D77:AA77" si="61">D$4</f>
        <v>45323</v>
      </c>
      <c r="E77" s="135">
        <f t="shared" si="61"/>
        <v>45352</v>
      </c>
      <c r="F77" s="135">
        <f t="shared" si="61"/>
        <v>45383</v>
      </c>
      <c r="G77" s="135">
        <f t="shared" si="61"/>
        <v>45413</v>
      </c>
      <c r="H77" s="135">
        <f t="shared" si="61"/>
        <v>45444</v>
      </c>
      <c r="I77" s="135">
        <f t="shared" si="61"/>
        <v>45474</v>
      </c>
      <c r="J77" s="135">
        <f t="shared" si="61"/>
        <v>45505</v>
      </c>
      <c r="K77" s="135">
        <f t="shared" si="61"/>
        <v>45536</v>
      </c>
      <c r="L77" s="135">
        <f t="shared" si="61"/>
        <v>45566</v>
      </c>
      <c r="M77" s="135">
        <f t="shared" si="61"/>
        <v>45597</v>
      </c>
      <c r="N77" s="135">
        <f t="shared" si="61"/>
        <v>45627</v>
      </c>
      <c r="O77" s="135">
        <f t="shared" si="61"/>
        <v>45658</v>
      </c>
      <c r="P77" s="135">
        <f t="shared" si="61"/>
        <v>45689</v>
      </c>
      <c r="Q77" s="135">
        <f t="shared" si="61"/>
        <v>45717</v>
      </c>
      <c r="R77" s="135">
        <f t="shared" si="61"/>
        <v>45748</v>
      </c>
      <c r="S77" s="135">
        <f t="shared" si="61"/>
        <v>45778</v>
      </c>
      <c r="T77" s="135">
        <f t="shared" si="61"/>
        <v>45809</v>
      </c>
      <c r="U77" s="135">
        <f t="shared" si="61"/>
        <v>45839</v>
      </c>
      <c r="V77" s="135">
        <f t="shared" si="61"/>
        <v>45870</v>
      </c>
      <c r="W77" s="135">
        <f t="shared" si="61"/>
        <v>45901</v>
      </c>
      <c r="X77" s="135">
        <f t="shared" si="61"/>
        <v>45931</v>
      </c>
      <c r="Y77" s="135">
        <f t="shared" si="61"/>
        <v>45962</v>
      </c>
      <c r="Z77" s="135">
        <f t="shared" si="61"/>
        <v>45992</v>
      </c>
      <c r="AA77" s="135">
        <f t="shared" si="61"/>
        <v>46023</v>
      </c>
      <c r="AC77" s="95" t="s">
        <v>180</v>
      </c>
    </row>
    <row r="78" spans="1:29" s="95" customFormat="1" ht="15.75" customHeight="1" x14ac:dyDescent="0.25">
      <c r="A78" s="700"/>
      <c r="B78" s="13" t="str">
        <f>B59</f>
        <v>Air Comp</v>
      </c>
      <c r="C78" s="383">
        <f>'2M - SGS'!C78</f>
        <v>8.5109000000000004E-2</v>
      </c>
      <c r="D78" s="383">
        <f>'2M - SGS'!D78</f>
        <v>7.7715000000000006E-2</v>
      </c>
      <c r="E78" s="383">
        <f>'2M - SGS'!E78</f>
        <v>8.6136000000000004E-2</v>
      </c>
      <c r="F78" s="383">
        <f>'2M - SGS'!F78</f>
        <v>7.9796000000000006E-2</v>
      </c>
      <c r="G78" s="383">
        <f>'2M - SGS'!G78</f>
        <v>8.5334999999999994E-2</v>
      </c>
      <c r="H78" s="383">
        <f>'2M - SGS'!H78</f>
        <v>8.1994999999999998E-2</v>
      </c>
      <c r="I78" s="383">
        <f>'2M - SGS'!I78</f>
        <v>8.4098999999999993E-2</v>
      </c>
      <c r="J78" s="383">
        <f>'2M - SGS'!J78</f>
        <v>8.4198999999999996E-2</v>
      </c>
      <c r="K78" s="383">
        <f>'2M - SGS'!K78</f>
        <v>8.2512000000000002E-2</v>
      </c>
      <c r="L78" s="383">
        <f>'2M - SGS'!L78</f>
        <v>8.5277000000000006E-2</v>
      </c>
      <c r="M78" s="383">
        <f>'2M - SGS'!M78</f>
        <v>8.2588999999999996E-2</v>
      </c>
      <c r="N78" s="383">
        <f>'2M - SGS'!N78</f>
        <v>8.5237999999999994E-2</v>
      </c>
      <c r="O78" s="383">
        <f>'2M - SGS'!O78</f>
        <v>8.5109000000000004E-2</v>
      </c>
      <c r="P78" s="383">
        <f>'2M - SGS'!P78</f>
        <v>7.7715000000000006E-2</v>
      </c>
      <c r="Q78" s="383">
        <f>'2M - SGS'!Q78</f>
        <v>8.6136000000000004E-2</v>
      </c>
      <c r="R78" s="383">
        <f>'2M - SGS'!R78</f>
        <v>7.9796000000000006E-2</v>
      </c>
      <c r="S78" s="383">
        <f>'2M - SGS'!S78</f>
        <v>8.5334999999999994E-2</v>
      </c>
      <c r="T78" s="383">
        <f>'2M - SGS'!T78</f>
        <v>8.1994999999999998E-2</v>
      </c>
      <c r="U78" s="383">
        <f>'2M - SGS'!U78</f>
        <v>8.4098999999999993E-2</v>
      </c>
      <c r="V78" s="383">
        <f>'2M - SGS'!V78</f>
        <v>8.4198999999999996E-2</v>
      </c>
      <c r="W78" s="383">
        <f>'2M - SGS'!W78</f>
        <v>8.2512000000000002E-2</v>
      </c>
      <c r="X78" s="383">
        <f>'2M - SGS'!X78</f>
        <v>8.5277000000000006E-2</v>
      </c>
      <c r="Y78" s="383">
        <f>'2M - SGS'!Y78</f>
        <v>8.2588999999999996E-2</v>
      </c>
      <c r="Z78" s="383">
        <f>'2M - SGS'!Z78</f>
        <v>8.5237999999999994E-2</v>
      </c>
      <c r="AA78" s="383">
        <f>'2M - SGS'!AA78</f>
        <v>8.5109000000000004E-2</v>
      </c>
      <c r="AC78" s="381">
        <f t="shared" ref="AC78:AC90" si="62">SUM(C78:N78)</f>
        <v>1.0000000000000002</v>
      </c>
    </row>
    <row r="79" spans="1:29" s="95" customFormat="1" ht="15.75" x14ac:dyDescent="0.25">
      <c r="A79" s="700"/>
      <c r="B79" s="13" t="str">
        <f t="shared" ref="B79:B90" si="63">B60</f>
        <v>Building Shell</v>
      </c>
      <c r="C79" s="383">
        <f>'2M - SGS'!C79</f>
        <v>0.107824</v>
      </c>
      <c r="D79" s="383">
        <f>'2M - SGS'!D79</f>
        <v>9.1051999999999994E-2</v>
      </c>
      <c r="E79" s="383">
        <f>'2M - SGS'!E79</f>
        <v>7.1135000000000004E-2</v>
      </c>
      <c r="F79" s="383">
        <f>'2M - SGS'!F79</f>
        <v>4.1179E-2</v>
      </c>
      <c r="G79" s="383">
        <f>'2M - SGS'!G79</f>
        <v>4.4423999999999998E-2</v>
      </c>
      <c r="H79" s="383">
        <f>'2M - SGS'!H79</f>
        <v>0.106128</v>
      </c>
      <c r="I79" s="383">
        <f>'2M - SGS'!I79</f>
        <v>0.14288100000000001</v>
      </c>
      <c r="J79" s="383">
        <f>'2M - SGS'!J79</f>
        <v>0.133494</v>
      </c>
      <c r="K79" s="383">
        <f>'2M - SGS'!K79</f>
        <v>5.781E-2</v>
      </c>
      <c r="L79" s="383">
        <f>'2M - SGS'!L79</f>
        <v>3.8018000000000003E-2</v>
      </c>
      <c r="M79" s="383">
        <f>'2M - SGS'!M79</f>
        <v>6.2103999999999999E-2</v>
      </c>
      <c r="N79" s="383">
        <f>'2M - SGS'!N79</f>
        <v>0.103951</v>
      </c>
      <c r="O79" s="383">
        <f>'2M - SGS'!O79</f>
        <v>0.107824</v>
      </c>
      <c r="P79" s="383">
        <f>'2M - SGS'!P79</f>
        <v>9.1051999999999994E-2</v>
      </c>
      <c r="Q79" s="383">
        <f>'2M - SGS'!Q79</f>
        <v>7.1135000000000004E-2</v>
      </c>
      <c r="R79" s="383">
        <f>'2M - SGS'!R79</f>
        <v>4.1179E-2</v>
      </c>
      <c r="S79" s="383">
        <f>'2M - SGS'!S79</f>
        <v>4.4423999999999998E-2</v>
      </c>
      <c r="T79" s="383">
        <f>'2M - SGS'!T79</f>
        <v>0.106128</v>
      </c>
      <c r="U79" s="383">
        <f>'2M - SGS'!U79</f>
        <v>0.14288100000000001</v>
      </c>
      <c r="V79" s="383">
        <f>'2M - SGS'!V79</f>
        <v>0.133494</v>
      </c>
      <c r="W79" s="383">
        <f>'2M - SGS'!W79</f>
        <v>5.781E-2</v>
      </c>
      <c r="X79" s="383">
        <f>'2M - SGS'!X79</f>
        <v>3.8018000000000003E-2</v>
      </c>
      <c r="Y79" s="383">
        <f>'2M - SGS'!Y79</f>
        <v>6.2103999999999999E-2</v>
      </c>
      <c r="Z79" s="383">
        <f>'2M - SGS'!Z79</f>
        <v>0.103951</v>
      </c>
      <c r="AA79" s="383">
        <f>'2M - SGS'!AA79</f>
        <v>0.107824</v>
      </c>
      <c r="AC79" s="381">
        <f t="shared" si="62"/>
        <v>1</v>
      </c>
    </row>
    <row r="80" spans="1:29" s="95" customFormat="1" ht="15.75" x14ac:dyDescent="0.25">
      <c r="A80" s="700"/>
      <c r="B80" s="13" t="str">
        <f t="shared" si="63"/>
        <v>Cooking</v>
      </c>
      <c r="C80" s="383">
        <f>'2M - SGS'!C80</f>
        <v>8.6096000000000006E-2</v>
      </c>
      <c r="D80" s="383">
        <f>'2M - SGS'!D80</f>
        <v>7.8608999999999998E-2</v>
      </c>
      <c r="E80" s="383">
        <f>'2M - SGS'!E80</f>
        <v>8.1547999999999995E-2</v>
      </c>
      <c r="F80" s="383">
        <f>'2M - SGS'!F80</f>
        <v>7.2947999999999999E-2</v>
      </c>
      <c r="G80" s="383">
        <f>'2M - SGS'!G80</f>
        <v>8.6277000000000006E-2</v>
      </c>
      <c r="H80" s="383">
        <f>'2M - SGS'!H80</f>
        <v>8.3294000000000007E-2</v>
      </c>
      <c r="I80" s="383">
        <f>'2M - SGS'!I80</f>
        <v>8.5859000000000005E-2</v>
      </c>
      <c r="J80" s="383">
        <f>'2M - SGS'!J80</f>
        <v>8.5885000000000003E-2</v>
      </c>
      <c r="K80" s="383">
        <f>'2M - SGS'!K80</f>
        <v>8.3474999999999994E-2</v>
      </c>
      <c r="L80" s="383">
        <f>'2M - SGS'!L80</f>
        <v>8.6262000000000005E-2</v>
      </c>
      <c r="M80" s="383">
        <f>'2M - SGS'!M80</f>
        <v>8.3496000000000001E-2</v>
      </c>
      <c r="N80" s="383">
        <f>'2M - SGS'!N80</f>
        <v>8.6250999999999994E-2</v>
      </c>
      <c r="O80" s="383">
        <f>'2M - SGS'!O80</f>
        <v>8.6096000000000006E-2</v>
      </c>
      <c r="P80" s="383">
        <f>'2M - SGS'!P80</f>
        <v>7.8608999999999998E-2</v>
      </c>
      <c r="Q80" s="383">
        <f>'2M - SGS'!Q80</f>
        <v>8.1547999999999995E-2</v>
      </c>
      <c r="R80" s="383">
        <f>'2M - SGS'!R80</f>
        <v>7.2947999999999999E-2</v>
      </c>
      <c r="S80" s="383">
        <f>'2M - SGS'!S80</f>
        <v>8.6277000000000006E-2</v>
      </c>
      <c r="T80" s="383">
        <f>'2M - SGS'!T80</f>
        <v>8.3294000000000007E-2</v>
      </c>
      <c r="U80" s="383">
        <f>'2M - SGS'!U80</f>
        <v>8.5859000000000005E-2</v>
      </c>
      <c r="V80" s="383">
        <f>'2M - SGS'!V80</f>
        <v>8.5885000000000003E-2</v>
      </c>
      <c r="W80" s="383">
        <f>'2M - SGS'!W80</f>
        <v>8.3474999999999994E-2</v>
      </c>
      <c r="X80" s="383">
        <f>'2M - SGS'!X80</f>
        <v>8.6262000000000005E-2</v>
      </c>
      <c r="Y80" s="383">
        <f>'2M - SGS'!Y80</f>
        <v>8.3496000000000001E-2</v>
      </c>
      <c r="Z80" s="383">
        <f>'2M - SGS'!Z80</f>
        <v>8.6250999999999994E-2</v>
      </c>
      <c r="AA80" s="383">
        <f>'2M - SGS'!AA80</f>
        <v>8.6096000000000006E-2</v>
      </c>
      <c r="AC80" s="381">
        <f t="shared" si="62"/>
        <v>0.99999999999999989</v>
      </c>
    </row>
    <row r="81" spans="1:29" s="95" customFormat="1" ht="15.75" x14ac:dyDescent="0.25">
      <c r="A81" s="700"/>
      <c r="B81" s="13" t="str">
        <f t="shared" si="63"/>
        <v>Cooling</v>
      </c>
      <c r="C81" s="383">
        <f>'2M - SGS'!C81</f>
        <v>6.0000000000000002E-6</v>
      </c>
      <c r="D81" s="383">
        <f>'2M - SGS'!D81</f>
        <v>2.4699999999999999E-4</v>
      </c>
      <c r="E81" s="383">
        <f>'2M - SGS'!E81</f>
        <v>7.2360000000000002E-3</v>
      </c>
      <c r="F81" s="383">
        <f>'2M - SGS'!F81</f>
        <v>2.1690999999999998E-2</v>
      </c>
      <c r="G81" s="383">
        <f>'2M - SGS'!G81</f>
        <v>6.2979999999999994E-2</v>
      </c>
      <c r="H81" s="383">
        <f>'2M - SGS'!H81</f>
        <v>0.21317</v>
      </c>
      <c r="I81" s="383">
        <f>'2M - SGS'!I81</f>
        <v>0.29002899999999998</v>
      </c>
      <c r="J81" s="383">
        <f>'2M - SGS'!J81</f>
        <v>0.270206</v>
      </c>
      <c r="K81" s="383">
        <f>'2M - SGS'!K81</f>
        <v>0.108695</v>
      </c>
      <c r="L81" s="383">
        <f>'2M - SGS'!L81</f>
        <v>1.9643000000000001E-2</v>
      </c>
      <c r="M81" s="383">
        <f>'2M - SGS'!M81</f>
        <v>6.0299999999999998E-3</v>
      </c>
      <c r="N81" s="383">
        <f>'2M - SGS'!N81</f>
        <v>6.7000000000000002E-5</v>
      </c>
      <c r="O81" s="383">
        <f>'2M - SGS'!O81</f>
        <v>6.0000000000000002E-6</v>
      </c>
      <c r="P81" s="383">
        <f>'2M - SGS'!P81</f>
        <v>2.4699999999999999E-4</v>
      </c>
      <c r="Q81" s="383">
        <f>'2M - SGS'!Q81</f>
        <v>7.2360000000000002E-3</v>
      </c>
      <c r="R81" s="383">
        <f>'2M - SGS'!R81</f>
        <v>2.1690999999999998E-2</v>
      </c>
      <c r="S81" s="383">
        <f>'2M - SGS'!S81</f>
        <v>6.2979999999999994E-2</v>
      </c>
      <c r="T81" s="383">
        <f>'2M - SGS'!T81</f>
        <v>0.21317</v>
      </c>
      <c r="U81" s="383">
        <f>'2M - SGS'!U81</f>
        <v>0.29002899999999998</v>
      </c>
      <c r="V81" s="383">
        <f>'2M - SGS'!V81</f>
        <v>0.270206</v>
      </c>
      <c r="W81" s="383">
        <f>'2M - SGS'!W81</f>
        <v>0.108695</v>
      </c>
      <c r="X81" s="383">
        <f>'2M - SGS'!X81</f>
        <v>1.9643000000000001E-2</v>
      </c>
      <c r="Y81" s="383">
        <f>'2M - SGS'!Y81</f>
        <v>6.0299999999999998E-3</v>
      </c>
      <c r="Z81" s="383">
        <f>'2M - SGS'!Z81</f>
        <v>6.7000000000000002E-5</v>
      </c>
      <c r="AA81" s="383">
        <f>'2M - SGS'!AA81</f>
        <v>6.0000000000000002E-6</v>
      </c>
      <c r="AC81" s="381">
        <f t="shared" si="62"/>
        <v>0.99999999999999989</v>
      </c>
    </row>
    <row r="82" spans="1:29" s="95" customFormat="1" ht="15.75" x14ac:dyDescent="0.25">
      <c r="A82" s="700"/>
      <c r="B82" s="13" t="str">
        <f t="shared" si="63"/>
        <v>Ext Lighting</v>
      </c>
      <c r="C82" s="383">
        <f>'2M - SGS'!C82</f>
        <v>0.106265</v>
      </c>
      <c r="D82" s="383">
        <f>'2M - SGS'!D82</f>
        <v>8.2161999999999999E-2</v>
      </c>
      <c r="E82" s="383">
        <f>'2M - SGS'!E82</f>
        <v>7.0887000000000006E-2</v>
      </c>
      <c r="F82" s="383">
        <f>'2M - SGS'!F82</f>
        <v>6.8145999999999998E-2</v>
      </c>
      <c r="G82" s="383">
        <f>'2M - SGS'!G82</f>
        <v>8.1852999999999995E-2</v>
      </c>
      <c r="H82" s="383">
        <f>'2M - SGS'!H82</f>
        <v>6.7163E-2</v>
      </c>
      <c r="I82" s="383">
        <f>'2M - SGS'!I82</f>
        <v>8.6751999999999996E-2</v>
      </c>
      <c r="J82" s="383">
        <f>'2M - SGS'!J82</f>
        <v>6.9401000000000004E-2</v>
      </c>
      <c r="K82" s="383">
        <f>'2M - SGS'!K82</f>
        <v>8.2907999999999996E-2</v>
      </c>
      <c r="L82" s="383">
        <f>'2M - SGS'!L82</f>
        <v>0.100507</v>
      </c>
      <c r="M82" s="383">
        <f>'2M - SGS'!M82</f>
        <v>8.7251999999999996E-2</v>
      </c>
      <c r="N82" s="383">
        <f>'2M - SGS'!N82</f>
        <v>9.6703999999999998E-2</v>
      </c>
      <c r="O82" s="383">
        <f>'2M - SGS'!O82</f>
        <v>0.106265</v>
      </c>
      <c r="P82" s="383">
        <f>'2M - SGS'!P82</f>
        <v>8.2161999999999999E-2</v>
      </c>
      <c r="Q82" s="383">
        <f>'2M - SGS'!Q82</f>
        <v>7.0887000000000006E-2</v>
      </c>
      <c r="R82" s="383">
        <f>'2M - SGS'!R82</f>
        <v>6.8145999999999998E-2</v>
      </c>
      <c r="S82" s="383">
        <f>'2M - SGS'!S82</f>
        <v>8.1852999999999995E-2</v>
      </c>
      <c r="T82" s="383">
        <f>'2M - SGS'!T82</f>
        <v>6.7163E-2</v>
      </c>
      <c r="U82" s="383">
        <f>'2M - SGS'!U82</f>
        <v>8.6751999999999996E-2</v>
      </c>
      <c r="V82" s="383">
        <f>'2M - SGS'!V82</f>
        <v>6.9401000000000004E-2</v>
      </c>
      <c r="W82" s="383">
        <f>'2M - SGS'!W82</f>
        <v>8.2907999999999996E-2</v>
      </c>
      <c r="X82" s="383">
        <f>'2M - SGS'!X82</f>
        <v>0.100507</v>
      </c>
      <c r="Y82" s="383">
        <f>'2M - SGS'!Y82</f>
        <v>8.7251999999999996E-2</v>
      </c>
      <c r="Z82" s="383">
        <f>'2M - SGS'!Z82</f>
        <v>9.6703999999999998E-2</v>
      </c>
      <c r="AA82" s="383">
        <f>'2M - SGS'!AA82</f>
        <v>0.106265</v>
      </c>
      <c r="AC82" s="381">
        <f t="shared" si="62"/>
        <v>1</v>
      </c>
    </row>
    <row r="83" spans="1:29" s="95" customFormat="1" ht="15.75" x14ac:dyDescent="0.25">
      <c r="A83" s="700"/>
      <c r="B83" s="13" t="str">
        <f t="shared" si="63"/>
        <v>Heating</v>
      </c>
      <c r="C83" s="383">
        <f>'2M - SGS'!C83</f>
        <v>0.210397</v>
      </c>
      <c r="D83" s="383">
        <f>'2M - SGS'!D83</f>
        <v>0.17743600000000001</v>
      </c>
      <c r="E83" s="383">
        <f>'2M - SGS'!E83</f>
        <v>0.13192400000000001</v>
      </c>
      <c r="F83" s="383">
        <f>'2M - SGS'!F83</f>
        <v>5.9718E-2</v>
      </c>
      <c r="G83" s="383">
        <f>'2M - SGS'!G83</f>
        <v>2.6769000000000001E-2</v>
      </c>
      <c r="H83" s="383">
        <f>'2M - SGS'!H83</f>
        <v>4.2950000000000002E-3</v>
      </c>
      <c r="I83" s="383">
        <f>'2M - SGS'!I83</f>
        <v>2.895E-3</v>
      </c>
      <c r="J83" s="383">
        <f>'2M - SGS'!J83</f>
        <v>3.4320000000000002E-3</v>
      </c>
      <c r="K83" s="383">
        <f>'2M - SGS'!K83</f>
        <v>9.4020000000000006E-3</v>
      </c>
      <c r="L83" s="383">
        <f>'2M - SGS'!L83</f>
        <v>5.5496999999999998E-2</v>
      </c>
      <c r="M83" s="383">
        <f>'2M - SGS'!M83</f>
        <v>0.115452</v>
      </c>
      <c r="N83" s="383">
        <f>'2M - SGS'!N83</f>
        <v>0.20278299999999999</v>
      </c>
      <c r="O83" s="383">
        <f>'2M - SGS'!O83</f>
        <v>0.210397</v>
      </c>
      <c r="P83" s="383">
        <f>'2M - SGS'!P83</f>
        <v>0.17743600000000001</v>
      </c>
      <c r="Q83" s="383">
        <f>'2M - SGS'!Q83</f>
        <v>0.13192400000000001</v>
      </c>
      <c r="R83" s="383">
        <f>'2M - SGS'!R83</f>
        <v>5.9718E-2</v>
      </c>
      <c r="S83" s="383">
        <f>'2M - SGS'!S83</f>
        <v>2.6769000000000001E-2</v>
      </c>
      <c r="T83" s="383">
        <f>'2M - SGS'!T83</f>
        <v>4.2950000000000002E-3</v>
      </c>
      <c r="U83" s="383">
        <f>'2M - SGS'!U83</f>
        <v>2.895E-3</v>
      </c>
      <c r="V83" s="383">
        <f>'2M - SGS'!V83</f>
        <v>3.4320000000000002E-3</v>
      </c>
      <c r="W83" s="383">
        <f>'2M - SGS'!W83</f>
        <v>9.4020000000000006E-3</v>
      </c>
      <c r="X83" s="383">
        <f>'2M - SGS'!X83</f>
        <v>5.5496999999999998E-2</v>
      </c>
      <c r="Y83" s="383">
        <f>'2M - SGS'!Y83</f>
        <v>0.115452</v>
      </c>
      <c r="Z83" s="383">
        <f>'2M - SGS'!Z83</f>
        <v>0.20278299999999999</v>
      </c>
      <c r="AA83" s="383">
        <f>'2M - SGS'!AA83</f>
        <v>0.210397</v>
      </c>
      <c r="AC83" s="381">
        <f t="shared" si="62"/>
        <v>1.0000000000000002</v>
      </c>
    </row>
    <row r="84" spans="1:29" s="95" customFormat="1" ht="15.75" x14ac:dyDescent="0.25">
      <c r="A84" s="700"/>
      <c r="B84" s="13" t="str">
        <f t="shared" si="63"/>
        <v>HVAC</v>
      </c>
      <c r="C84" s="383">
        <f>'2M - SGS'!C84</f>
        <v>0.107824</v>
      </c>
      <c r="D84" s="383">
        <f>'2M - SGS'!D84</f>
        <v>9.1051999999999994E-2</v>
      </c>
      <c r="E84" s="383">
        <f>'2M - SGS'!E84</f>
        <v>7.1135000000000004E-2</v>
      </c>
      <c r="F84" s="383">
        <f>'2M - SGS'!F84</f>
        <v>4.1179E-2</v>
      </c>
      <c r="G84" s="383">
        <f>'2M - SGS'!G84</f>
        <v>4.4423999999999998E-2</v>
      </c>
      <c r="H84" s="383">
        <f>'2M - SGS'!H84</f>
        <v>0.106128</v>
      </c>
      <c r="I84" s="383">
        <f>'2M - SGS'!I84</f>
        <v>0.14288100000000001</v>
      </c>
      <c r="J84" s="383">
        <f>'2M - SGS'!J84</f>
        <v>0.133494</v>
      </c>
      <c r="K84" s="383">
        <f>'2M - SGS'!K84</f>
        <v>5.781E-2</v>
      </c>
      <c r="L84" s="383">
        <f>'2M - SGS'!L84</f>
        <v>3.8018000000000003E-2</v>
      </c>
      <c r="M84" s="383">
        <f>'2M - SGS'!M84</f>
        <v>6.2103999999999999E-2</v>
      </c>
      <c r="N84" s="383">
        <f>'2M - SGS'!N84</f>
        <v>0.103951</v>
      </c>
      <c r="O84" s="383">
        <f>'2M - SGS'!O84</f>
        <v>0.107824</v>
      </c>
      <c r="P84" s="383">
        <f>'2M - SGS'!P84</f>
        <v>9.1051999999999994E-2</v>
      </c>
      <c r="Q84" s="383">
        <f>'2M - SGS'!Q84</f>
        <v>7.1135000000000004E-2</v>
      </c>
      <c r="R84" s="383">
        <f>'2M - SGS'!R84</f>
        <v>4.1179E-2</v>
      </c>
      <c r="S84" s="383">
        <f>'2M - SGS'!S84</f>
        <v>4.4423999999999998E-2</v>
      </c>
      <c r="T84" s="383">
        <f>'2M - SGS'!T84</f>
        <v>0.106128</v>
      </c>
      <c r="U84" s="383">
        <f>'2M - SGS'!U84</f>
        <v>0.14288100000000001</v>
      </c>
      <c r="V84" s="383">
        <f>'2M - SGS'!V84</f>
        <v>0.133494</v>
      </c>
      <c r="W84" s="383">
        <f>'2M - SGS'!W84</f>
        <v>5.781E-2</v>
      </c>
      <c r="X84" s="383">
        <f>'2M - SGS'!X84</f>
        <v>3.8018000000000003E-2</v>
      </c>
      <c r="Y84" s="383">
        <f>'2M - SGS'!Y84</f>
        <v>6.2103999999999999E-2</v>
      </c>
      <c r="Z84" s="383">
        <f>'2M - SGS'!Z84</f>
        <v>0.103951</v>
      </c>
      <c r="AA84" s="383">
        <f>'2M - SGS'!AA84</f>
        <v>0.107824</v>
      </c>
      <c r="AC84" s="381">
        <f t="shared" si="62"/>
        <v>1</v>
      </c>
    </row>
    <row r="85" spans="1:29" s="95" customFormat="1" ht="15.75" x14ac:dyDescent="0.25">
      <c r="A85" s="700"/>
      <c r="B85" s="13" t="str">
        <f t="shared" si="63"/>
        <v>Lighting</v>
      </c>
      <c r="C85" s="383">
        <f>'2M - SGS'!C85</f>
        <v>9.3563999999999994E-2</v>
      </c>
      <c r="D85" s="383">
        <f>'2M - SGS'!D85</f>
        <v>7.2162000000000004E-2</v>
      </c>
      <c r="E85" s="383">
        <f>'2M - SGS'!E85</f>
        <v>7.8372999999999998E-2</v>
      </c>
      <c r="F85" s="383">
        <f>'2M - SGS'!F85</f>
        <v>7.6534000000000005E-2</v>
      </c>
      <c r="G85" s="383">
        <f>'2M - SGS'!G85</f>
        <v>9.4246999999999997E-2</v>
      </c>
      <c r="H85" s="383">
        <f>'2M - SGS'!H85</f>
        <v>7.5599E-2</v>
      </c>
      <c r="I85" s="383">
        <f>'2M - SGS'!I85</f>
        <v>9.6199999999999994E-2</v>
      </c>
      <c r="J85" s="383">
        <f>'2M - SGS'!J85</f>
        <v>7.7077999999999994E-2</v>
      </c>
      <c r="K85" s="383">
        <f>'2M - SGS'!K85</f>
        <v>8.1374000000000002E-2</v>
      </c>
      <c r="L85" s="383">
        <f>'2M - SGS'!L85</f>
        <v>9.4072000000000003E-2</v>
      </c>
      <c r="M85" s="383">
        <f>'2M - SGS'!M85</f>
        <v>7.6706999999999997E-2</v>
      </c>
      <c r="N85" s="383">
        <f>'2M - SGS'!N85</f>
        <v>8.4089999999999998E-2</v>
      </c>
      <c r="O85" s="383">
        <f>'2M - SGS'!O85</f>
        <v>9.3563999999999994E-2</v>
      </c>
      <c r="P85" s="383">
        <f>'2M - SGS'!P85</f>
        <v>7.2162000000000004E-2</v>
      </c>
      <c r="Q85" s="383">
        <f>'2M - SGS'!Q85</f>
        <v>7.8372999999999998E-2</v>
      </c>
      <c r="R85" s="383">
        <f>'2M - SGS'!R85</f>
        <v>7.6534000000000005E-2</v>
      </c>
      <c r="S85" s="383">
        <f>'2M - SGS'!S85</f>
        <v>9.4246999999999997E-2</v>
      </c>
      <c r="T85" s="383">
        <f>'2M - SGS'!T85</f>
        <v>7.5599E-2</v>
      </c>
      <c r="U85" s="383">
        <f>'2M - SGS'!U85</f>
        <v>9.6199999999999994E-2</v>
      </c>
      <c r="V85" s="383">
        <f>'2M - SGS'!V85</f>
        <v>7.7077999999999994E-2</v>
      </c>
      <c r="W85" s="383">
        <f>'2M - SGS'!W85</f>
        <v>8.1374000000000002E-2</v>
      </c>
      <c r="X85" s="383">
        <f>'2M - SGS'!X85</f>
        <v>9.4072000000000003E-2</v>
      </c>
      <c r="Y85" s="383">
        <f>'2M - SGS'!Y85</f>
        <v>7.6706999999999997E-2</v>
      </c>
      <c r="Z85" s="383">
        <f>'2M - SGS'!Z85</f>
        <v>8.4089999999999998E-2</v>
      </c>
      <c r="AA85" s="383">
        <f>'2M - SGS'!AA85</f>
        <v>9.3563999999999994E-2</v>
      </c>
      <c r="AC85" s="381">
        <f t="shared" si="62"/>
        <v>1</v>
      </c>
    </row>
    <row r="86" spans="1:29" s="95" customFormat="1" ht="15.75" x14ac:dyDescent="0.25">
      <c r="A86" s="700"/>
      <c r="B86" s="13" t="str">
        <f t="shared" si="63"/>
        <v>Miscellaneous</v>
      </c>
      <c r="C86" s="383">
        <f>'2M - SGS'!C86</f>
        <v>8.5109000000000004E-2</v>
      </c>
      <c r="D86" s="383">
        <f>'2M - SGS'!D86</f>
        <v>7.7715000000000006E-2</v>
      </c>
      <c r="E86" s="383">
        <f>'2M - SGS'!E86</f>
        <v>8.6136000000000004E-2</v>
      </c>
      <c r="F86" s="383">
        <f>'2M - SGS'!F86</f>
        <v>7.9796000000000006E-2</v>
      </c>
      <c r="G86" s="383">
        <f>'2M - SGS'!G86</f>
        <v>8.5334999999999994E-2</v>
      </c>
      <c r="H86" s="383">
        <f>'2M - SGS'!H86</f>
        <v>8.1994999999999998E-2</v>
      </c>
      <c r="I86" s="383">
        <f>'2M - SGS'!I86</f>
        <v>8.4098999999999993E-2</v>
      </c>
      <c r="J86" s="383">
        <f>'2M - SGS'!J86</f>
        <v>8.4198999999999996E-2</v>
      </c>
      <c r="K86" s="383">
        <f>'2M - SGS'!K86</f>
        <v>8.2512000000000002E-2</v>
      </c>
      <c r="L86" s="383">
        <f>'2M - SGS'!L86</f>
        <v>8.5277000000000006E-2</v>
      </c>
      <c r="M86" s="383">
        <f>'2M - SGS'!M86</f>
        <v>8.2588999999999996E-2</v>
      </c>
      <c r="N86" s="383">
        <f>'2M - SGS'!N86</f>
        <v>8.5237999999999994E-2</v>
      </c>
      <c r="O86" s="383">
        <f>'2M - SGS'!O86</f>
        <v>8.5109000000000004E-2</v>
      </c>
      <c r="P86" s="383">
        <f>'2M - SGS'!P86</f>
        <v>7.7715000000000006E-2</v>
      </c>
      <c r="Q86" s="383">
        <f>'2M - SGS'!Q86</f>
        <v>8.6136000000000004E-2</v>
      </c>
      <c r="R86" s="383">
        <f>'2M - SGS'!R86</f>
        <v>7.9796000000000006E-2</v>
      </c>
      <c r="S86" s="383">
        <f>'2M - SGS'!S86</f>
        <v>8.5334999999999994E-2</v>
      </c>
      <c r="T86" s="383">
        <f>'2M - SGS'!T86</f>
        <v>8.1994999999999998E-2</v>
      </c>
      <c r="U86" s="383">
        <f>'2M - SGS'!U86</f>
        <v>8.4098999999999993E-2</v>
      </c>
      <c r="V86" s="383">
        <f>'2M - SGS'!V86</f>
        <v>8.4198999999999996E-2</v>
      </c>
      <c r="W86" s="383">
        <f>'2M - SGS'!W86</f>
        <v>8.2512000000000002E-2</v>
      </c>
      <c r="X86" s="383">
        <f>'2M - SGS'!X86</f>
        <v>8.5277000000000006E-2</v>
      </c>
      <c r="Y86" s="383">
        <f>'2M - SGS'!Y86</f>
        <v>8.2588999999999996E-2</v>
      </c>
      <c r="Z86" s="383">
        <f>'2M - SGS'!Z86</f>
        <v>8.5237999999999994E-2</v>
      </c>
      <c r="AA86" s="383">
        <f>'2M - SGS'!AA86</f>
        <v>8.5109000000000004E-2</v>
      </c>
      <c r="AC86" s="381">
        <f t="shared" si="62"/>
        <v>1.0000000000000002</v>
      </c>
    </row>
    <row r="87" spans="1:29" s="95" customFormat="1" ht="15.75" x14ac:dyDescent="0.25">
      <c r="A87" s="700"/>
      <c r="B87" s="13" t="str">
        <f t="shared" si="63"/>
        <v>Motors</v>
      </c>
      <c r="C87" s="383">
        <f>'2M - SGS'!C87</f>
        <v>8.5109000000000004E-2</v>
      </c>
      <c r="D87" s="383">
        <f>'2M - SGS'!D87</f>
        <v>7.7715000000000006E-2</v>
      </c>
      <c r="E87" s="383">
        <f>'2M - SGS'!E87</f>
        <v>8.6136000000000004E-2</v>
      </c>
      <c r="F87" s="383">
        <f>'2M - SGS'!F87</f>
        <v>7.9796000000000006E-2</v>
      </c>
      <c r="G87" s="383">
        <f>'2M - SGS'!G87</f>
        <v>8.5334999999999994E-2</v>
      </c>
      <c r="H87" s="383">
        <f>'2M - SGS'!H87</f>
        <v>8.1994999999999998E-2</v>
      </c>
      <c r="I87" s="383">
        <f>'2M - SGS'!I87</f>
        <v>8.4098999999999993E-2</v>
      </c>
      <c r="J87" s="383">
        <f>'2M - SGS'!J87</f>
        <v>8.4198999999999996E-2</v>
      </c>
      <c r="K87" s="383">
        <f>'2M - SGS'!K87</f>
        <v>8.2512000000000002E-2</v>
      </c>
      <c r="L87" s="383">
        <f>'2M - SGS'!L87</f>
        <v>8.5277000000000006E-2</v>
      </c>
      <c r="M87" s="383">
        <f>'2M - SGS'!M87</f>
        <v>8.2588999999999996E-2</v>
      </c>
      <c r="N87" s="383">
        <f>'2M - SGS'!N87</f>
        <v>8.5237999999999994E-2</v>
      </c>
      <c r="O87" s="383">
        <f>'2M - SGS'!O87</f>
        <v>8.5109000000000004E-2</v>
      </c>
      <c r="P87" s="383">
        <f>'2M - SGS'!P87</f>
        <v>7.7715000000000006E-2</v>
      </c>
      <c r="Q87" s="383">
        <f>'2M - SGS'!Q87</f>
        <v>8.6136000000000004E-2</v>
      </c>
      <c r="R87" s="383">
        <f>'2M - SGS'!R87</f>
        <v>7.9796000000000006E-2</v>
      </c>
      <c r="S87" s="383">
        <f>'2M - SGS'!S87</f>
        <v>8.5334999999999994E-2</v>
      </c>
      <c r="T87" s="383">
        <f>'2M - SGS'!T87</f>
        <v>8.1994999999999998E-2</v>
      </c>
      <c r="U87" s="383">
        <f>'2M - SGS'!U87</f>
        <v>8.4098999999999993E-2</v>
      </c>
      <c r="V87" s="383">
        <f>'2M - SGS'!V87</f>
        <v>8.4198999999999996E-2</v>
      </c>
      <c r="W87" s="383">
        <f>'2M - SGS'!W87</f>
        <v>8.2512000000000002E-2</v>
      </c>
      <c r="X87" s="383">
        <f>'2M - SGS'!X87</f>
        <v>8.5277000000000006E-2</v>
      </c>
      <c r="Y87" s="383">
        <f>'2M - SGS'!Y87</f>
        <v>8.2588999999999996E-2</v>
      </c>
      <c r="Z87" s="383">
        <f>'2M - SGS'!Z87</f>
        <v>8.5237999999999994E-2</v>
      </c>
      <c r="AA87" s="383">
        <f>'2M - SGS'!AA87</f>
        <v>8.5109000000000004E-2</v>
      </c>
      <c r="AC87" s="381">
        <f t="shared" si="62"/>
        <v>1.0000000000000002</v>
      </c>
    </row>
    <row r="88" spans="1:29" s="95" customFormat="1" ht="15.75" x14ac:dyDescent="0.25">
      <c r="A88" s="700"/>
      <c r="B88" s="13" t="str">
        <f t="shared" si="63"/>
        <v>Process</v>
      </c>
      <c r="C88" s="383">
        <f>'2M - SGS'!C88</f>
        <v>8.5109000000000004E-2</v>
      </c>
      <c r="D88" s="383">
        <f>'2M - SGS'!D88</f>
        <v>7.7715000000000006E-2</v>
      </c>
      <c r="E88" s="383">
        <f>'2M - SGS'!E88</f>
        <v>8.6136000000000004E-2</v>
      </c>
      <c r="F88" s="383">
        <f>'2M - SGS'!F88</f>
        <v>7.9796000000000006E-2</v>
      </c>
      <c r="G88" s="383">
        <f>'2M - SGS'!G88</f>
        <v>8.5334999999999994E-2</v>
      </c>
      <c r="H88" s="383">
        <f>'2M - SGS'!H88</f>
        <v>8.1994999999999998E-2</v>
      </c>
      <c r="I88" s="383">
        <f>'2M - SGS'!I88</f>
        <v>8.4098999999999993E-2</v>
      </c>
      <c r="J88" s="383">
        <f>'2M - SGS'!J88</f>
        <v>8.4198999999999996E-2</v>
      </c>
      <c r="K88" s="383">
        <f>'2M - SGS'!K88</f>
        <v>8.2512000000000002E-2</v>
      </c>
      <c r="L88" s="383">
        <f>'2M - SGS'!L88</f>
        <v>8.5277000000000006E-2</v>
      </c>
      <c r="M88" s="383">
        <f>'2M - SGS'!M88</f>
        <v>8.2588999999999996E-2</v>
      </c>
      <c r="N88" s="383">
        <f>'2M - SGS'!N88</f>
        <v>8.5237999999999994E-2</v>
      </c>
      <c r="O88" s="383">
        <f>'2M - SGS'!O88</f>
        <v>8.5109000000000004E-2</v>
      </c>
      <c r="P88" s="383">
        <f>'2M - SGS'!P88</f>
        <v>7.7715000000000006E-2</v>
      </c>
      <c r="Q88" s="383">
        <f>'2M - SGS'!Q88</f>
        <v>8.6136000000000004E-2</v>
      </c>
      <c r="R88" s="383">
        <f>'2M - SGS'!R88</f>
        <v>7.9796000000000006E-2</v>
      </c>
      <c r="S88" s="383">
        <f>'2M - SGS'!S88</f>
        <v>8.5334999999999994E-2</v>
      </c>
      <c r="T88" s="383">
        <f>'2M - SGS'!T88</f>
        <v>8.1994999999999998E-2</v>
      </c>
      <c r="U88" s="383">
        <f>'2M - SGS'!U88</f>
        <v>8.4098999999999993E-2</v>
      </c>
      <c r="V88" s="383">
        <f>'2M - SGS'!V88</f>
        <v>8.4198999999999996E-2</v>
      </c>
      <c r="W88" s="383">
        <f>'2M - SGS'!W88</f>
        <v>8.2512000000000002E-2</v>
      </c>
      <c r="X88" s="383">
        <f>'2M - SGS'!X88</f>
        <v>8.5277000000000006E-2</v>
      </c>
      <c r="Y88" s="383">
        <f>'2M - SGS'!Y88</f>
        <v>8.2588999999999996E-2</v>
      </c>
      <c r="Z88" s="383">
        <f>'2M - SGS'!Z88</f>
        <v>8.5237999999999994E-2</v>
      </c>
      <c r="AA88" s="383">
        <f>'2M - SGS'!AA88</f>
        <v>8.5109000000000004E-2</v>
      </c>
      <c r="AC88" s="381">
        <f t="shared" si="62"/>
        <v>1.0000000000000002</v>
      </c>
    </row>
    <row r="89" spans="1:29" s="95" customFormat="1" ht="15.75" x14ac:dyDescent="0.25">
      <c r="A89" s="700"/>
      <c r="B89" s="13" t="str">
        <f t="shared" si="63"/>
        <v>Refrigeration</v>
      </c>
      <c r="C89" s="383">
        <f>'2M - SGS'!C89</f>
        <v>8.3486000000000005E-2</v>
      </c>
      <c r="D89" s="383">
        <f>'2M - SGS'!D89</f>
        <v>7.6158000000000003E-2</v>
      </c>
      <c r="E89" s="383">
        <f>'2M - SGS'!E89</f>
        <v>8.3346000000000003E-2</v>
      </c>
      <c r="F89" s="383">
        <f>'2M - SGS'!F89</f>
        <v>8.0782999999999994E-2</v>
      </c>
      <c r="G89" s="383">
        <f>'2M - SGS'!G89</f>
        <v>8.5133E-2</v>
      </c>
      <c r="H89" s="383">
        <f>'2M - SGS'!H89</f>
        <v>8.4294999999999995E-2</v>
      </c>
      <c r="I89" s="383">
        <f>'2M - SGS'!I89</f>
        <v>8.7456999999999993E-2</v>
      </c>
      <c r="J89" s="383">
        <f>'2M - SGS'!J89</f>
        <v>8.7230000000000002E-2</v>
      </c>
      <c r="K89" s="383">
        <f>'2M - SGS'!K89</f>
        <v>8.3319000000000004E-2</v>
      </c>
      <c r="L89" s="383">
        <f>'2M - SGS'!L89</f>
        <v>8.4562999999999999E-2</v>
      </c>
      <c r="M89" s="383">
        <f>'2M - SGS'!M89</f>
        <v>8.1112000000000004E-2</v>
      </c>
      <c r="N89" s="383">
        <f>'2M - SGS'!N89</f>
        <v>8.3117999999999997E-2</v>
      </c>
      <c r="O89" s="383">
        <f>'2M - SGS'!O89</f>
        <v>8.3486000000000005E-2</v>
      </c>
      <c r="P89" s="383">
        <f>'2M - SGS'!P89</f>
        <v>7.6158000000000003E-2</v>
      </c>
      <c r="Q89" s="383">
        <f>'2M - SGS'!Q89</f>
        <v>8.3346000000000003E-2</v>
      </c>
      <c r="R89" s="383">
        <f>'2M - SGS'!R89</f>
        <v>8.0782999999999994E-2</v>
      </c>
      <c r="S89" s="383">
        <f>'2M - SGS'!S89</f>
        <v>8.5133E-2</v>
      </c>
      <c r="T89" s="383">
        <f>'2M - SGS'!T89</f>
        <v>8.4294999999999995E-2</v>
      </c>
      <c r="U89" s="383">
        <f>'2M - SGS'!U89</f>
        <v>8.7456999999999993E-2</v>
      </c>
      <c r="V89" s="383">
        <f>'2M - SGS'!V89</f>
        <v>8.7230000000000002E-2</v>
      </c>
      <c r="W89" s="383">
        <f>'2M - SGS'!W89</f>
        <v>8.3319000000000004E-2</v>
      </c>
      <c r="X89" s="383">
        <f>'2M - SGS'!X89</f>
        <v>8.4562999999999999E-2</v>
      </c>
      <c r="Y89" s="383">
        <f>'2M - SGS'!Y89</f>
        <v>8.1112000000000004E-2</v>
      </c>
      <c r="Z89" s="383">
        <f>'2M - SGS'!Z89</f>
        <v>8.3117999999999997E-2</v>
      </c>
      <c r="AA89" s="383">
        <f>'2M - SGS'!AA89</f>
        <v>8.3486000000000005E-2</v>
      </c>
      <c r="AC89" s="381">
        <f t="shared" si="62"/>
        <v>1</v>
      </c>
    </row>
    <row r="90" spans="1:29" s="95" customFormat="1" ht="16.5" thickBot="1" x14ac:dyDescent="0.3">
      <c r="A90" s="701"/>
      <c r="B90" s="14" t="str">
        <f t="shared" si="63"/>
        <v>Water Heating</v>
      </c>
      <c r="C90" s="389">
        <f>'2M - SGS'!C90</f>
        <v>0.108255</v>
      </c>
      <c r="D90" s="389">
        <f>'2M - SGS'!D90</f>
        <v>9.1078000000000006E-2</v>
      </c>
      <c r="E90" s="389">
        <f>'2M - SGS'!E90</f>
        <v>8.5239999999999996E-2</v>
      </c>
      <c r="F90" s="389">
        <f>'2M - SGS'!F90</f>
        <v>7.2980000000000003E-2</v>
      </c>
      <c r="G90" s="389">
        <f>'2M - SGS'!G90</f>
        <v>7.9849000000000003E-2</v>
      </c>
      <c r="H90" s="389">
        <f>'2M - SGS'!H90</f>
        <v>7.2720999999999994E-2</v>
      </c>
      <c r="I90" s="389">
        <f>'2M - SGS'!I90</f>
        <v>7.4929999999999997E-2</v>
      </c>
      <c r="J90" s="389">
        <f>'2M - SGS'!J90</f>
        <v>7.5861999999999999E-2</v>
      </c>
      <c r="K90" s="389">
        <f>'2M - SGS'!K90</f>
        <v>7.5733999999999996E-2</v>
      </c>
      <c r="L90" s="389">
        <f>'2M - SGS'!L90</f>
        <v>8.2808000000000007E-2</v>
      </c>
      <c r="M90" s="389">
        <f>'2M - SGS'!M90</f>
        <v>8.6345000000000005E-2</v>
      </c>
      <c r="N90" s="389">
        <f>'2M - SGS'!N90</f>
        <v>9.4198000000000004E-2</v>
      </c>
      <c r="O90" s="389">
        <f>'2M - SGS'!O90</f>
        <v>0.108255</v>
      </c>
      <c r="P90" s="389">
        <f>'2M - SGS'!P90</f>
        <v>9.1078000000000006E-2</v>
      </c>
      <c r="Q90" s="389">
        <f>'2M - SGS'!Q90</f>
        <v>8.5239999999999996E-2</v>
      </c>
      <c r="R90" s="389">
        <f>'2M - SGS'!R90</f>
        <v>7.2980000000000003E-2</v>
      </c>
      <c r="S90" s="389">
        <f>'2M - SGS'!S90</f>
        <v>7.9849000000000003E-2</v>
      </c>
      <c r="T90" s="389">
        <f>'2M - SGS'!T90</f>
        <v>7.2720999999999994E-2</v>
      </c>
      <c r="U90" s="389">
        <f>'2M - SGS'!U90</f>
        <v>7.4929999999999997E-2</v>
      </c>
      <c r="V90" s="389">
        <f>'2M - SGS'!V90</f>
        <v>7.5861999999999999E-2</v>
      </c>
      <c r="W90" s="389">
        <f>'2M - SGS'!W90</f>
        <v>7.5733999999999996E-2</v>
      </c>
      <c r="X90" s="389">
        <f>'2M - SGS'!X90</f>
        <v>8.2808000000000007E-2</v>
      </c>
      <c r="Y90" s="389">
        <f>'2M - SGS'!Y90</f>
        <v>8.6345000000000005E-2</v>
      </c>
      <c r="Z90" s="389">
        <f>'2M - SGS'!Z90</f>
        <v>9.4198000000000004E-2</v>
      </c>
      <c r="AA90" s="389">
        <f>'2M - SGS'!AA90</f>
        <v>0.108255</v>
      </c>
      <c r="AC90" s="381">
        <f t="shared" si="62"/>
        <v>1</v>
      </c>
    </row>
    <row r="91" spans="1:29" s="95" customFormat="1" ht="15.75" thickBot="1" x14ac:dyDescent="0.3">
      <c r="AC91" s="95" t="s">
        <v>248</v>
      </c>
    </row>
    <row r="92" spans="1:29" s="95" customFormat="1" ht="15" customHeight="1" thickBot="1" x14ac:dyDescent="0.3">
      <c r="A92" s="690" t="s">
        <v>28</v>
      </c>
      <c r="B92" s="410" t="s">
        <v>33</v>
      </c>
      <c r="C92" s="135">
        <f>C$4</f>
        <v>45292</v>
      </c>
      <c r="D92" s="135">
        <f t="shared" ref="D92:AA92" si="64">D$4</f>
        <v>45323</v>
      </c>
      <c r="E92" s="135">
        <f t="shared" si="64"/>
        <v>45352</v>
      </c>
      <c r="F92" s="135">
        <f t="shared" si="64"/>
        <v>45383</v>
      </c>
      <c r="G92" s="135">
        <f t="shared" si="64"/>
        <v>45413</v>
      </c>
      <c r="H92" s="135">
        <f t="shared" si="64"/>
        <v>45444</v>
      </c>
      <c r="I92" s="135">
        <f t="shared" si="64"/>
        <v>45474</v>
      </c>
      <c r="J92" s="135">
        <f t="shared" si="64"/>
        <v>45505</v>
      </c>
      <c r="K92" s="135">
        <f t="shared" si="64"/>
        <v>45536</v>
      </c>
      <c r="L92" s="135">
        <f t="shared" si="64"/>
        <v>45566</v>
      </c>
      <c r="M92" s="135">
        <f t="shared" si="64"/>
        <v>45597</v>
      </c>
      <c r="N92" s="135">
        <f t="shared" si="64"/>
        <v>45627</v>
      </c>
      <c r="O92" s="135">
        <f t="shared" si="64"/>
        <v>45658</v>
      </c>
      <c r="P92" s="135">
        <f t="shared" si="64"/>
        <v>45689</v>
      </c>
      <c r="Q92" s="135">
        <f t="shared" si="64"/>
        <v>45717</v>
      </c>
      <c r="R92" s="135">
        <f t="shared" si="64"/>
        <v>45748</v>
      </c>
      <c r="S92" s="135">
        <f t="shared" si="64"/>
        <v>45778</v>
      </c>
      <c r="T92" s="135">
        <f t="shared" si="64"/>
        <v>45809</v>
      </c>
      <c r="U92" s="135">
        <f t="shared" si="64"/>
        <v>45839</v>
      </c>
      <c r="V92" s="135">
        <f t="shared" si="64"/>
        <v>45870</v>
      </c>
      <c r="W92" s="135">
        <f t="shared" si="64"/>
        <v>45901</v>
      </c>
      <c r="X92" s="135">
        <f t="shared" si="64"/>
        <v>45931</v>
      </c>
      <c r="Y92" s="135">
        <f t="shared" si="64"/>
        <v>45962</v>
      </c>
      <c r="Z92" s="135">
        <f t="shared" si="64"/>
        <v>45992</v>
      </c>
      <c r="AA92" s="135">
        <f t="shared" si="64"/>
        <v>46023</v>
      </c>
    </row>
    <row r="93" spans="1:29" s="95" customFormat="1" ht="15.75" customHeight="1" x14ac:dyDescent="0.25">
      <c r="A93" s="691"/>
      <c r="B93" s="76" t="s">
        <v>20</v>
      </c>
      <c r="C93" s="392">
        <f>'11M - LPS'!C93</f>
        <v>2.7657000000000001E-2</v>
      </c>
      <c r="D93" s="392">
        <f>'11M - LPS'!D93</f>
        <v>2.6662000000000002E-2</v>
      </c>
      <c r="E93" s="392">
        <f>'11M - LPS'!E93</f>
        <v>2.7882000000000001E-2</v>
      </c>
      <c r="F93" s="392">
        <f>'11M - LPS'!F93</f>
        <v>3.1621999999999997E-2</v>
      </c>
      <c r="G93" s="392">
        <f>'11M - LPS'!G93</f>
        <v>3.5316E-2</v>
      </c>
      <c r="H93" s="392">
        <f>'11M - LPS'!H93</f>
        <v>5.7203999999999998E-2</v>
      </c>
      <c r="I93" s="392">
        <f>'11M - LPS'!I93</f>
        <v>5.6994999999999997E-2</v>
      </c>
      <c r="J93" s="392">
        <f>'11M - LPS'!J93</f>
        <v>5.5843999999999998E-2</v>
      </c>
      <c r="K93" s="392">
        <f>'11M - LPS'!K93</f>
        <v>5.5169000000000003E-2</v>
      </c>
      <c r="L93" s="392">
        <f>'11M - LPS'!L93</f>
        <v>3.5621E-2</v>
      </c>
      <c r="M93" s="392">
        <f>'11M - LPS'!M93</f>
        <v>3.0717999999999999E-2</v>
      </c>
      <c r="N93" s="392">
        <f>'11M - LPS'!N93</f>
        <v>2.8008000000000002E-2</v>
      </c>
      <c r="O93" s="392">
        <f>'11M - LPS'!O93</f>
        <v>2.7657000000000001E-2</v>
      </c>
      <c r="P93" s="392">
        <f>'11M - LPS'!P93</f>
        <v>2.6662000000000002E-2</v>
      </c>
      <c r="Q93" s="392">
        <f>'11M - LPS'!Q93</f>
        <v>2.7882000000000001E-2</v>
      </c>
      <c r="R93" s="392">
        <f>'11M - LPS'!R93</f>
        <v>3.1621999999999997E-2</v>
      </c>
      <c r="S93" s="392">
        <f>'11M - LPS'!S93</f>
        <v>3.5316E-2</v>
      </c>
      <c r="T93" s="392">
        <f>'11M - LPS'!T93</f>
        <v>5.7203999999999998E-2</v>
      </c>
      <c r="U93" s="392">
        <f>'11M - LPS'!U93</f>
        <v>5.6994999999999997E-2</v>
      </c>
      <c r="V93" s="392">
        <f>'11M - LPS'!V93</f>
        <v>5.5843999999999998E-2</v>
      </c>
      <c r="W93" s="392">
        <f>'11M - LPS'!W93</f>
        <v>5.5169000000000003E-2</v>
      </c>
      <c r="X93" s="392">
        <f>'11M - LPS'!X93</f>
        <v>3.5621E-2</v>
      </c>
      <c r="Y93" s="392">
        <f>'11M - LPS'!Y93</f>
        <v>3.0717999999999999E-2</v>
      </c>
      <c r="Z93" s="392">
        <f>'11M - LPS'!Z93</f>
        <v>2.8008000000000002E-2</v>
      </c>
      <c r="AA93" s="392">
        <f>'11M - LPS'!AA93</f>
        <v>2.7657000000000001E-2</v>
      </c>
      <c r="AC93" s="95" t="s">
        <v>249</v>
      </c>
    </row>
    <row r="94" spans="1:29" s="95" customFormat="1" x14ac:dyDescent="0.25">
      <c r="A94" s="691"/>
      <c r="B94" s="76" t="s">
        <v>0</v>
      </c>
      <c r="C94" s="392">
        <f>'11M - LPS'!C94</f>
        <v>3.2084000000000001E-2</v>
      </c>
      <c r="D94" s="392">
        <f>'11M - LPS'!D94</f>
        <v>3.0335000000000001E-2</v>
      </c>
      <c r="E94" s="392">
        <f>'11M - LPS'!E94</f>
        <v>3.0248000000000001E-2</v>
      </c>
      <c r="F94" s="392">
        <f>'11M - LPS'!F94</f>
        <v>3.2205999999999999E-2</v>
      </c>
      <c r="G94" s="392">
        <f>'11M - LPS'!G94</f>
        <v>4.5136000000000003E-2</v>
      </c>
      <c r="H94" s="392">
        <f>'11M - LPS'!H94</f>
        <v>8.3406999999999995E-2</v>
      </c>
      <c r="I94" s="392">
        <f>'11M - LPS'!I94</f>
        <v>6.7433000000000007E-2</v>
      </c>
      <c r="J94" s="392">
        <f>'11M - LPS'!J94</f>
        <v>7.4159000000000003E-2</v>
      </c>
      <c r="K94" s="392">
        <f>'11M - LPS'!K94</f>
        <v>8.1517000000000006E-2</v>
      </c>
      <c r="L94" s="392">
        <f>'11M - LPS'!L94</f>
        <v>3.4575000000000002E-2</v>
      </c>
      <c r="M94" s="392">
        <f>'11M - LPS'!M94</f>
        <v>3.7659999999999999E-2</v>
      </c>
      <c r="N94" s="392">
        <f>'11M - LPS'!N94</f>
        <v>2.7265999999999999E-2</v>
      </c>
      <c r="O94" s="392">
        <f>'11M - LPS'!O94</f>
        <v>3.2084000000000001E-2</v>
      </c>
      <c r="P94" s="392">
        <f>'11M - LPS'!P94</f>
        <v>3.0335000000000001E-2</v>
      </c>
      <c r="Q94" s="392">
        <f>'11M - LPS'!Q94</f>
        <v>3.0248000000000001E-2</v>
      </c>
      <c r="R94" s="392">
        <f>'11M - LPS'!R94</f>
        <v>3.2205999999999999E-2</v>
      </c>
      <c r="S94" s="392">
        <f>'11M - LPS'!S94</f>
        <v>4.5136000000000003E-2</v>
      </c>
      <c r="T94" s="392">
        <f>'11M - LPS'!T94</f>
        <v>8.3406999999999995E-2</v>
      </c>
      <c r="U94" s="392">
        <f>'11M - LPS'!U94</f>
        <v>6.7433000000000007E-2</v>
      </c>
      <c r="V94" s="392">
        <f>'11M - LPS'!V94</f>
        <v>7.4159000000000003E-2</v>
      </c>
      <c r="W94" s="392">
        <f>'11M - LPS'!W94</f>
        <v>8.1517000000000006E-2</v>
      </c>
      <c r="X94" s="392">
        <f>'11M - LPS'!X94</f>
        <v>3.4575000000000002E-2</v>
      </c>
      <c r="Y94" s="392">
        <f>'11M - LPS'!Y94</f>
        <v>3.7659999999999999E-2</v>
      </c>
      <c r="Z94" s="392">
        <f>'11M - LPS'!Z94</f>
        <v>2.7265999999999999E-2</v>
      </c>
      <c r="AA94" s="392">
        <f>'11M - LPS'!AA94</f>
        <v>3.2084000000000001E-2</v>
      </c>
    </row>
    <row r="95" spans="1:29" s="95" customFormat="1" x14ac:dyDescent="0.25">
      <c r="A95" s="691"/>
      <c r="B95" s="76" t="s">
        <v>21</v>
      </c>
      <c r="C95" s="392">
        <f>'11M - LPS'!C95</f>
        <v>2.7354E-2</v>
      </c>
      <c r="D95" s="392">
        <f>'11M - LPS'!D95</f>
        <v>2.6422000000000001E-2</v>
      </c>
      <c r="E95" s="392">
        <f>'11M - LPS'!E95</f>
        <v>3.0078000000000001E-2</v>
      </c>
      <c r="F95" s="392">
        <f>'11M - LPS'!F95</f>
        <v>3.5929999999999997E-2</v>
      </c>
      <c r="G95" s="392">
        <f>'11M - LPS'!G95</f>
        <v>3.8129000000000003E-2</v>
      </c>
      <c r="H95" s="392">
        <f>'11M - LPS'!H95</f>
        <v>6.5105999999999997E-2</v>
      </c>
      <c r="I95" s="392">
        <f>'11M - LPS'!I95</f>
        <v>5.6918000000000003E-2</v>
      </c>
      <c r="J95" s="392">
        <f>'11M - LPS'!J95</f>
        <v>5.9726000000000001E-2</v>
      </c>
      <c r="K95" s="392">
        <f>'11M - LPS'!K95</f>
        <v>6.1537000000000001E-2</v>
      </c>
      <c r="L95" s="392">
        <f>'11M - LPS'!L95</f>
        <v>3.8774999999999997E-2</v>
      </c>
      <c r="M95" s="392">
        <f>'11M - LPS'!M95</f>
        <v>3.0751000000000001E-2</v>
      </c>
      <c r="N95" s="392">
        <f>'11M - LPS'!N95</f>
        <v>2.9420000000000002E-2</v>
      </c>
      <c r="O95" s="392">
        <f>'11M - LPS'!O95</f>
        <v>2.7354E-2</v>
      </c>
      <c r="P95" s="392">
        <f>'11M - LPS'!P95</f>
        <v>2.6422000000000001E-2</v>
      </c>
      <c r="Q95" s="392">
        <f>'11M - LPS'!Q95</f>
        <v>3.0078000000000001E-2</v>
      </c>
      <c r="R95" s="392">
        <f>'11M - LPS'!R95</f>
        <v>3.5929999999999997E-2</v>
      </c>
      <c r="S95" s="392">
        <f>'11M - LPS'!S95</f>
        <v>3.8129000000000003E-2</v>
      </c>
      <c r="T95" s="392">
        <f>'11M - LPS'!T95</f>
        <v>6.5105999999999997E-2</v>
      </c>
      <c r="U95" s="392">
        <f>'11M - LPS'!U95</f>
        <v>5.6918000000000003E-2</v>
      </c>
      <c r="V95" s="392">
        <f>'11M - LPS'!V95</f>
        <v>5.9726000000000001E-2</v>
      </c>
      <c r="W95" s="392">
        <f>'11M - LPS'!W95</f>
        <v>6.1537000000000001E-2</v>
      </c>
      <c r="X95" s="392">
        <f>'11M - LPS'!X95</f>
        <v>3.8774999999999997E-2</v>
      </c>
      <c r="Y95" s="392">
        <f>'11M - LPS'!Y95</f>
        <v>3.0751000000000001E-2</v>
      </c>
      <c r="Z95" s="392">
        <f>'11M - LPS'!Z95</f>
        <v>2.9420000000000002E-2</v>
      </c>
      <c r="AA95" s="392">
        <f>'11M - LPS'!AA95</f>
        <v>2.7354E-2</v>
      </c>
    </row>
    <row r="96" spans="1:29" s="95" customFormat="1" x14ac:dyDescent="0.25">
      <c r="A96" s="691"/>
      <c r="B96" s="76" t="s">
        <v>1</v>
      </c>
      <c r="C96" s="392">
        <f>'11M - LPS'!C96</f>
        <v>1.9984999999999999E-2</v>
      </c>
      <c r="D96" s="392">
        <f>'11M - LPS'!D96</f>
        <v>1.9984999999999999E-2</v>
      </c>
      <c r="E96" s="392">
        <f>'11M - LPS'!E96</f>
        <v>1.9984999999999999E-2</v>
      </c>
      <c r="F96" s="392">
        <f>'11M - LPS'!F96</f>
        <v>3.295E-2</v>
      </c>
      <c r="G96" s="392">
        <f>'11M - LPS'!G96</f>
        <v>5.6022000000000002E-2</v>
      </c>
      <c r="H96" s="392">
        <f>'11M - LPS'!H96</f>
        <v>8.4661E-2</v>
      </c>
      <c r="I96" s="392">
        <f>'11M - LPS'!I96</f>
        <v>6.7922999999999997E-2</v>
      </c>
      <c r="J96" s="392">
        <f>'11M - LPS'!J96</f>
        <v>7.4856000000000006E-2</v>
      </c>
      <c r="K96" s="392">
        <f>'11M - LPS'!K96</f>
        <v>8.6939000000000002E-2</v>
      </c>
      <c r="L96" s="392">
        <f>'11M - LPS'!L96</f>
        <v>3.4375000000000003E-2</v>
      </c>
      <c r="M96" s="392">
        <f>'11M - LPS'!M96</f>
        <v>1.9984999999999999E-2</v>
      </c>
      <c r="N96" s="392">
        <f>'11M - LPS'!N96</f>
        <v>1.9984999999999999E-2</v>
      </c>
      <c r="O96" s="392">
        <f>'11M - LPS'!O96</f>
        <v>1.9984999999999999E-2</v>
      </c>
      <c r="P96" s="392">
        <f>'11M - LPS'!P96</f>
        <v>1.9984999999999999E-2</v>
      </c>
      <c r="Q96" s="392">
        <f>'11M - LPS'!Q96</f>
        <v>1.9984999999999999E-2</v>
      </c>
      <c r="R96" s="392">
        <f>'11M - LPS'!R96</f>
        <v>3.295E-2</v>
      </c>
      <c r="S96" s="392">
        <f>'11M - LPS'!S96</f>
        <v>5.6022000000000002E-2</v>
      </c>
      <c r="T96" s="392">
        <f>'11M - LPS'!T96</f>
        <v>8.4661E-2</v>
      </c>
      <c r="U96" s="392">
        <f>'11M - LPS'!U96</f>
        <v>6.7922999999999997E-2</v>
      </c>
      <c r="V96" s="392">
        <f>'11M - LPS'!V96</f>
        <v>7.4856000000000006E-2</v>
      </c>
      <c r="W96" s="392">
        <f>'11M - LPS'!W96</f>
        <v>8.6939000000000002E-2</v>
      </c>
      <c r="X96" s="392">
        <f>'11M - LPS'!X96</f>
        <v>3.4375000000000003E-2</v>
      </c>
      <c r="Y96" s="392">
        <f>'11M - LPS'!Y96</f>
        <v>1.9984999999999999E-2</v>
      </c>
      <c r="Z96" s="392">
        <f>'11M - LPS'!Z96</f>
        <v>1.9984999999999999E-2</v>
      </c>
      <c r="AA96" s="392">
        <f>'11M - LPS'!AA96</f>
        <v>1.9984999999999999E-2</v>
      </c>
    </row>
    <row r="97" spans="1:27" s="95" customFormat="1" x14ac:dyDescent="0.25">
      <c r="A97" s="691"/>
      <c r="B97" s="76" t="s">
        <v>22</v>
      </c>
      <c r="C97" s="392">
        <f>'11M - LPS'!C97</f>
        <v>2.1387E-2</v>
      </c>
      <c r="D97" s="392">
        <f>'11M - LPS'!D97</f>
        <v>2.1129999999999999E-2</v>
      </c>
      <c r="E97" s="392">
        <f>'11M - LPS'!E97</f>
        <v>2.0184000000000001E-2</v>
      </c>
      <c r="F97" s="392">
        <f>'11M - LPS'!F97</f>
        <v>2.1802999999999999E-2</v>
      </c>
      <c r="G97" s="392">
        <f>'11M - LPS'!G97</f>
        <v>2.0313000000000001E-2</v>
      </c>
      <c r="H97" s="392">
        <f>'11M - LPS'!H97</f>
        <v>2.2671E-2</v>
      </c>
      <c r="I97" s="392">
        <f>'11M - LPS'!I97</f>
        <v>2.2068000000000001E-2</v>
      </c>
      <c r="J97" s="392">
        <f>'11M - LPS'!J97</f>
        <v>2.2741000000000001E-2</v>
      </c>
      <c r="K97" s="392">
        <f>'11M - LPS'!K97</f>
        <v>2.2655999999999999E-2</v>
      </c>
      <c r="L97" s="392">
        <f>'11M - LPS'!L97</f>
        <v>2.0244000000000002E-2</v>
      </c>
      <c r="M97" s="392">
        <f>'11M - LPS'!M97</f>
        <v>2.0007E-2</v>
      </c>
      <c r="N97" s="392">
        <f>'11M - LPS'!N97</f>
        <v>2.0132000000000001E-2</v>
      </c>
      <c r="O97" s="392">
        <f>'11M - LPS'!O97</f>
        <v>2.1387E-2</v>
      </c>
      <c r="P97" s="392">
        <f>'11M - LPS'!P97</f>
        <v>2.1129999999999999E-2</v>
      </c>
      <c r="Q97" s="392">
        <f>'11M - LPS'!Q97</f>
        <v>2.0184000000000001E-2</v>
      </c>
      <c r="R97" s="392">
        <f>'11M - LPS'!R97</f>
        <v>2.1802999999999999E-2</v>
      </c>
      <c r="S97" s="392">
        <f>'11M - LPS'!S97</f>
        <v>2.0313000000000001E-2</v>
      </c>
      <c r="T97" s="392">
        <f>'11M - LPS'!T97</f>
        <v>2.2671E-2</v>
      </c>
      <c r="U97" s="392">
        <f>'11M - LPS'!U97</f>
        <v>2.2068000000000001E-2</v>
      </c>
      <c r="V97" s="392">
        <f>'11M - LPS'!V97</f>
        <v>2.2741000000000001E-2</v>
      </c>
      <c r="W97" s="392">
        <f>'11M - LPS'!W97</f>
        <v>2.2655999999999999E-2</v>
      </c>
      <c r="X97" s="392">
        <f>'11M - LPS'!X97</f>
        <v>2.0244000000000002E-2</v>
      </c>
      <c r="Y97" s="392">
        <f>'11M - LPS'!Y97</f>
        <v>2.0007E-2</v>
      </c>
      <c r="Z97" s="392">
        <f>'11M - LPS'!Z97</f>
        <v>2.0132000000000001E-2</v>
      </c>
      <c r="AA97" s="392">
        <f>'11M - LPS'!AA97</f>
        <v>2.1387E-2</v>
      </c>
    </row>
    <row r="98" spans="1:27" s="95" customFormat="1" x14ac:dyDescent="0.25">
      <c r="A98" s="691"/>
      <c r="B98" s="76" t="s">
        <v>9</v>
      </c>
      <c r="C98" s="392">
        <f>'11M - LPS'!C98</f>
        <v>3.2084000000000001E-2</v>
      </c>
      <c r="D98" s="392">
        <f>'11M - LPS'!D98</f>
        <v>3.0349999999999999E-2</v>
      </c>
      <c r="E98" s="392">
        <f>'11M - LPS'!E98</f>
        <v>3.0592000000000001E-2</v>
      </c>
      <c r="F98" s="392">
        <f>'11M - LPS'!F98</f>
        <v>3.6262000000000003E-2</v>
      </c>
      <c r="G98" s="392">
        <f>'11M - LPS'!G98</f>
        <v>3.3402000000000001E-2</v>
      </c>
      <c r="H98" s="392">
        <f>'11M - LPS'!H98</f>
        <v>2.1971999999999998E-2</v>
      </c>
      <c r="I98" s="392">
        <f>'11M - LPS'!I98</f>
        <v>2.1971999999999998E-2</v>
      </c>
      <c r="J98" s="392">
        <f>'11M - LPS'!J98</f>
        <v>2.1971999999999998E-2</v>
      </c>
      <c r="K98" s="392">
        <f>'11M - LPS'!K98</f>
        <v>5.8374000000000002E-2</v>
      </c>
      <c r="L98" s="392">
        <f>'11M - LPS'!L98</f>
        <v>3.7201999999999999E-2</v>
      </c>
      <c r="M98" s="392">
        <f>'11M - LPS'!M98</f>
        <v>3.8538000000000003E-2</v>
      </c>
      <c r="N98" s="392">
        <f>'11M - LPS'!N98</f>
        <v>2.7269000000000002E-2</v>
      </c>
      <c r="O98" s="392">
        <f>'11M - LPS'!O98</f>
        <v>3.2084000000000001E-2</v>
      </c>
      <c r="P98" s="392">
        <f>'11M - LPS'!P98</f>
        <v>3.0349999999999999E-2</v>
      </c>
      <c r="Q98" s="392">
        <f>'11M - LPS'!Q98</f>
        <v>3.0592000000000001E-2</v>
      </c>
      <c r="R98" s="392">
        <f>'11M - LPS'!R98</f>
        <v>3.6262000000000003E-2</v>
      </c>
      <c r="S98" s="392">
        <f>'11M - LPS'!S98</f>
        <v>3.3402000000000001E-2</v>
      </c>
      <c r="T98" s="392">
        <f>'11M - LPS'!T98</f>
        <v>2.1971999999999998E-2</v>
      </c>
      <c r="U98" s="392">
        <f>'11M - LPS'!U98</f>
        <v>2.1971999999999998E-2</v>
      </c>
      <c r="V98" s="392">
        <f>'11M - LPS'!V98</f>
        <v>2.1971999999999998E-2</v>
      </c>
      <c r="W98" s="392">
        <f>'11M - LPS'!W98</f>
        <v>5.8374000000000002E-2</v>
      </c>
      <c r="X98" s="392">
        <f>'11M - LPS'!X98</f>
        <v>3.7201999999999999E-2</v>
      </c>
      <c r="Y98" s="392">
        <f>'11M - LPS'!Y98</f>
        <v>3.8538000000000003E-2</v>
      </c>
      <c r="Z98" s="392">
        <f>'11M - LPS'!Z98</f>
        <v>2.7269000000000002E-2</v>
      </c>
      <c r="AA98" s="392">
        <f>'11M - LPS'!AA98</f>
        <v>3.2084000000000001E-2</v>
      </c>
    </row>
    <row r="99" spans="1:27" s="95" customFormat="1" x14ac:dyDescent="0.25">
      <c r="A99" s="691"/>
      <c r="B99" s="76" t="s">
        <v>3</v>
      </c>
      <c r="C99" s="392">
        <f>'11M - LPS'!C99</f>
        <v>3.2084000000000001E-2</v>
      </c>
      <c r="D99" s="392">
        <f>'11M - LPS'!D99</f>
        <v>3.0335000000000001E-2</v>
      </c>
      <c r="E99" s="392">
        <f>'11M - LPS'!E99</f>
        <v>3.0248000000000001E-2</v>
      </c>
      <c r="F99" s="392">
        <f>'11M - LPS'!F99</f>
        <v>3.2205999999999999E-2</v>
      </c>
      <c r="G99" s="392">
        <f>'11M - LPS'!G99</f>
        <v>4.5136000000000003E-2</v>
      </c>
      <c r="H99" s="392">
        <f>'11M - LPS'!H99</f>
        <v>8.3406999999999995E-2</v>
      </c>
      <c r="I99" s="392">
        <f>'11M - LPS'!I99</f>
        <v>6.7433000000000007E-2</v>
      </c>
      <c r="J99" s="392">
        <f>'11M - LPS'!J99</f>
        <v>7.4159000000000003E-2</v>
      </c>
      <c r="K99" s="392">
        <f>'11M - LPS'!K99</f>
        <v>8.1517000000000006E-2</v>
      </c>
      <c r="L99" s="392">
        <f>'11M - LPS'!L99</f>
        <v>3.4575000000000002E-2</v>
      </c>
      <c r="M99" s="392">
        <f>'11M - LPS'!M99</f>
        <v>3.7659999999999999E-2</v>
      </c>
      <c r="N99" s="392">
        <f>'11M - LPS'!N99</f>
        <v>2.7265999999999999E-2</v>
      </c>
      <c r="O99" s="392">
        <f>'11M - LPS'!O99</f>
        <v>3.2084000000000001E-2</v>
      </c>
      <c r="P99" s="392">
        <f>'11M - LPS'!P99</f>
        <v>3.0335000000000001E-2</v>
      </c>
      <c r="Q99" s="392">
        <f>'11M - LPS'!Q99</f>
        <v>3.0248000000000001E-2</v>
      </c>
      <c r="R99" s="392">
        <f>'11M - LPS'!R99</f>
        <v>3.2205999999999999E-2</v>
      </c>
      <c r="S99" s="392">
        <f>'11M - LPS'!S99</f>
        <v>4.5136000000000003E-2</v>
      </c>
      <c r="T99" s="392">
        <f>'11M - LPS'!T99</f>
        <v>8.3406999999999995E-2</v>
      </c>
      <c r="U99" s="392">
        <f>'11M - LPS'!U99</f>
        <v>6.7433000000000007E-2</v>
      </c>
      <c r="V99" s="392">
        <f>'11M - LPS'!V99</f>
        <v>7.4159000000000003E-2</v>
      </c>
      <c r="W99" s="392">
        <f>'11M - LPS'!W99</f>
        <v>8.1517000000000006E-2</v>
      </c>
      <c r="X99" s="392">
        <f>'11M - LPS'!X99</f>
        <v>3.4575000000000002E-2</v>
      </c>
      <c r="Y99" s="392">
        <f>'11M - LPS'!Y99</f>
        <v>3.7659999999999999E-2</v>
      </c>
      <c r="Z99" s="392">
        <f>'11M - LPS'!Z99</f>
        <v>2.7265999999999999E-2</v>
      </c>
      <c r="AA99" s="392">
        <f>'11M - LPS'!AA99</f>
        <v>3.2084000000000001E-2</v>
      </c>
    </row>
    <row r="100" spans="1:27" s="95" customFormat="1" x14ac:dyDescent="0.25">
      <c r="A100" s="691"/>
      <c r="B100" s="76" t="s">
        <v>4</v>
      </c>
      <c r="C100" s="392">
        <f>'11M - LPS'!C100</f>
        <v>2.904E-2</v>
      </c>
      <c r="D100" s="392">
        <f>'11M - LPS'!D100</f>
        <v>2.7428999999999999E-2</v>
      </c>
      <c r="E100" s="392">
        <f>'11M - LPS'!E100</f>
        <v>2.8795000000000001E-2</v>
      </c>
      <c r="F100" s="392">
        <f>'11M - LPS'!F100</f>
        <v>3.4922000000000002E-2</v>
      </c>
      <c r="G100" s="392">
        <f>'11M - LPS'!G100</f>
        <v>3.8471999999999999E-2</v>
      </c>
      <c r="H100" s="392">
        <f>'11M - LPS'!H100</f>
        <v>6.3131999999999994E-2</v>
      </c>
      <c r="I100" s="392">
        <f>'11M - LPS'!I100</f>
        <v>6.1244E-2</v>
      </c>
      <c r="J100" s="392">
        <f>'11M - LPS'!J100</f>
        <v>5.9843E-2</v>
      </c>
      <c r="K100" s="392">
        <f>'11M - LPS'!K100</f>
        <v>5.8082000000000002E-2</v>
      </c>
      <c r="L100" s="392">
        <f>'11M - LPS'!L100</f>
        <v>3.9397000000000001E-2</v>
      </c>
      <c r="M100" s="392">
        <f>'11M - LPS'!M100</f>
        <v>3.2080999999999998E-2</v>
      </c>
      <c r="N100" s="392">
        <f>'11M - LPS'!N100</f>
        <v>2.8632999999999999E-2</v>
      </c>
      <c r="O100" s="392">
        <f>'11M - LPS'!O100</f>
        <v>2.904E-2</v>
      </c>
      <c r="P100" s="392">
        <f>'11M - LPS'!P100</f>
        <v>2.7428999999999999E-2</v>
      </c>
      <c r="Q100" s="392">
        <f>'11M - LPS'!Q100</f>
        <v>2.8795000000000001E-2</v>
      </c>
      <c r="R100" s="392">
        <f>'11M - LPS'!R100</f>
        <v>3.4922000000000002E-2</v>
      </c>
      <c r="S100" s="392">
        <f>'11M - LPS'!S100</f>
        <v>3.8471999999999999E-2</v>
      </c>
      <c r="T100" s="392">
        <f>'11M - LPS'!T100</f>
        <v>6.3131999999999994E-2</v>
      </c>
      <c r="U100" s="392">
        <f>'11M - LPS'!U100</f>
        <v>6.1244E-2</v>
      </c>
      <c r="V100" s="392">
        <f>'11M - LPS'!V100</f>
        <v>5.9843E-2</v>
      </c>
      <c r="W100" s="392">
        <f>'11M - LPS'!W100</f>
        <v>5.8082000000000002E-2</v>
      </c>
      <c r="X100" s="392">
        <f>'11M - LPS'!X100</f>
        <v>3.9397000000000001E-2</v>
      </c>
      <c r="Y100" s="392">
        <f>'11M - LPS'!Y100</f>
        <v>3.2080999999999998E-2</v>
      </c>
      <c r="Z100" s="392">
        <f>'11M - LPS'!Z100</f>
        <v>2.8632999999999999E-2</v>
      </c>
      <c r="AA100" s="392">
        <f>'11M - LPS'!AA100</f>
        <v>2.904E-2</v>
      </c>
    </row>
    <row r="101" spans="1:27" s="95" customFormat="1" x14ac:dyDescent="0.25">
      <c r="A101" s="691"/>
      <c r="B101" s="76" t="s">
        <v>5</v>
      </c>
      <c r="C101" s="392">
        <f>'11M - LPS'!C101</f>
        <v>2.7657000000000001E-2</v>
      </c>
      <c r="D101" s="392">
        <f>'11M - LPS'!D101</f>
        <v>2.6662000000000002E-2</v>
      </c>
      <c r="E101" s="392">
        <f>'11M - LPS'!E101</f>
        <v>2.7882000000000001E-2</v>
      </c>
      <c r="F101" s="392">
        <f>'11M - LPS'!F101</f>
        <v>3.1621999999999997E-2</v>
      </c>
      <c r="G101" s="392">
        <f>'11M - LPS'!G101</f>
        <v>3.5316E-2</v>
      </c>
      <c r="H101" s="392">
        <f>'11M - LPS'!H101</f>
        <v>5.7203999999999998E-2</v>
      </c>
      <c r="I101" s="392">
        <f>'11M - LPS'!I101</f>
        <v>5.6994999999999997E-2</v>
      </c>
      <c r="J101" s="392">
        <f>'11M - LPS'!J101</f>
        <v>5.5843999999999998E-2</v>
      </c>
      <c r="K101" s="392">
        <f>'11M - LPS'!K101</f>
        <v>5.5169000000000003E-2</v>
      </c>
      <c r="L101" s="392">
        <f>'11M - LPS'!L101</f>
        <v>3.5621E-2</v>
      </c>
      <c r="M101" s="392">
        <f>'11M - LPS'!M101</f>
        <v>3.0717999999999999E-2</v>
      </c>
      <c r="N101" s="392">
        <f>'11M - LPS'!N101</f>
        <v>2.8008000000000002E-2</v>
      </c>
      <c r="O101" s="392">
        <f>'11M - LPS'!O101</f>
        <v>2.7657000000000001E-2</v>
      </c>
      <c r="P101" s="392">
        <f>'11M - LPS'!P101</f>
        <v>2.6662000000000002E-2</v>
      </c>
      <c r="Q101" s="392">
        <f>'11M - LPS'!Q101</f>
        <v>2.7882000000000001E-2</v>
      </c>
      <c r="R101" s="392">
        <f>'11M - LPS'!R101</f>
        <v>3.1621999999999997E-2</v>
      </c>
      <c r="S101" s="392">
        <f>'11M - LPS'!S101</f>
        <v>3.5316E-2</v>
      </c>
      <c r="T101" s="392">
        <f>'11M - LPS'!T101</f>
        <v>5.7203999999999998E-2</v>
      </c>
      <c r="U101" s="392">
        <f>'11M - LPS'!U101</f>
        <v>5.6994999999999997E-2</v>
      </c>
      <c r="V101" s="392">
        <f>'11M - LPS'!V101</f>
        <v>5.5843999999999998E-2</v>
      </c>
      <c r="W101" s="392">
        <f>'11M - LPS'!W101</f>
        <v>5.5169000000000003E-2</v>
      </c>
      <c r="X101" s="392">
        <f>'11M - LPS'!X101</f>
        <v>3.5621E-2</v>
      </c>
      <c r="Y101" s="392">
        <f>'11M - LPS'!Y101</f>
        <v>3.0717999999999999E-2</v>
      </c>
      <c r="Z101" s="392">
        <f>'11M - LPS'!Z101</f>
        <v>2.8008000000000002E-2</v>
      </c>
      <c r="AA101" s="392">
        <f>'11M - LPS'!AA101</f>
        <v>2.7657000000000001E-2</v>
      </c>
    </row>
    <row r="102" spans="1:27" s="95" customFormat="1" x14ac:dyDescent="0.25">
      <c r="A102" s="691"/>
      <c r="B102" s="76" t="s">
        <v>23</v>
      </c>
      <c r="C102" s="392">
        <f>'11M - LPS'!C102</f>
        <v>2.7657000000000001E-2</v>
      </c>
      <c r="D102" s="392">
        <f>'11M - LPS'!D102</f>
        <v>2.6662000000000002E-2</v>
      </c>
      <c r="E102" s="392">
        <f>'11M - LPS'!E102</f>
        <v>2.7882000000000001E-2</v>
      </c>
      <c r="F102" s="392">
        <f>'11M - LPS'!F102</f>
        <v>3.1621999999999997E-2</v>
      </c>
      <c r="G102" s="392">
        <f>'11M - LPS'!G102</f>
        <v>3.5316E-2</v>
      </c>
      <c r="H102" s="392">
        <f>'11M - LPS'!H102</f>
        <v>5.7203999999999998E-2</v>
      </c>
      <c r="I102" s="392">
        <f>'11M - LPS'!I102</f>
        <v>5.6994999999999997E-2</v>
      </c>
      <c r="J102" s="392">
        <f>'11M - LPS'!J102</f>
        <v>5.5843999999999998E-2</v>
      </c>
      <c r="K102" s="392">
        <f>'11M - LPS'!K102</f>
        <v>5.5169000000000003E-2</v>
      </c>
      <c r="L102" s="392">
        <f>'11M - LPS'!L102</f>
        <v>3.5621E-2</v>
      </c>
      <c r="M102" s="392">
        <f>'11M - LPS'!M102</f>
        <v>3.0717999999999999E-2</v>
      </c>
      <c r="N102" s="392">
        <f>'11M - LPS'!N102</f>
        <v>2.8008000000000002E-2</v>
      </c>
      <c r="O102" s="392">
        <f>'11M - LPS'!O102</f>
        <v>2.7657000000000001E-2</v>
      </c>
      <c r="P102" s="392">
        <f>'11M - LPS'!P102</f>
        <v>2.6662000000000002E-2</v>
      </c>
      <c r="Q102" s="392">
        <f>'11M - LPS'!Q102</f>
        <v>2.7882000000000001E-2</v>
      </c>
      <c r="R102" s="392">
        <f>'11M - LPS'!R102</f>
        <v>3.1621999999999997E-2</v>
      </c>
      <c r="S102" s="392">
        <f>'11M - LPS'!S102</f>
        <v>3.5316E-2</v>
      </c>
      <c r="T102" s="392">
        <f>'11M - LPS'!T102</f>
        <v>5.7203999999999998E-2</v>
      </c>
      <c r="U102" s="392">
        <f>'11M - LPS'!U102</f>
        <v>5.6994999999999997E-2</v>
      </c>
      <c r="V102" s="392">
        <f>'11M - LPS'!V102</f>
        <v>5.5843999999999998E-2</v>
      </c>
      <c r="W102" s="392">
        <f>'11M - LPS'!W102</f>
        <v>5.5169000000000003E-2</v>
      </c>
      <c r="X102" s="392">
        <f>'11M - LPS'!X102</f>
        <v>3.5621E-2</v>
      </c>
      <c r="Y102" s="392">
        <f>'11M - LPS'!Y102</f>
        <v>3.0717999999999999E-2</v>
      </c>
      <c r="Z102" s="392">
        <f>'11M - LPS'!Z102</f>
        <v>2.8008000000000002E-2</v>
      </c>
      <c r="AA102" s="392">
        <f>'11M - LPS'!AA102</f>
        <v>2.7657000000000001E-2</v>
      </c>
    </row>
    <row r="103" spans="1:27" s="95" customFormat="1" x14ac:dyDescent="0.25">
      <c r="A103" s="691"/>
      <c r="B103" s="76" t="s">
        <v>24</v>
      </c>
      <c r="C103" s="392">
        <f>'11M - LPS'!C103</f>
        <v>2.7657000000000001E-2</v>
      </c>
      <c r="D103" s="392">
        <f>'11M - LPS'!D103</f>
        <v>2.6662000000000002E-2</v>
      </c>
      <c r="E103" s="392">
        <f>'11M - LPS'!E103</f>
        <v>2.7882000000000001E-2</v>
      </c>
      <c r="F103" s="392">
        <f>'11M - LPS'!F103</f>
        <v>3.1621999999999997E-2</v>
      </c>
      <c r="G103" s="392">
        <f>'11M - LPS'!G103</f>
        <v>3.5316E-2</v>
      </c>
      <c r="H103" s="392">
        <f>'11M - LPS'!H103</f>
        <v>5.7203999999999998E-2</v>
      </c>
      <c r="I103" s="392">
        <f>'11M - LPS'!I103</f>
        <v>5.6994999999999997E-2</v>
      </c>
      <c r="J103" s="392">
        <f>'11M - LPS'!J103</f>
        <v>5.5843999999999998E-2</v>
      </c>
      <c r="K103" s="392">
        <f>'11M - LPS'!K103</f>
        <v>5.5169000000000003E-2</v>
      </c>
      <c r="L103" s="392">
        <f>'11M - LPS'!L103</f>
        <v>3.5621E-2</v>
      </c>
      <c r="M103" s="392">
        <f>'11M - LPS'!M103</f>
        <v>3.0717999999999999E-2</v>
      </c>
      <c r="N103" s="392">
        <f>'11M - LPS'!N103</f>
        <v>2.8008000000000002E-2</v>
      </c>
      <c r="O103" s="392">
        <f>'11M - LPS'!O103</f>
        <v>2.7657000000000001E-2</v>
      </c>
      <c r="P103" s="392">
        <f>'11M - LPS'!P103</f>
        <v>2.6662000000000002E-2</v>
      </c>
      <c r="Q103" s="392">
        <f>'11M - LPS'!Q103</f>
        <v>2.7882000000000001E-2</v>
      </c>
      <c r="R103" s="392">
        <f>'11M - LPS'!R103</f>
        <v>3.1621999999999997E-2</v>
      </c>
      <c r="S103" s="392">
        <f>'11M - LPS'!S103</f>
        <v>3.5316E-2</v>
      </c>
      <c r="T103" s="392">
        <f>'11M - LPS'!T103</f>
        <v>5.7203999999999998E-2</v>
      </c>
      <c r="U103" s="392">
        <f>'11M - LPS'!U103</f>
        <v>5.6994999999999997E-2</v>
      </c>
      <c r="V103" s="392">
        <f>'11M - LPS'!V103</f>
        <v>5.5843999999999998E-2</v>
      </c>
      <c r="W103" s="392">
        <f>'11M - LPS'!W103</f>
        <v>5.5169000000000003E-2</v>
      </c>
      <c r="X103" s="392">
        <f>'11M - LPS'!X103</f>
        <v>3.5621E-2</v>
      </c>
      <c r="Y103" s="392">
        <f>'11M - LPS'!Y103</f>
        <v>3.0717999999999999E-2</v>
      </c>
      <c r="Z103" s="392">
        <f>'11M - LPS'!Z103</f>
        <v>2.8008000000000002E-2</v>
      </c>
      <c r="AA103" s="392">
        <f>'11M - LPS'!AA103</f>
        <v>2.7657000000000001E-2</v>
      </c>
    </row>
    <row r="104" spans="1:27" s="95" customFormat="1" x14ac:dyDescent="0.25">
      <c r="A104" s="691"/>
      <c r="B104" s="76" t="s">
        <v>7</v>
      </c>
      <c r="C104" s="392">
        <f>'11M - LPS'!C104</f>
        <v>2.6307000000000001E-2</v>
      </c>
      <c r="D104" s="392">
        <f>'11M - LPS'!D104</f>
        <v>2.5505E-2</v>
      </c>
      <c r="E104" s="392">
        <f>'11M - LPS'!E104</f>
        <v>2.7584000000000001E-2</v>
      </c>
      <c r="F104" s="392">
        <f>'11M - LPS'!F104</f>
        <v>3.1132E-2</v>
      </c>
      <c r="G104" s="392">
        <f>'11M - LPS'!G104</f>
        <v>3.3181000000000002E-2</v>
      </c>
      <c r="H104" s="392">
        <f>'11M - LPS'!H104</f>
        <v>5.3809999999999997E-2</v>
      </c>
      <c r="I104" s="392">
        <f>'11M - LPS'!I104</f>
        <v>5.0487999999999998E-2</v>
      </c>
      <c r="J104" s="392">
        <f>'11M - LPS'!J104</f>
        <v>5.1031E-2</v>
      </c>
      <c r="K104" s="392">
        <f>'11M - LPS'!K104</f>
        <v>5.0847000000000003E-2</v>
      </c>
      <c r="L104" s="392">
        <f>'11M - LPS'!L104</f>
        <v>3.3487999999999997E-2</v>
      </c>
      <c r="M104" s="392">
        <f>'11M - LPS'!M104</f>
        <v>2.8757000000000001E-2</v>
      </c>
      <c r="N104" s="392">
        <f>'11M - LPS'!N104</f>
        <v>2.6939999999999999E-2</v>
      </c>
      <c r="O104" s="392">
        <f>'11M - LPS'!O104</f>
        <v>2.6307000000000001E-2</v>
      </c>
      <c r="P104" s="392">
        <f>'11M - LPS'!P104</f>
        <v>2.5505E-2</v>
      </c>
      <c r="Q104" s="392">
        <f>'11M - LPS'!Q104</f>
        <v>2.7584000000000001E-2</v>
      </c>
      <c r="R104" s="392">
        <f>'11M - LPS'!R104</f>
        <v>3.1132E-2</v>
      </c>
      <c r="S104" s="392">
        <f>'11M - LPS'!S104</f>
        <v>3.3181000000000002E-2</v>
      </c>
      <c r="T104" s="392">
        <f>'11M - LPS'!T104</f>
        <v>5.3809999999999997E-2</v>
      </c>
      <c r="U104" s="392">
        <f>'11M - LPS'!U104</f>
        <v>5.0487999999999998E-2</v>
      </c>
      <c r="V104" s="392">
        <f>'11M - LPS'!V104</f>
        <v>5.1031E-2</v>
      </c>
      <c r="W104" s="392">
        <f>'11M - LPS'!W104</f>
        <v>5.0847000000000003E-2</v>
      </c>
      <c r="X104" s="392">
        <f>'11M - LPS'!X104</f>
        <v>3.3487999999999997E-2</v>
      </c>
      <c r="Y104" s="392">
        <f>'11M - LPS'!Y104</f>
        <v>2.8757000000000001E-2</v>
      </c>
      <c r="Z104" s="392">
        <f>'11M - LPS'!Z104</f>
        <v>2.6939999999999999E-2</v>
      </c>
      <c r="AA104" s="392">
        <f>'11M - LPS'!AA104</f>
        <v>2.6307000000000001E-2</v>
      </c>
    </row>
    <row r="105" spans="1:27" s="95" customFormat="1" ht="15.75" thickBot="1" x14ac:dyDescent="0.3">
      <c r="A105" s="692"/>
      <c r="B105" s="78" t="s">
        <v>8</v>
      </c>
      <c r="C105" s="390">
        <f>'11M - LPS'!C105</f>
        <v>2.6266999999999999E-2</v>
      </c>
      <c r="D105" s="390">
        <f>'11M - LPS'!D105</f>
        <v>2.5484E-2</v>
      </c>
      <c r="E105" s="390">
        <f>'11M - LPS'!E105</f>
        <v>2.9350999999999999E-2</v>
      </c>
      <c r="F105" s="390">
        <f>'11M - LPS'!F105</f>
        <v>3.4934E-2</v>
      </c>
      <c r="G105" s="390">
        <f>'11M - LPS'!G105</f>
        <v>3.7511999999999997E-2</v>
      </c>
      <c r="H105" s="390">
        <f>'11M - LPS'!H105</f>
        <v>6.7308999999999994E-2</v>
      </c>
      <c r="I105" s="390">
        <f>'11M - LPS'!I105</f>
        <v>5.3973E-2</v>
      </c>
      <c r="J105" s="390">
        <f>'11M - LPS'!J105</f>
        <v>5.8883999999999999E-2</v>
      </c>
      <c r="K105" s="390">
        <f>'11M - LPS'!K105</f>
        <v>6.0109999999999997E-2</v>
      </c>
      <c r="L105" s="390">
        <f>'11M - LPS'!L105</f>
        <v>3.8740999999999998E-2</v>
      </c>
      <c r="M105" s="390">
        <f>'11M - LPS'!M105</f>
        <v>2.9776E-2</v>
      </c>
      <c r="N105" s="390">
        <f>'11M - LPS'!N105</f>
        <v>2.9106E-2</v>
      </c>
      <c r="O105" s="390">
        <f>'11M - LPS'!O105</f>
        <v>2.6266999999999999E-2</v>
      </c>
      <c r="P105" s="390">
        <f>'11M - LPS'!P105</f>
        <v>2.5484E-2</v>
      </c>
      <c r="Q105" s="390">
        <f>'11M - LPS'!Q105</f>
        <v>2.9350999999999999E-2</v>
      </c>
      <c r="R105" s="390">
        <f>'11M - LPS'!R105</f>
        <v>3.4934E-2</v>
      </c>
      <c r="S105" s="390">
        <f>'11M - LPS'!S105</f>
        <v>3.7511999999999997E-2</v>
      </c>
      <c r="T105" s="390">
        <f>'11M - LPS'!T105</f>
        <v>6.7308999999999994E-2</v>
      </c>
      <c r="U105" s="390">
        <f>'11M - LPS'!U105</f>
        <v>5.3973E-2</v>
      </c>
      <c r="V105" s="390">
        <f>'11M - LPS'!V105</f>
        <v>5.8883999999999999E-2</v>
      </c>
      <c r="W105" s="390">
        <f>'11M - LPS'!W105</f>
        <v>6.0109999999999997E-2</v>
      </c>
      <c r="X105" s="390">
        <f>'11M - LPS'!X105</f>
        <v>3.8740999999999998E-2</v>
      </c>
      <c r="Y105" s="390">
        <f>'11M - LPS'!Y105</f>
        <v>2.9776E-2</v>
      </c>
      <c r="Z105" s="390">
        <f>'11M - LPS'!Z105</f>
        <v>2.9106E-2</v>
      </c>
      <c r="AA105" s="390">
        <f>'11M - LPS'!AA105</f>
        <v>2.6266999999999999E-2</v>
      </c>
    </row>
    <row r="106" spans="1:27" s="95" customFormat="1" x14ac:dyDescent="0.25">
      <c r="C106" s="387" t="s">
        <v>242</v>
      </c>
    </row>
    <row r="107" spans="1:27" s="95" customFormat="1" hidden="1" x14ac:dyDescent="0.25">
      <c r="A107" s="678" t="s">
        <v>121</v>
      </c>
      <c r="B107" s="680" t="s">
        <v>122</v>
      </c>
      <c r="C107" s="681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93"/>
      <c r="O107" s="680" t="s">
        <v>122</v>
      </c>
      <c r="P107" s="681"/>
      <c r="Q107" s="681"/>
      <c r="R107" s="681"/>
      <c r="S107" s="681"/>
      <c r="T107" s="681"/>
      <c r="U107" s="681"/>
      <c r="V107" s="681"/>
      <c r="W107" s="681"/>
      <c r="X107" s="681"/>
      <c r="Y107" s="681"/>
      <c r="Z107" s="681"/>
      <c r="AA107" s="393" t="s">
        <v>122</v>
      </c>
    </row>
    <row r="108" spans="1:27" s="95" customFormat="1" ht="15.75" hidden="1" thickBot="1" x14ac:dyDescent="0.3">
      <c r="A108" s="679"/>
      <c r="B108" s="682" t="s">
        <v>279</v>
      </c>
      <c r="C108" s="683"/>
      <c r="D108" s="683"/>
      <c r="E108" s="683"/>
      <c r="F108" s="683"/>
      <c r="G108" s="683"/>
      <c r="H108" s="683"/>
      <c r="I108" s="683"/>
      <c r="J108" s="683"/>
      <c r="K108" s="683"/>
      <c r="L108" s="683"/>
      <c r="M108" s="683"/>
      <c r="N108" s="694"/>
      <c r="O108" s="682" t="s">
        <v>279</v>
      </c>
      <c r="P108" s="683"/>
      <c r="Q108" s="683"/>
      <c r="R108" s="683"/>
      <c r="S108" s="683"/>
      <c r="T108" s="683"/>
      <c r="U108" s="683"/>
      <c r="V108" s="683"/>
      <c r="W108" s="683"/>
      <c r="X108" s="683"/>
      <c r="Y108" s="683"/>
      <c r="Z108" s="683"/>
      <c r="AA108" s="552" t="s">
        <v>279</v>
      </c>
    </row>
    <row r="109" spans="1:27" s="95" customFormat="1" ht="15.75" hidden="1" thickBot="1" x14ac:dyDescent="0.3">
      <c r="A109" s="672"/>
      <c r="B109" s="411" t="s">
        <v>143</v>
      </c>
      <c r="C109" s="135">
        <f>C$4</f>
        <v>45292</v>
      </c>
      <c r="D109" s="135">
        <f t="shared" ref="D109:AA109" si="65">D$4</f>
        <v>45323</v>
      </c>
      <c r="E109" s="135">
        <f t="shared" si="65"/>
        <v>45352</v>
      </c>
      <c r="F109" s="135">
        <f t="shared" si="65"/>
        <v>45383</v>
      </c>
      <c r="G109" s="135">
        <f t="shared" si="65"/>
        <v>45413</v>
      </c>
      <c r="H109" s="135">
        <f t="shared" si="65"/>
        <v>45444</v>
      </c>
      <c r="I109" s="135">
        <f t="shared" si="65"/>
        <v>45474</v>
      </c>
      <c r="J109" s="135">
        <f t="shared" si="65"/>
        <v>45505</v>
      </c>
      <c r="K109" s="135">
        <f t="shared" si="65"/>
        <v>45536</v>
      </c>
      <c r="L109" s="135">
        <f t="shared" si="65"/>
        <v>45566</v>
      </c>
      <c r="M109" s="135">
        <f t="shared" si="65"/>
        <v>45597</v>
      </c>
      <c r="N109" s="135">
        <f t="shared" si="65"/>
        <v>45627</v>
      </c>
      <c r="O109" s="135">
        <f t="shared" si="65"/>
        <v>45658</v>
      </c>
      <c r="P109" s="135">
        <f t="shared" si="65"/>
        <v>45689</v>
      </c>
      <c r="Q109" s="135">
        <f t="shared" si="65"/>
        <v>45717</v>
      </c>
      <c r="R109" s="135">
        <f t="shared" si="65"/>
        <v>45748</v>
      </c>
      <c r="S109" s="135">
        <f t="shared" si="65"/>
        <v>45778</v>
      </c>
      <c r="T109" s="135">
        <f t="shared" si="65"/>
        <v>45809</v>
      </c>
      <c r="U109" s="135">
        <f t="shared" si="65"/>
        <v>45839</v>
      </c>
      <c r="V109" s="135">
        <f t="shared" si="65"/>
        <v>45870</v>
      </c>
      <c r="W109" s="135">
        <f t="shared" si="65"/>
        <v>45901</v>
      </c>
      <c r="X109" s="135">
        <f t="shared" si="65"/>
        <v>45931</v>
      </c>
      <c r="Y109" s="135">
        <f t="shared" si="65"/>
        <v>45962</v>
      </c>
      <c r="Z109" s="135">
        <f t="shared" si="65"/>
        <v>45992</v>
      </c>
      <c r="AA109" s="135">
        <f t="shared" si="65"/>
        <v>46023</v>
      </c>
    </row>
    <row r="110" spans="1:27" s="95" customFormat="1" hidden="1" x14ac:dyDescent="0.25">
      <c r="A110" s="672"/>
      <c r="B110" s="225" t="s">
        <v>20</v>
      </c>
      <c r="C110" s="398">
        <f>'11M - LPS'!C110</f>
        <v>2.2477983548236508E-2</v>
      </c>
      <c r="D110" s="398">
        <f>'11M - LPS'!D110</f>
        <v>2.2208460096153619E-2</v>
      </c>
      <c r="E110" s="398">
        <f>'11M - LPS'!E110</f>
        <v>2.2537126025125254E-2</v>
      </c>
      <c r="F110" s="398">
        <f>'11M - LPS'!F110</f>
        <v>2.3433158350103633E-2</v>
      </c>
      <c r="G110" s="398">
        <f>'11M - LPS'!G110</f>
        <v>2.4182497583924868E-2</v>
      </c>
      <c r="H110" s="398">
        <f>'11M - LPS'!H110</f>
        <v>2.9068192865801402E-2</v>
      </c>
      <c r="I110" s="398">
        <f>'11M - LPS'!I110</f>
        <v>2.9046768289494204E-2</v>
      </c>
      <c r="J110" s="398">
        <f>'11M - LPS'!J110</f>
        <v>2.8926223071207881E-2</v>
      </c>
      <c r="K110" s="398">
        <f>'11M - LPS'!K110</f>
        <v>2.8853811928619136E-2</v>
      </c>
      <c r="L110" s="398">
        <f>'11M - LPS'!L110</f>
        <v>2.423934325833732E-2</v>
      </c>
      <c r="M110" s="398">
        <f>'11M - LPS'!M110</f>
        <v>2.3230451301046742E-2</v>
      </c>
      <c r="N110" s="398">
        <f>'11M - LPS'!N110</f>
        <v>2.2569877249855298E-2</v>
      </c>
      <c r="O110" s="398">
        <f>'11M - LPS'!O110</f>
        <v>2.2477983548236508E-2</v>
      </c>
      <c r="P110" s="398">
        <f>'11M - LPS'!P110</f>
        <v>2.2208460096153619E-2</v>
      </c>
      <c r="Q110" s="398">
        <f>'11M - LPS'!Q110</f>
        <v>2.2537126025125254E-2</v>
      </c>
      <c r="R110" s="398">
        <f>'11M - LPS'!R110</f>
        <v>2.3433158350103633E-2</v>
      </c>
      <c r="S110" s="398">
        <f>'11M - LPS'!S110</f>
        <v>2.4182497583924868E-2</v>
      </c>
      <c r="T110" s="398">
        <f>'11M - LPS'!T110</f>
        <v>2.9068192865801402E-2</v>
      </c>
      <c r="U110" s="398">
        <f>'11M - LPS'!U110</f>
        <v>2.9046768289494204E-2</v>
      </c>
      <c r="V110" s="398">
        <f>'11M - LPS'!V110</f>
        <v>2.8926223071207881E-2</v>
      </c>
      <c r="W110" s="398">
        <f>'11M - LPS'!W110</f>
        <v>2.8853811928619136E-2</v>
      </c>
      <c r="X110" s="398">
        <f>'11M - LPS'!X110</f>
        <v>2.423934325833732E-2</v>
      </c>
      <c r="Y110" s="398">
        <f>'11M - LPS'!Y110</f>
        <v>2.3230451301046742E-2</v>
      </c>
      <c r="Z110" s="398">
        <f>'11M - LPS'!Z110</f>
        <v>2.2569877249855298E-2</v>
      </c>
      <c r="AA110" s="398">
        <f>'11M - LPS'!AA110</f>
        <v>2.2477983548236508E-2</v>
      </c>
    </row>
    <row r="111" spans="1:27" s="95" customFormat="1" hidden="1" x14ac:dyDescent="0.25">
      <c r="A111" s="672"/>
      <c r="B111" s="225" t="s">
        <v>0</v>
      </c>
      <c r="C111" s="398">
        <f>'11M - LPS'!C111</f>
        <v>2.3533320380090969E-2</v>
      </c>
      <c r="D111" s="398">
        <f>'11M - LPS'!D111</f>
        <v>2.3142017932499443E-2</v>
      </c>
      <c r="E111" s="398">
        <f>'11M - LPS'!E111</f>
        <v>2.3121579475972376E-2</v>
      </c>
      <c r="F111" s="398">
        <f>'11M - LPS'!F111</f>
        <v>2.3559368865515361E-2</v>
      </c>
      <c r="G111" s="398">
        <f>'11M - LPS'!G111</f>
        <v>2.571424077420149E-2</v>
      </c>
      <c r="H111" s="398">
        <f>'11M - LPS'!H111</f>
        <v>3.103180920060215E-2</v>
      </c>
      <c r="I111" s="398">
        <f>'11M - LPS'!I111</f>
        <v>2.9984441915357631E-2</v>
      </c>
      <c r="J111" s="398">
        <f>'11M - LPS'!J111</f>
        <v>3.0471574424974959E-2</v>
      </c>
      <c r="K111" s="398">
        <f>'11M - LPS'!K111</f>
        <v>3.0926088288011609E-2</v>
      </c>
      <c r="L111" s="398">
        <f>'11M - LPS'!L111</f>
        <v>2.404149729437715E-2</v>
      </c>
      <c r="M111" s="398">
        <f>'11M - LPS'!M111</f>
        <v>2.4601707313038429E-2</v>
      </c>
      <c r="N111" s="398">
        <f>'11M - LPS'!N111</f>
        <v>2.2373843244386227E-2</v>
      </c>
      <c r="O111" s="398">
        <f>'11M - LPS'!O111</f>
        <v>2.3533320380090969E-2</v>
      </c>
      <c r="P111" s="398">
        <f>'11M - LPS'!P111</f>
        <v>2.3142017932499443E-2</v>
      </c>
      <c r="Q111" s="398">
        <f>'11M - LPS'!Q111</f>
        <v>2.3121579475972376E-2</v>
      </c>
      <c r="R111" s="398">
        <f>'11M - LPS'!R111</f>
        <v>2.3559368865515361E-2</v>
      </c>
      <c r="S111" s="398">
        <f>'11M - LPS'!S111</f>
        <v>2.571424077420149E-2</v>
      </c>
      <c r="T111" s="398">
        <f>'11M - LPS'!T111</f>
        <v>3.103180920060215E-2</v>
      </c>
      <c r="U111" s="398">
        <f>'11M - LPS'!U111</f>
        <v>2.9984441915357631E-2</v>
      </c>
      <c r="V111" s="398">
        <f>'11M - LPS'!V111</f>
        <v>3.0471574424974959E-2</v>
      </c>
      <c r="W111" s="398">
        <f>'11M - LPS'!W111</f>
        <v>3.0926088288011609E-2</v>
      </c>
      <c r="X111" s="398">
        <f>'11M - LPS'!X111</f>
        <v>2.404149729437715E-2</v>
      </c>
      <c r="Y111" s="398">
        <f>'11M - LPS'!Y111</f>
        <v>2.4601707313038429E-2</v>
      </c>
      <c r="Z111" s="398">
        <f>'11M - LPS'!Z111</f>
        <v>2.2373843244386227E-2</v>
      </c>
      <c r="AA111" s="398">
        <f>'11M - LPS'!AA111</f>
        <v>2.3533320380090969E-2</v>
      </c>
    </row>
    <row r="112" spans="1:27" s="95" customFormat="1" hidden="1" x14ac:dyDescent="0.25">
      <c r="A112" s="672"/>
      <c r="B112" s="225" t="s">
        <v>21</v>
      </c>
      <c r="C112" s="398">
        <f>'11M - LPS'!C112</f>
        <v>2.2397351370130866E-2</v>
      </c>
      <c r="D112" s="398">
        <f>'11M - LPS'!D112</f>
        <v>2.2141568526452406E-2</v>
      </c>
      <c r="E112" s="398">
        <f>'11M - LPS'!E112</f>
        <v>2.3081583856841188E-2</v>
      </c>
      <c r="F112" s="398">
        <f>'11M - LPS'!F112</f>
        <v>2.4296108227819302E-2</v>
      </c>
      <c r="G112" s="398">
        <f>'11M - LPS'!G112</f>
        <v>2.4680979039981447E-2</v>
      </c>
      <c r="H112" s="398">
        <f>'11M - LPS'!H112</f>
        <v>2.9796764292535211E-2</v>
      </c>
      <c r="I112" s="398">
        <f>'11M - LPS'!I112</f>
        <v>2.9038923506189716E-2</v>
      </c>
      <c r="J112" s="398">
        <f>'11M - LPS'!J112</f>
        <v>2.9317788800827208E-2</v>
      </c>
      <c r="K112" s="398">
        <f>'11M - LPS'!K112</f>
        <v>2.9486607713799903E-2</v>
      </c>
      <c r="L112" s="398">
        <f>'11M - LPS'!L112</f>
        <v>2.4787625849823691E-2</v>
      </c>
      <c r="M112" s="398">
        <f>'11M - LPS'!M112</f>
        <v>2.3237877136096732E-2</v>
      </c>
      <c r="N112" s="398">
        <f>'11M - LPS'!N112</f>
        <v>2.2924292710072274E-2</v>
      </c>
      <c r="O112" s="398">
        <f>'11M - LPS'!O112</f>
        <v>2.2397351370130866E-2</v>
      </c>
      <c r="P112" s="398">
        <f>'11M - LPS'!P112</f>
        <v>2.2141568526452406E-2</v>
      </c>
      <c r="Q112" s="398">
        <f>'11M - LPS'!Q112</f>
        <v>2.3081583856841188E-2</v>
      </c>
      <c r="R112" s="398">
        <f>'11M - LPS'!R112</f>
        <v>2.4296108227819302E-2</v>
      </c>
      <c r="S112" s="398">
        <f>'11M - LPS'!S112</f>
        <v>2.4680979039981447E-2</v>
      </c>
      <c r="T112" s="398">
        <f>'11M - LPS'!T112</f>
        <v>2.9796764292535211E-2</v>
      </c>
      <c r="U112" s="398">
        <f>'11M - LPS'!U112</f>
        <v>2.9038923506189716E-2</v>
      </c>
      <c r="V112" s="398">
        <f>'11M - LPS'!V112</f>
        <v>2.9317788800827208E-2</v>
      </c>
      <c r="W112" s="398">
        <f>'11M - LPS'!W112</f>
        <v>2.9486607713799903E-2</v>
      </c>
      <c r="X112" s="398">
        <f>'11M - LPS'!X112</f>
        <v>2.4787625849823691E-2</v>
      </c>
      <c r="Y112" s="398">
        <f>'11M - LPS'!Y112</f>
        <v>2.3237877136096732E-2</v>
      </c>
      <c r="Z112" s="398">
        <f>'11M - LPS'!Z112</f>
        <v>2.2924292710072274E-2</v>
      </c>
      <c r="AA112" s="398">
        <f>'11M - LPS'!AA112</f>
        <v>2.2397351370130866E-2</v>
      </c>
    </row>
    <row r="113" spans="1:27" s="95" customFormat="1" hidden="1" x14ac:dyDescent="0.25">
      <c r="A113" s="672"/>
      <c r="B113" s="225" t="s">
        <v>1</v>
      </c>
      <c r="C113" s="398">
        <f>'11M - LPS'!C113</f>
        <v>1.9984999999999999E-2</v>
      </c>
      <c r="D113" s="398">
        <f>'11M - LPS'!D113</f>
        <v>1.9984999999999999E-2</v>
      </c>
      <c r="E113" s="398">
        <f>'11M - LPS'!E113</f>
        <v>1.9984999999999999E-2</v>
      </c>
      <c r="F113" s="398">
        <f>'11M - LPS'!F113</f>
        <v>2.3715988314436956E-2</v>
      </c>
      <c r="G113" s="398">
        <f>'11M - LPS'!G113</f>
        <v>2.6905301223005631E-2</v>
      </c>
      <c r="H113" s="398">
        <f>'11M - LPS'!H113</f>
        <v>3.109993094783918E-2</v>
      </c>
      <c r="I113" s="398">
        <f>'11M - LPS'!I113</f>
        <v>3.0022712846707791E-2</v>
      </c>
      <c r="J113" s="398">
        <f>'11M - LPS'!J113</f>
        <v>3.0517888109185608E-2</v>
      </c>
      <c r="K113" s="398">
        <f>'11M - LPS'!K113</f>
        <v>3.1218860173408587E-2</v>
      </c>
      <c r="L113" s="398">
        <f>'11M - LPS'!L113</f>
        <v>2.4002541515172393E-2</v>
      </c>
      <c r="M113" s="398">
        <f>'11M - LPS'!M113</f>
        <v>1.9984999999999999E-2</v>
      </c>
      <c r="N113" s="398">
        <f>'11M - LPS'!N113</f>
        <v>1.9984999999999999E-2</v>
      </c>
      <c r="O113" s="398">
        <f>'11M - LPS'!O113</f>
        <v>1.9984999999999999E-2</v>
      </c>
      <c r="P113" s="398">
        <f>'11M - LPS'!P113</f>
        <v>1.9984999999999999E-2</v>
      </c>
      <c r="Q113" s="398">
        <f>'11M - LPS'!Q113</f>
        <v>1.9984999999999999E-2</v>
      </c>
      <c r="R113" s="398">
        <f>'11M - LPS'!R113</f>
        <v>2.3715988314436956E-2</v>
      </c>
      <c r="S113" s="398">
        <f>'11M - LPS'!S113</f>
        <v>2.6905301223005631E-2</v>
      </c>
      <c r="T113" s="398">
        <f>'11M - LPS'!T113</f>
        <v>3.109993094783918E-2</v>
      </c>
      <c r="U113" s="398">
        <f>'11M - LPS'!U113</f>
        <v>3.0022712846707791E-2</v>
      </c>
      <c r="V113" s="398">
        <f>'11M - LPS'!V113</f>
        <v>3.0517888109185608E-2</v>
      </c>
      <c r="W113" s="398">
        <f>'11M - LPS'!W113</f>
        <v>3.1218860173408587E-2</v>
      </c>
      <c r="X113" s="398">
        <f>'11M - LPS'!X113</f>
        <v>2.4002541515172393E-2</v>
      </c>
      <c r="Y113" s="398">
        <f>'11M - LPS'!Y113</f>
        <v>1.9984999999999999E-2</v>
      </c>
      <c r="Z113" s="398">
        <f>'11M - LPS'!Z113</f>
        <v>1.9984999999999999E-2</v>
      </c>
      <c r="AA113" s="398">
        <f>'11M - LPS'!AA113</f>
        <v>1.9984999999999999E-2</v>
      </c>
    </row>
    <row r="114" spans="1:27" s="95" customFormat="1" hidden="1" x14ac:dyDescent="0.25">
      <c r="A114" s="672"/>
      <c r="B114" s="225" t="s">
        <v>22</v>
      </c>
      <c r="C114" s="398">
        <f>'11M - LPS'!C114</f>
        <v>2.0522769194661113E-2</v>
      </c>
      <c r="D114" s="398">
        <f>'11M - LPS'!D114</f>
        <v>2.0427354099479291E-2</v>
      </c>
      <c r="E114" s="398">
        <f>'11M - LPS'!E114</f>
        <v>2.0063649613109358E-2</v>
      </c>
      <c r="F114" s="398">
        <f>'11M - LPS'!F114</f>
        <v>2.0673817345237166E-2</v>
      </c>
      <c r="G114" s="398">
        <f>'11M - LPS'!G114</f>
        <v>2.0114657236084896E-2</v>
      </c>
      <c r="H114" s="398">
        <f>'11M - LPS'!H114</f>
        <v>2.2243673567773445E-2</v>
      </c>
      <c r="I114" s="398">
        <f>'11M - LPS'!I114</f>
        <v>2.2009841467541771E-2</v>
      </c>
      <c r="J114" s="398">
        <f>'11M - LPS'!J114</f>
        <v>2.2270371252704167E-2</v>
      </c>
      <c r="K114" s="398">
        <f>'11M - LPS'!K114</f>
        <v>2.2238193320867791E-2</v>
      </c>
      <c r="L114" s="398">
        <f>'11M - LPS'!L114</f>
        <v>2.0087685574775006E-2</v>
      </c>
      <c r="M114" s="398">
        <f>'11M - LPS'!M114</f>
        <v>1.999378187698049E-2</v>
      </c>
      <c r="N114" s="398">
        <f>'11M - LPS'!N114</f>
        <v>2.0043592355983408E-2</v>
      </c>
      <c r="O114" s="398">
        <f>'11M - LPS'!O114</f>
        <v>2.0522769194661113E-2</v>
      </c>
      <c r="P114" s="398">
        <f>'11M - LPS'!P114</f>
        <v>2.0427354099479291E-2</v>
      </c>
      <c r="Q114" s="398">
        <f>'11M - LPS'!Q114</f>
        <v>2.0063649613109358E-2</v>
      </c>
      <c r="R114" s="398">
        <f>'11M - LPS'!R114</f>
        <v>2.0673817345237166E-2</v>
      </c>
      <c r="S114" s="398">
        <f>'11M - LPS'!S114</f>
        <v>2.0114657236084896E-2</v>
      </c>
      <c r="T114" s="398">
        <f>'11M - LPS'!T114</f>
        <v>2.2243673567773445E-2</v>
      </c>
      <c r="U114" s="398">
        <f>'11M - LPS'!U114</f>
        <v>2.2009841467541771E-2</v>
      </c>
      <c r="V114" s="398">
        <f>'11M - LPS'!V114</f>
        <v>2.2270371252704167E-2</v>
      </c>
      <c r="W114" s="398">
        <f>'11M - LPS'!W114</f>
        <v>2.2238193320867791E-2</v>
      </c>
      <c r="X114" s="398">
        <f>'11M - LPS'!X114</f>
        <v>2.0087685574775006E-2</v>
      </c>
      <c r="Y114" s="398">
        <f>'11M - LPS'!Y114</f>
        <v>1.999378187698049E-2</v>
      </c>
      <c r="Z114" s="398">
        <f>'11M - LPS'!Z114</f>
        <v>2.0043592355983408E-2</v>
      </c>
      <c r="AA114" s="398">
        <f>'11M - LPS'!AA114</f>
        <v>2.0522769194661113E-2</v>
      </c>
    </row>
    <row r="115" spans="1:27" s="95" customFormat="1" hidden="1" x14ac:dyDescent="0.25">
      <c r="A115" s="672"/>
      <c r="B115" s="76" t="s">
        <v>9</v>
      </c>
      <c r="C115" s="398">
        <f>'11M - LPS'!C115</f>
        <v>2.3533125104223951E-2</v>
      </c>
      <c r="D115" s="398">
        <f>'11M - LPS'!D115</f>
        <v>2.3145246955055283E-2</v>
      </c>
      <c r="E115" s="398">
        <f>'11M - LPS'!E115</f>
        <v>2.3201186158131569E-2</v>
      </c>
      <c r="F115" s="398">
        <f>'11M - LPS'!F115</f>
        <v>2.4356205675658375E-2</v>
      </c>
      <c r="G115" s="398">
        <f>'11M - LPS'!G115</f>
        <v>2.380876785601347E-2</v>
      </c>
      <c r="H115" s="398">
        <f>'11M - LPS'!H115</f>
        <v>2.1971999999999998E-2</v>
      </c>
      <c r="I115" s="398">
        <f>'11M - LPS'!I115</f>
        <v>2.1971999999999998E-2</v>
      </c>
      <c r="J115" s="398">
        <f>'11M - LPS'!J115</f>
        <v>2.1971999999999998E-2</v>
      </c>
      <c r="K115" s="398">
        <f>'11M - LPS'!K115</f>
        <v>2.9186215545457354E-2</v>
      </c>
      <c r="L115" s="398">
        <f>'11M - LPS'!L115</f>
        <v>2.4522718184811772E-2</v>
      </c>
      <c r="M115" s="398">
        <f>'11M - LPS'!M115</f>
        <v>2.474881803232094E-2</v>
      </c>
      <c r="N115" s="398">
        <f>'11M - LPS'!N115</f>
        <v>2.2374526940173813E-2</v>
      </c>
      <c r="O115" s="398">
        <f>'11M - LPS'!O115</f>
        <v>2.3533125104223951E-2</v>
      </c>
      <c r="P115" s="398">
        <f>'11M - LPS'!P115</f>
        <v>2.3145246955055283E-2</v>
      </c>
      <c r="Q115" s="398">
        <f>'11M - LPS'!Q115</f>
        <v>2.3201186158131569E-2</v>
      </c>
      <c r="R115" s="398">
        <f>'11M - LPS'!R115</f>
        <v>2.4356205675658375E-2</v>
      </c>
      <c r="S115" s="398">
        <f>'11M - LPS'!S115</f>
        <v>2.380876785601347E-2</v>
      </c>
      <c r="T115" s="398">
        <f>'11M - LPS'!T115</f>
        <v>2.1971999999999998E-2</v>
      </c>
      <c r="U115" s="398">
        <f>'11M - LPS'!U115</f>
        <v>2.1971999999999998E-2</v>
      </c>
      <c r="V115" s="398">
        <f>'11M - LPS'!V115</f>
        <v>2.1971999999999998E-2</v>
      </c>
      <c r="W115" s="398">
        <f>'11M - LPS'!W115</f>
        <v>2.9186215545457354E-2</v>
      </c>
      <c r="X115" s="398">
        <f>'11M - LPS'!X115</f>
        <v>2.4522718184811772E-2</v>
      </c>
      <c r="Y115" s="398">
        <f>'11M - LPS'!Y115</f>
        <v>2.474881803232094E-2</v>
      </c>
      <c r="Z115" s="398">
        <f>'11M - LPS'!Z115</f>
        <v>2.2374526940173813E-2</v>
      </c>
      <c r="AA115" s="398">
        <f>'11M - LPS'!AA115</f>
        <v>2.3533125104223951E-2</v>
      </c>
    </row>
    <row r="116" spans="1:27" s="95" customFormat="1" hidden="1" x14ac:dyDescent="0.25">
      <c r="A116" s="672"/>
      <c r="B116" s="76" t="s">
        <v>3</v>
      </c>
      <c r="C116" s="398">
        <f>'11M - LPS'!C116</f>
        <v>2.3533320380090969E-2</v>
      </c>
      <c r="D116" s="398">
        <f>'11M - LPS'!D116</f>
        <v>2.3142017932499443E-2</v>
      </c>
      <c r="E116" s="398">
        <f>'11M - LPS'!E116</f>
        <v>2.3121579475972376E-2</v>
      </c>
      <c r="F116" s="398">
        <f>'11M - LPS'!F116</f>
        <v>2.3559368865515361E-2</v>
      </c>
      <c r="G116" s="398">
        <f>'11M - LPS'!G116</f>
        <v>2.571424077420149E-2</v>
      </c>
      <c r="H116" s="398">
        <f>'11M - LPS'!H116</f>
        <v>3.103180920060215E-2</v>
      </c>
      <c r="I116" s="398">
        <f>'11M - LPS'!I116</f>
        <v>2.9984441915357631E-2</v>
      </c>
      <c r="J116" s="398">
        <f>'11M - LPS'!J116</f>
        <v>3.0471574424974959E-2</v>
      </c>
      <c r="K116" s="398">
        <f>'11M - LPS'!K116</f>
        <v>3.0926088288011609E-2</v>
      </c>
      <c r="L116" s="398">
        <f>'11M - LPS'!L116</f>
        <v>2.404149729437715E-2</v>
      </c>
      <c r="M116" s="398">
        <f>'11M - LPS'!M116</f>
        <v>2.4601707313038429E-2</v>
      </c>
      <c r="N116" s="398">
        <f>'11M - LPS'!N116</f>
        <v>2.2373843244386227E-2</v>
      </c>
      <c r="O116" s="398">
        <f>'11M - LPS'!O116</f>
        <v>2.3533320380090969E-2</v>
      </c>
      <c r="P116" s="398">
        <f>'11M - LPS'!P116</f>
        <v>2.3142017932499443E-2</v>
      </c>
      <c r="Q116" s="398">
        <f>'11M - LPS'!Q116</f>
        <v>2.3121579475972376E-2</v>
      </c>
      <c r="R116" s="398">
        <f>'11M - LPS'!R116</f>
        <v>2.3559368865515361E-2</v>
      </c>
      <c r="S116" s="398">
        <f>'11M - LPS'!S116</f>
        <v>2.571424077420149E-2</v>
      </c>
      <c r="T116" s="398">
        <f>'11M - LPS'!T116</f>
        <v>3.103180920060215E-2</v>
      </c>
      <c r="U116" s="398">
        <f>'11M - LPS'!U116</f>
        <v>2.9984441915357631E-2</v>
      </c>
      <c r="V116" s="398">
        <f>'11M - LPS'!V116</f>
        <v>3.0471574424974959E-2</v>
      </c>
      <c r="W116" s="398">
        <f>'11M - LPS'!W116</f>
        <v>3.0926088288011609E-2</v>
      </c>
      <c r="X116" s="398">
        <f>'11M - LPS'!X116</f>
        <v>2.404149729437715E-2</v>
      </c>
      <c r="Y116" s="398">
        <f>'11M - LPS'!Y116</f>
        <v>2.4601707313038429E-2</v>
      </c>
      <c r="Z116" s="398">
        <f>'11M - LPS'!Z116</f>
        <v>2.2373843244386227E-2</v>
      </c>
      <c r="AA116" s="398">
        <f>'11M - LPS'!AA116</f>
        <v>2.3533320380090969E-2</v>
      </c>
    </row>
    <row r="117" spans="1:27" s="95" customFormat="1" hidden="1" x14ac:dyDescent="0.25">
      <c r="A117" s="672"/>
      <c r="B117" s="76" t="s">
        <v>4</v>
      </c>
      <c r="C117" s="398">
        <f>'11M - LPS'!C117</f>
        <v>2.2831381354378639E-2</v>
      </c>
      <c r="D117" s="398">
        <f>'11M - LPS'!D117</f>
        <v>2.241739854927732E-2</v>
      </c>
      <c r="E117" s="398">
        <f>'11M - LPS'!E117</f>
        <v>2.2770506315008758E-2</v>
      </c>
      <c r="F117" s="398">
        <f>'11M - LPS'!F117</f>
        <v>2.4108141034085314E-2</v>
      </c>
      <c r="G117" s="398">
        <f>'11M - LPS'!G117</f>
        <v>2.4738210731892432E-2</v>
      </c>
      <c r="H117" s="398">
        <f>'11M - LPS'!H117</f>
        <v>2.9628662744045547E-2</v>
      </c>
      <c r="I117" s="398">
        <f>'11M - LPS'!I117</f>
        <v>2.9459800521413247E-2</v>
      </c>
      <c r="J117" s="398">
        <f>'11M - LPS'!J117</f>
        <v>2.9328769096592003E-2</v>
      </c>
      <c r="K117" s="398">
        <f>'11M - LPS'!K117</f>
        <v>2.9156822006933342E-2</v>
      </c>
      <c r="L117" s="398">
        <f>'11M - LPS'!L117</f>
        <v>2.4888406070414815E-2</v>
      </c>
      <c r="M117" s="398">
        <f>'11M - LPS'!M117</f>
        <v>2.3532584809416203E-2</v>
      </c>
      <c r="N117" s="398">
        <f>'11M - LPS'!N117</f>
        <v>2.2729764967588894E-2</v>
      </c>
      <c r="O117" s="398">
        <f>'11M - LPS'!O117</f>
        <v>2.2831381354378639E-2</v>
      </c>
      <c r="P117" s="398">
        <f>'11M - LPS'!P117</f>
        <v>2.241739854927732E-2</v>
      </c>
      <c r="Q117" s="398">
        <f>'11M - LPS'!Q117</f>
        <v>2.2770506315008758E-2</v>
      </c>
      <c r="R117" s="398">
        <f>'11M - LPS'!R117</f>
        <v>2.4108141034085314E-2</v>
      </c>
      <c r="S117" s="398">
        <f>'11M - LPS'!S117</f>
        <v>2.4738210731892432E-2</v>
      </c>
      <c r="T117" s="398">
        <f>'11M - LPS'!T117</f>
        <v>2.9628662744045547E-2</v>
      </c>
      <c r="U117" s="398">
        <f>'11M - LPS'!U117</f>
        <v>2.9459800521413247E-2</v>
      </c>
      <c r="V117" s="398">
        <f>'11M - LPS'!V117</f>
        <v>2.9328769096592003E-2</v>
      </c>
      <c r="W117" s="398">
        <f>'11M - LPS'!W117</f>
        <v>2.9156822006933342E-2</v>
      </c>
      <c r="X117" s="398">
        <f>'11M - LPS'!X117</f>
        <v>2.4888406070414815E-2</v>
      </c>
      <c r="Y117" s="398">
        <f>'11M - LPS'!Y117</f>
        <v>2.3532584809416203E-2</v>
      </c>
      <c r="Z117" s="398">
        <f>'11M - LPS'!Z117</f>
        <v>2.2729764967588894E-2</v>
      </c>
      <c r="AA117" s="398">
        <f>'11M - LPS'!AA117</f>
        <v>2.2831381354378639E-2</v>
      </c>
    </row>
    <row r="118" spans="1:27" s="95" customFormat="1" hidden="1" x14ac:dyDescent="0.25">
      <c r="A118" s="672"/>
      <c r="B118" s="76" t="s">
        <v>5</v>
      </c>
      <c r="C118" s="398">
        <f>'11M - LPS'!C118</f>
        <v>2.2477983548236508E-2</v>
      </c>
      <c r="D118" s="398">
        <f>'11M - LPS'!D118</f>
        <v>2.2208460096153619E-2</v>
      </c>
      <c r="E118" s="398">
        <f>'11M - LPS'!E118</f>
        <v>2.2537126025125254E-2</v>
      </c>
      <c r="F118" s="398">
        <f>'11M - LPS'!F118</f>
        <v>2.3433158350103633E-2</v>
      </c>
      <c r="G118" s="398">
        <f>'11M - LPS'!G118</f>
        <v>2.4182497583924868E-2</v>
      </c>
      <c r="H118" s="398">
        <f>'11M - LPS'!H118</f>
        <v>2.9068192865801402E-2</v>
      </c>
      <c r="I118" s="398">
        <f>'11M - LPS'!I118</f>
        <v>2.9046768289494204E-2</v>
      </c>
      <c r="J118" s="398">
        <f>'11M - LPS'!J118</f>
        <v>2.8926223071207881E-2</v>
      </c>
      <c r="K118" s="398">
        <f>'11M - LPS'!K118</f>
        <v>2.8853811928619136E-2</v>
      </c>
      <c r="L118" s="398">
        <f>'11M - LPS'!L118</f>
        <v>2.423934325833732E-2</v>
      </c>
      <c r="M118" s="398">
        <f>'11M - LPS'!M118</f>
        <v>2.3230451301046742E-2</v>
      </c>
      <c r="N118" s="398">
        <f>'11M - LPS'!N118</f>
        <v>2.2569877249855298E-2</v>
      </c>
      <c r="O118" s="398">
        <f>'11M - LPS'!O118</f>
        <v>2.2477983548236508E-2</v>
      </c>
      <c r="P118" s="398">
        <f>'11M - LPS'!P118</f>
        <v>2.2208460096153619E-2</v>
      </c>
      <c r="Q118" s="398">
        <f>'11M - LPS'!Q118</f>
        <v>2.2537126025125254E-2</v>
      </c>
      <c r="R118" s="398">
        <f>'11M - LPS'!R118</f>
        <v>2.3433158350103633E-2</v>
      </c>
      <c r="S118" s="398">
        <f>'11M - LPS'!S118</f>
        <v>2.4182497583924868E-2</v>
      </c>
      <c r="T118" s="398">
        <f>'11M - LPS'!T118</f>
        <v>2.9068192865801402E-2</v>
      </c>
      <c r="U118" s="398">
        <f>'11M - LPS'!U118</f>
        <v>2.9046768289494204E-2</v>
      </c>
      <c r="V118" s="398">
        <f>'11M - LPS'!V118</f>
        <v>2.8926223071207881E-2</v>
      </c>
      <c r="W118" s="398">
        <f>'11M - LPS'!W118</f>
        <v>2.8853811928619136E-2</v>
      </c>
      <c r="X118" s="398">
        <f>'11M - LPS'!X118</f>
        <v>2.423934325833732E-2</v>
      </c>
      <c r="Y118" s="398">
        <f>'11M - LPS'!Y118</f>
        <v>2.3230451301046742E-2</v>
      </c>
      <c r="Z118" s="398">
        <f>'11M - LPS'!Z118</f>
        <v>2.2569877249855298E-2</v>
      </c>
      <c r="AA118" s="398">
        <f>'11M - LPS'!AA118</f>
        <v>2.2477983548236508E-2</v>
      </c>
    </row>
    <row r="119" spans="1:27" s="95" customFormat="1" hidden="1" x14ac:dyDescent="0.25">
      <c r="A119" s="672"/>
      <c r="B119" s="76" t="s">
        <v>23</v>
      </c>
      <c r="C119" s="398">
        <f>'11M - LPS'!C119</f>
        <v>2.2477983548236508E-2</v>
      </c>
      <c r="D119" s="398">
        <f>'11M - LPS'!D119</f>
        <v>2.2208460096153619E-2</v>
      </c>
      <c r="E119" s="398">
        <f>'11M - LPS'!E119</f>
        <v>2.2537126025125254E-2</v>
      </c>
      <c r="F119" s="398">
        <f>'11M - LPS'!F119</f>
        <v>2.3433158350103633E-2</v>
      </c>
      <c r="G119" s="398">
        <f>'11M - LPS'!G119</f>
        <v>2.4182497583924868E-2</v>
      </c>
      <c r="H119" s="398">
        <f>'11M - LPS'!H119</f>
        <v>2.9068192865801402E-2</v>
      </c>
      <c r="I119" s="398">
        <f>'11M - LPS'!I119</f>
        <v>2.9046768289494204E-2</v>
      </c>
      <c r="J119" s="398">
        <f>'11M - LPS'!J119</f>
        <v>2.8926223071207881E-2</v>
      </c>
      <c r="K119" s="398">
        <f>'11M - LPS'!K119</f>
        <v>2.8853811928619136E-2</v>
      </c>
      <c r="L119" s="398">
        <f>'11M - LPS'!L119</f>
        <v>2.423934325833732E-2</v>
      </c>
      <c r="M119" s="398">
        <f>'11M - LPS'!M119</f>
        <v>2.3230451301046742E-2</v>
      </c>
      <c r="N119" s="398">
        <f>'11M - LPS'!N119</f>
        <v>2.2569877249855298E-2</v>
      </c>
      <c r="O119" s="398">
        <f>'11M - LPS'!O119</f>
        <v>2.2477983548236508E-2</v>
      </c>
      <c r="P119" s="398">
        <f>'11M - LPS'!P119</f>
        <v>2.2208460096153619E-2</v>
      </c>
      <c r="Q119" s="398">
        <f>'11M - LPS'!Q119</f>
        <v>2.2537126025125254E-2</v>
      </c>
      <c r="R119" s="398">
        <f>'11M - LPS'!R119</f>
        <v>2.3433158350103633E-2</v>
      </c>
      <c r="S119" s="398">
        <f>'11M - LPS'!S119</f>
        <v>2.4182497583924868E-2</v>
      </c>
      <c r="T119" s="398">
        <f>'11M - LPS'!T119</f>
        <v>2.9068192865801402E-2</v>
      </c>
      <c r="U119" s="398">
        <f>'11M - LPS'!U119</f>
        <v>2.9046768289494204E-2</v>
      </c>
      <c r="V119" s="398">
        <f>'11M - LPS'!V119</f>
        <v>2.8926223071207881E-2</v>
      </c>
      <c r="W119" s="398">
        <f>'11M - LPS'!W119</f>
        <v>2.8853811928619136E-2</v>
      </c>
      <c r="X119" s="398">
        <f>'11M - LPS'!X119</f>
        <v>2.423934325833732E-2</v>
      </c>
      <c r="Y119" s="398">
        <f>'11M - LPS'!Y119</f>
        <v>2.3230451301046742E-2</v>
      </c>
      <c r="Z119" s="398">
        <f>'11M - LPS'!Z119</f>
        <v>2.2569877249855298E-2</v>
      </c>
      <c r="AA119" s="398">
        <f>'11M - LPS'!AA119</f>
        <v>2.2477983548236508E-2</v>
      </c>
    </row>
    <row r="120" spans="1:27" s="95" customFormat="1" hidden="1" x14ac:dyDescent="0.25">
      <c r="A120" s="672"/>
      <c r="B120" s="76" t="s">
        <v>24</v>
      </c>
      <c r="C120" s="398">
        <f>'11M - LPS'!C120</f>
        <v>2.2477983548236508E-2</v>
      </c>
      <c r="D120" s="398">
        <f>'11M - LPS'!D120</f>
        <v>2.2208460096153619E-2</v>
      </c>
      <c r="E120" s="398">
        <f>'11M - LPS'!E120</f>
        <v>2.2537126025125254E-2</v>
      </c>
      <c r="F120" s="398">
        <f>'11M - LPS'!F120</f>
        <v>2.3433158350103633E-2</v>
      </c>
      <c r="G120" s="398">
        <f>'11M - LPS'!G120</f>
        <v>2.4182497583924868E-2</v>
      </c>
      <c r="H120" s="398">
        <f>'11M - LPS'!H120</f>
        <v>2.9068192865801402E-2</v>
      </c>
      <c r="I120" s="398">
        <f>'11M - LPS'!I120</f>
        <v>2.9046768289494204E-2</v>
      </c>
      <c r="J120" s="398">
        <f>'11M - LPS'!J120</f>
        <v>2.8926223071207881E-2</v>
      </c>
      <c r="K120" s="398">
        <f>'11M - LPS'!K120</f>
        <v>2.8853811928619136E-2</v>
      </c>
      <c r="L120" s="398">
        <f>'11M - LPS'!L120</f>
        <v>2.423934325833732E-2</v>
      </c>
      <c r="M120" s="398">
        <f>'11M - LPS'!M120</f>
        <v>2.3230451301046742E-2</v>
      </c>
      <c r="N120" s="398">
        <f>'11M - LPS'!N120</f>
        <v>2.2569877249855298E-2</v>
      </c>
      <c r="O120" s="398">
        <f>'11M - LPS'!O120</f>
        <v>2.2477983548236508E-2</v>
      </c>
      <c r="P120" s="398">
        <f>'11M - LPS'!P120</f>
        <v>2.2208460096153619E-2</v>
      </c>
      <c r="Q120" s="398">
        <f>'11M - LPS'!Q120</f>
        <v>2.2537126025125254E-2</v>
      </c>
      <c r="R120" s="398">
        <f>'11M - LPS'!R120</f>
        <v>2.3433158350103633E-2</v>
      </c>
      <c r="S120" s="398">
        <f>'11M - LPS'!S120</f>
        <v>2.4182497583924868E-2</v>
      </c>
      <c r="T120" s="398">
        <f>'11M - LPS'!T120</f>
        <v>2.9068192865801402E-2</v>
      </c>
      <c r="U120" s="398">
        <f>'11M - LPS'!U120</f>
        <v>2.9046768289494204E-2</v>
      </c>
      <c r="V120" s="398">
        <f>'11M - LPS'!V120</f>
        <v>2.8926223071207881E-2</v>
      </c>
      <c r="W120" s="398">
        <f>'11M - LPS'!W120</f>
        <v>2.8853811928619136E-2</v>
      </c>
      <c r="X120" s="398">
        <f>'11M - LPS'!X120</f>
        <v>2.423934325833732E-2</v>
      </c>
      <c r="Y120" s="398">
        <f>'11M - LPS'!Y120</f>
        <v>2.3230451301046742E-2</v>
      </c>
      <c r="Z120" s="398">
        <f>'11M - LPS'!Z120</f>
        <v>2.2569877249855298E-2</v>
      </c>
      <c r="AA120" s="398">
        <f>'11M - LPS'!AA120</f>
        <v>2.2477983548236508E-2</v>
      </c>
    </row>
    <row r="121" spans="1:27" s="95" customFormat="1" hidden="1" x14ac:dyDescent="0.25">
      <c r="A121" s="672"/>
      <c r="B121" s="76" t="s">
        <v>7</v>
      </c>
      <c r="C121" s="398">
        <f>'11M - LPS'!C121</f>
        <v>2.2109192578663586E-2</v>
      </c>
      <c r="D121" s="398">
        <f>'11M - LPS'!D121</f>
        <v>2.1878141721193581E-2</v>
      </c>
      <c r="E121" s="398">
        <f>'11M - LPS'!E121</f>
        <v>2.2458748993281256E-2</v>
      </c>
      <c r="F121" s="398">
        <f>'11M - LPS'!F121</f>
        <v>2.3324375797169238E-2</v>
      </c>
      <c r="G121" s="398">
        <f>'11M - LPS'!G121</f>
        <v>2.3763945148409186E-2</v>
      </c>
      <c r="H121" s="398">
        <f>'11M - LPS'!H121</f>
        <v>2.870356213721911E-2</v>
      </c>
      <c r="I121" s="398">
        <f>'11M - LPS'!I121</f>
        <v>2.8309839289235212E-2</v>
      </c>
      <c r="J121" s="398">
        <f>'11M - LPS'!J121</f>
        <v>2.8376993609927615E-2</v>
      </c>
      <c r="K121" s="398">
        <f>'11M - LPS'!K121</f>
        <v>2.8354270870694132E-2</v>
      </c>
      <c r="L121" s="398">
        <f>'11M - LPS'!L121</f>
        <v>2.3826293524526761E-2</v>
      </c>
      <c r="M121" s="398">
        <f>'11M - LPS'!M121</f>
        <v>2.276075561584168E-2</v>
      </c>
      <c r="N121" s="398">
        <f>'11M - LPS'!N121</f>
        <v>2.2285451390559173E-2</v>
      </c>
      <c r="O121" s="398">
        <f>'11M - LPS'!O121</f>
        <v>2.2109192578663586E-2</v>
      </c>
      <c r="P121" s="398">
        <f>'11M - LPS'!P121</f>
        <v>2.1878141721193581E-2</v>
      </c>
      <c r="Q121" s="398">
        <f>'11M - LPS'!Q121</f>
        <v>2.2458748993281256E-2</v>
      </c>
      <c r="R121" s="398">
        <f>'11M - LPS'!R121</f>
        <v>2.3324375797169238E-2</v>
      </c>
      <c r="S121" s="398">
        <f>'11M - LPS'!S121</f>
        <v>2.3763945148409186E-2</v>
      </c>
      <c r="T121" s="398">
        <f>'11M - LPS'!T121</f>
        <v>2.870356213721911E-2</v>
      </c>
      <c r="U121" s="398">
        <f>'11M - LPS'!U121</f>
        <v>2.8309839289235212E-2</v>
      </c>
      <c r="V121" s="398">
        <f>'11M - LPS'!V121</f>
        <v>2.8376993609927615E-2</v>
      </c>
      <c r="W121" s="398">
        <f>'11M - LPS'!W121</f>
        <v>2.8354270870694132E-2</v>
      </c>
      <c r="X121" s="398">
        <f>'11M - LPS'!X121</f>
        <v>2.3826293524526761E-2</v>
      </c>
      <c r="Y121" s="398">
        <f>'11M - LPS'!Y121</f>
        <v>2.276075561584168E-2</v>
      </c>
      <c r="Z121" s="398">
        <f>'11M - LPS'!Z121</f>
        <v>2.2285451390559173E-2</v>
      </c>
      <c r="AA121" s="398">
        <f>'11M - LPS'!AA121</f>
        <v>2.2109192578663586E-2</v>
      </c>
    </row>
    <row r="122" spans="1:27" s="95" customFormat="1" ht="15.75" hidden="1" thickBot="1" x14ac:dyDescent="0.3">
      <c r="A122" s="673"/>
      <c r="B122" s="78" t="s">
        <v>8</v>
      </c>
      <c r="C122" s="398">
        <f>'11M - LPS'!C122</f>
        <v>2.2098193731108311E-2</v>
      </c>
      <c r="D122" s="398">
        <f>'11M - LPS'!D122</f>
        <v>2.1872109080085231E-2</v>
      </c>
      <c r="E122" s="398">
        <f>'11M - LPS'!E122</f>
        <v>2.2907538242953603E-2</v>
      </c>
      <c r="F122" s="398">
        <f>'11M - LPS'!F122</f>
        <v>2.4110148891352295E-2</v>
      </c>
      <c r="G122" s="398">
        <f>'11M - LPS'!G122</f>
        <v>2.4576562726269117E-2</v>
      </c>
      <c r="H122" s="398">
        <f>'11M - LPS'!H122</f>
        <v>2.9974761791179142E-2</v>
      </c>
      <c r="I122" s="398">
        <f>'11M - LPS'!I122</f>
        <v>2.8721794360525577E-2</v>
      </c>
      <c r="J122" s="398">
        <f>'11M - LPS'!J122</f>
        <v>2.923638292655938E-2</v>
      </c>
      <c r="K122" s="398">
        <f>'11M - LPS'!K122</f>
        <v>2.9354148766877561E-2</v>
      </c>
      <c r="L122" s="398">
        <f>'11M - LPS'!L122</f>
        <v>2.4782445602694218E-2</v>
      </c>
      <c r="M122" s="398">
        <f>'11M - LPS'!M122</f>
        <v>2.3010329043897968E-2</v>
      </c>
      <c r="N122" s="398">
        <f>'11M - LPS'!N122</f>
        <v>2.2847717498970476E-2</v>
      </c>
      <c r="O122" s="398">
        <f>'11M - LPS'!O122</f>
        <v>2.2098193731108311E-2</v>
      </c>
      <c r="P122" s="398">
        <f>'11M - LPS'!P122</f>
        <v>2.1872109080085231E-2</v>
      </c>
      <c r="Q122" s="398">
        <f>'11M - LPS'!Q122</f>
        <v>2.2907538242953603E-2</v>
      </c>
      <c r="R122" s="398">
        <f>'11M - LPS'!R122</f>
        <v>2.4110148891352295E-2</v>
      </c>
      <c r="S122" s="398">
        <f>'11M - LPS'!S122</f>
        <v>2.4576562726269117E-2</v>
      </c>
      <c r="T122" s="398">
        <f>'11M - LPS'!T122</f>
        <v>2.9974761791179142E-2</v>
      </c>
      <c r="U122" s="398">
        <f>'11M - LPS'!U122</f>
        <v>2.8721794360525577E-2</v>
      </c>
      <c r="V122" s="398">
        <f>'11M - LPS'!V122</f>
        <v>2.923638292655938E-2</v>
      </c>
      <c r="W122" s="398">
        <f>'11M - LPS'!W122</f>
        <v>2.9354148766877561E-2</v>
      </c>
      <c r="X122" s="398">
        <f>'11M - LPS'!X122</f>
        <v>2.4782445602694218E-2</v>
      </c>
      <c r="Y122" s="398">
        <f>'11M - LPS'!Y122</f>
        <v>2.3010329043897968E-2</v>
      </c>
      <c r="Z122" s="398">
        <f>'11M - LPS'!Z122</f>
        <v>2.2847717498970476E-2</v>
      </c>
      <c r="AA122" s="398">
        <f>'11M - LPS'!AA122</f>
        <v>2.2098193731108311E-2</v>
      </c>
    </row>
    <row r="123" spans="1:27" s="95" customFormat="1" hidden="1" x14ac:dyDescent="0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27" s="95" customFormat="1" ht="15.75" hidden="1" thickBot="1" x14ac:dyDescent="0.3"/>
    <row r="125" spans="1:27" s="95" customFormat="1" ht="15.75" hidden="1" thickBot="1" x14ac:dyDescent="0.3">
      <c r="C125" s="709" t="s">
        <v>124</v>
      </c>
      <c r="D125" s="710"/>
      <c r="E125" s="710"/>
      <c r="F125" s="710"/>
      <c r="G125" s="710"/>
      <c r="H125" s="710"/>
      <c r="I125" s="710"/>
      <c r="J125" s="710"/>
      <c r="K125" s="710"/>
      <c r="L125" s="710"/>
      <c r="M125" s="710"/>
      <c r="N125" s="711"/>
      <c r="O125" s="677" t="s">
        <v>124</v>
      </c>
      <c r="P125" s="675"/>
      <c r="Q125" s="675"/>
      <c r="R125" s="675"/>
      <c r="S125" s="675"/>
      <c r="T125" s="675"/>
      <c r="U125" s="675"/>
      <c r="V125" s="675"/>
      <c r="W125" s="675"/>
      <c r="X125" s="675"/>
      <c r="Y125" s="675"/>
      <c r="Z125" s="676"/>
      <c r="AA125" s="551" t="s">
        <v>124</v>
      </c>
    </row>
    <row r="126" spans="1:27" s="95" customFormat="1" ht="15.75" hidden="1" thickBot="1" x14ac:dyDescent="0.3">
      <c r="A126" s="671" t="s">
        <v>125</v>
      </c>
      <c r="B126" s="411" t="s">
        <v>143</v>
      </c>
      <c r="C126" s="135">
        <f>C$4</f>
        <v>45292</v>
      </c>
      <c r="D126" s="135">
        <f t="shared" ref="D126:AA126" si="66">D$4</f>
        <v>45323</v>
      </c>
      <c r="E126" s="135">
        <f t="shared" si="66"/>
        <v>45352</v>
      </c>
      <c r="F126" s="135">
        <f t="shared" si="66"/>
        <v>45383</v>
      </c>
      <c r="G126" s="135">
        <f t="shared" si="66"/>
        <v>45413</v>
      </c>
      <c r="H126" s="135">
        <f t="shared" si="66"/>
        <v>45444</v>
      </c>
      <c r="I126" s="135">
        <f t="shared" si="66"/>
        <v>45474</v>
      </c>
      <c r="J126" s="135">
        <f t="shared" si="66"/>
        <v>45505</v>
      </c>
      <c r="K126" s="135">
        <f t="shared" si="66"/>
        <v>45536</v>
      </c>
      <c r="L126" s="135">
        <f t="shared" si="66"/>
        <v>45566</v>
      </c>
      <c r="M126" s="135">
        <f t="shared" si="66"/>
        <v>45597</v>
      </c>
      <c r="N126" s="135">
        <f t="shared" si="66"/>
        <v>45627</v>
      </c>
      <c r="O126" s="135">
        <f t="shared" si="66"/>
        <v>45658</v>
      </c>
      <c r="P126" s="135">
        <f t="shared" si="66"/>
        <v>45689</v>
      </c>
      <c r="Q126" s="135">
        <f t="shared" si="66"/>
        <v>45717</v>
      </c>
      <c r="R126" s="135">
        <f t="shared" si="66"/>
        <v>45748</v>
      </c>
      <c r="S126" s="135">
        <f t="shared" si="66"/>
        <v>45778</v>
      </c>
      <c r="T126" s="135">
        <f t="shared" si="66"/>
        <v>45809</v>
      </c>
      <c r="U126" s="135">
        <f t="shared" si="66"/>
        <v>45839</v>
      </c>
      <c r="V126" s="135">
        <f t="shared" si="66"/>
        <v>45870</v>
      </c>
      <c r="W126" s="135">
        <f t="shared" si="66"/>
        <v>45901</v>
      </c>
      <c r="X126" s="135">
        <f t="shared" si="66"/>
        <v>45931</v>
      </c>
      <c r="Y126" s="135">
        <f t="shared" si="66"/>
        <v>45962</v>
      </c>
      <c r="Z126" s="135">
        <f t="shared" si="66"/>
        <v>45992</v>
      </c>
      <c r="AA126" s="135">
        <f t="shared" si="66"/>
        <v>46023</v>
      </c>
    </row>
    <row r="127" spans="1:27" s="95" customFormat="1" hidden="1" x14ac:dyDescent="0.25">
      <c r="A127" s="672"/>
      <c r="B127" s="225" t="s">
        <v>20</v>
      </c>
      <c r="C127" s="404">
        <f>'11M - LPS'!C127</f>
        <v>5.1790164517634936E-3</v>
      </c>
      <c r="D127" s="404">
        <f>'11M - LPS'!D127</f>
        <v>4.4535399038463826E-3</v>
      </c>
      <c r="E127" s="404">
        <f>'11M - LPS'!E127</f>
        <v>5.3448739748747443E-3</v>
      </c>
      <c r="F127" s="404">
        <f>'11M - LPS'!F127</f>
        <v>8.1888416498963629E-3</v>
      </c>
      <c r="G127" s="404">
        <f>'11M - LPS'!G127</f>
        <v>1.1133502416075134E-2</v>
      </c>
      <c r="H127" s="404">
        <f>'11M - LPS'!H127</f>
        <v>2.8135807134198595E-2</v>
      </c>
      <c r="I127" s="404">
        <f>'11M - LPS'!I127</f>
        <v>2.7948231710505797E-2</v>
      </c>
      <c r="J127" s="404">
        <f>'11M - LPS'!J127</f>
        <v>2.6917776928792127E-2</v>
      </c>
      <c r="K127" s="404">
        <f>'11M - LPS'!K127</f>
        <v>2.6315188071380863E-2</v>
      </c>
      <c r="L127" s="404">
        <f>'11M - LPS'!L127</f>
        <v>1.1381656741662681E-2</v>
      </c>
      <c r="M127" s="404">
        <f>'11M - LPS'!M127</f>
        <v>7.4875486989532539E-3</v>
      </c>
      <c r="N127" s="404">
        <f>'11M - LPS'!N127</f>
        <v>5.4381227501447017E-3</v>
      </c>
      <c r="O127" s="404">
        <f>'11M - LPS'!O127</f>
        <v>5.1790164517634936E-3</v>
      </c>
      <c r="P127" s="404">
        <f>'11M - LPS'!P127</f>
        <v>4.4535399038463826E-3</v>
      </c>
      <c r="Q127" s="404">
        <f>'11M - LPS'!Q127</f>
        <v>5.3448739748747443E-3</v>
      </c>
      <c r="R127" s="404">
        <f>'11M - LPS'!R127</f>
        <v>8.1888416498963629E-3</v>
      </c>
      <c r="S127" s="404">
        <f>'11M - LPS'!S127</f>
        <v>1.1133502416075134E-2</v>
      </c>
      <c r="T127" s="404">
        <f>'11M - LPS'!T127</f>
        <v>2.8135807134198595E-2</v>
      </c>
      <c r="U127" s="404">
        <f>'11M - LPS'!U127</f>
        <v>2.7948231710505797E-2</v>
      </c>
      <c r="V127" s="404">
        <f>'11M - LPS'!V127</f>
        <v>2.6917776928792127E-2</v>
      </c>
      <c r="W127" s="404">
        <f>'11M - LPS'!W127</f>
        <v>2.6315188071380863E-2</v>
      </c>
      <c r="X127" s="404">
        <f>'11M - LPS'!X127</f>
        <v>1.1381656741662681E-2</v>
      </c>
      <c r="Y127" s="404">
        <f>'11M - LPS'!Y127</f>
        <v>7.4875486989532539E-3</v>
      </c>
      <c r="Z127" s="404">
        <f>'11M - LPS'!Z127</f>
        <v>5.4381227501447017E-3</v>
      </c>
      <c r="AA127" s="404">
        <f>'11M - LPS'!AA127</f>
        <v>5.1790164517634936E-3</v>
      </c>
    </row>
    <row r="128" spans="1:27" s="95" customFormat="1" hidden="1" x14ac:dyDescent="0.25">
      <c r="A128" s="672"/>
      <c r="B128" s="225" t="s">
        <v>0</v>
      </c>
      <c r="C128" s="404">
        <f>'11M - LPS'!C128</f>
        <v>8.5506796199090324E-3</v>
      </c>
      <c r="D128" s="404">
        <f>'11M - LPS'!D128</f>
        <v>7.1929820675005586E-3</v>
      </c>
      <c r="E128" s="404">
        <f>'11M - LPS'!E128</f>
        <v>7.1264205240276282E-3</v>
      </c>
      <c r="F128" s="404">
        <f>'11M - LPS'!F128</f>
        <v>8.6466311344846336E-3</v>
      </c>
      <c r="G128" s="404">
        <f>'11M - LPS'!G128</f>
        <v>1.9421759225798512E-2</v>
      </c>
      <c r="H128" s="404">
        <f>'11M - LPS'!H128</f>
        <v>5.2375190799397835E-2</v>
      </c>
      <c r="I128" s="404">
        <f>'11M - LPS'!I128</f>
        <v>3.7448558084642369E-2</v>
      </c>
      <c r="J128" s="404">
        <f>'11M - LPS'!J128</f>
        <v>4.3687425575025043E-2</v>
      </c>
      <c r="K128" s="404">
        <f>'11M - LPS'!K128</f>
        <v>5.0590911711988394E-2</v>
      </c>
      <c r="L128" s="404">
        <f>'11M - LPS'!L128</f>
        <v>1.0533502705622855E-2</v>
      </c>
      <c r="M128" s="404">
        <f>'11M - LPS'!M128</f>
        <v>1.3058292686961574E-2</v>
      </c>
      <c r="N128" s="404">
        <f>'11M - LPS'!N128</f>
        <v>4.8921567556137703E-3</v>
      </c>
      <c r="O128" s="404">
        <f>'11M - LPS'!O128</f>
        <v>8.5506796199090324E-3</v>
      </c>
      <c r="P128" s="404">
        <f>'11M - LPS'!P128</f>
        <v>7.1929820675005586E-3</v>
      </c>
      <c r="Q128" s="404">
        <f>'11M - LPS'!Q128</f>
        <v>7.1264205240276282E-3</v>
      </c>
      <c r="R128" s="404">
        <f>'11M - LPS'!R128</f>
        <v>8.6466311344846336E-3</v>
      </c>
      <c r="S128" s="404">
        <f>'11M - LPS'!S128</f>
        <v>1.9421759225798512E-2</v>
      </c>
      <c r="T128" s="404">
        <f>'11M - LPS'!T128</f>
        <v>5.2375190799397835E-2</v>
      </c>
      <c r="U128" s="404">
        <f>'11M - LPS'!U128</f>
        <v>3.7448558084642369E-2</v>
      </c>
      <c r="V128" s="404">
        <f>'11M - LPS'!V128</f>
        <v>4.3687425575025043E-2</v>
      </c>
      <c r="W128" s="404">
        <f>'11M - LPS'!W128</f>
        <v>5.0590911711988394E-2</v>
      </c>
      <c r="X128" s="404">
        <f>'11M - LPS'!X128</f>
        <v>1.0533502705622855E-2</v>
      </c>
      <c r="Y128" s="404">
        <f>'11M - LPS'!Y128</f>
        <v>1.3058292686961574E-2</v>
      </c>
      <c r="Z128" s="404">
        <f>'11M - LPS'!Z128</f>
        <v>4.8921567556137703E-3</v>
      </c>
      <c r="AA128" s="404">
        <f>'11M - LPS'!AA128</f>
        <v>8.5506796199090324E-3</v>
      </c>
    </row>
    <row r="129" spans="1:27" s="95" customFormat="1" hidden="1" x14ac:dyDescent="0.25">
      <c r="A129" s="672"/>
      <c r="B129" s="225" t="s">
        <v>21</v>
      </c>
      <c r="C129" s="404">
        <f>'11M - LPS'!C129</f>
        <v>4.9566486298691318E-3</v>
      </c>
      <c r="D129" s="404">
        <f>'11M - LPS'!D129</f>
        <v>4.2804314735475947E-3</v>
      </c>
      <c r="E129" s="404">
        <f>'11M - LPS'!E129</f>
        <v>6.996416143158813E-3</v>
      </c>
      <c r="F129" s="404">
        <f>'11M - LPS'!F129</f>
        <v>1.1633891772180691E-2</v>
      </c>
      <c r="G129" s="404">
        <f>'11M - LPS'!G129</f>
        <v>1.3448020960018561E-2</v>
      </c>
      <c r="H129" s="404">
        <f>'11M - LPS'!H129</f>
        <v>3.5309235707464783E-2</v>
      </c>
      <c r="I129" s="404">
        <f>'11M - LPS'!I129</f>
        <v>2.7879076493810287E-2</v>
      </c>
      <c r="J129" s="404">
        <f>'11M - LPS'!J129</f>
        <v>3.040821119917279E-2</v>
      </c>
      <c r="K129" s="404">
        <f>'11M - LPS'!K129</f>
        <v>3.2050392286200109E-2</v>
      </c>
      <c r="L129" s="404">
        <f>'11M - LPS'!L129</f>
        <v>1.3987374150176306E-2</v>
      </c>
      <c r="M129" s="404">
        <f>'11M - LPS'!M129</f>
        <v>7.5131228639032715E-3</v>
      </c>
      <c r="N129" s="404">
        <f>'11M - LPS'!N129</f>
        <v>6.4957072899277293E-3</v>
      </c>
      <c r="O129" s="404">
        <f>'11M - LPS'!O129</f>
        <v>4.9566486298691318E-3</v>
      </c>
      <c r="P129" s="404">
        <f>'11M - LPS'!P129</f>
        <v>4.2804314735475947E-3</v>
      </c>
      <c r="Q129" s="404">
        <f>'11M - LPS'!Q129</f>
        <v>6.996416143158813E-3</v>
      </c>
      <c r="R129" s="404">
        <f>'11M - LPS'!R129</f>
        <v>1.1633891772180691E-2</v>
      </c>
      <c r="S129" s="404">
        <f>'11M - LPS'!S129</f>
        <v>1.3448020960018561E-2</v>
      </c>
      <c r="T129" s="404">
        <f>'11M - LPS'!T129</f>
        <v>3.5309235707464783E-2</v>
      </c>
      <c r="U129" s="404">
        <f>'11M - LPS'!U129</f>
        <v>2.7879076493810287E-2</v>
      </c>
      <c r="V129" s="404">
        <f>'11M - LPS'!V129</f>
        <v>3.040821119917279E-2</v>
      </c>
      <c r="W129" s="404">
        <f>'11M - LPS'!W129</f>
        <v>3.2050392286200109E-2</v>
      </c>
      <c r="X129" s="404">
        <f>'11M - LPS'!X129</f>
        <v>1.3987374150176306E-2</v>
      </c>
      <c r="Y129" s="404">
        <f>'11M - LPS'!Y129</f>
        <v>7.5131228639032715E-3</v>
      </c>
      <c r="Z129" s="404">
        <f>'11M - LPS'!Z129</f>
        <v>6.4957072899277293E-3</v>
      </c>
      <c r="AA129" s="404">
        <f>'11M - LPS'!AA129</f>
        <v>4.9566486298691318E-3</v>
      </c>
    </row>
    <row r="130" spans="1:27" s="95" customFormat="1" hidden="1" x14ac:dyDescent="0.25">
      <c r="A130" s="672"/>
      <c r="B130" s="225" t="s">
        <v>1</v>
      </c>
      <c r="C130" s="404">
        <f>'11M - LPS'!C130</f>
        <v>0</v>
      </c>
      <c r="D130" s="404">
        <f>'11M - LPS'!D130</f>
        <v>0</v>
      </c>
      <c r="E130" s="404">
        <f>'11M - LPS'!E130</f>
        <v>0</v>
      </c>
      <c r="F130" s="404">
        <f>'11M - LPS'!F130</f>
        <v>9.2340116855630441E-3</v>
      </c>
      <c r="G130" s="404">
        <f>'11M - LPS'!G130</f>
        <v>2.9116698776994372E-2</v>
      </c>
      <c r="H130" s="404">
        <f>'11M - LPS'!H130</f>
        <v>5.356106905216082E-2</v>
      </c>
      <c r="I130" s="404">
        <f>'11M - LPS'!I130</f>
        <v>3.790028715329221E-2</v>
      </c>
      <c r="J130" s="404">
        <f>'11M - LPS'!J130</f>
        <v>4.4338111890814394E-2</v>
      </c>
      <c r="K130" s="404">
        <f>'11M - LPS'!K130</f>
        <v>5.5720139826591415E-2</v>
      </c>
      <c r="L130" s="404">
        <f>'11M - LPS'!L130</f>
        <v>1.0372458484827611E-2</v>
      </c>
      <c r="M130" s="404">
        <f>'11M - LPS'!M130</f>
        <v>0</v>
      </c>
      <c r="N130" s="404">
        <f>'11M - LPS'!N130</f>
        <v>0</v>
      </c>
      <c r="O130" s="404">
        <f>'11M - LPS'!O130</f>
        <v>0</v>
      </c>
      <c r="P130" s="404">
        <f>'11M - LPS'!P130</f>
        <v>0</v>
      </c>
      <c r="Q130" s="404">
        <f>'11M - LPS'!Q130</f>
        <v>0</v>
      </c>
      <c r="R130" s="404">
        <f>'11M - LPS'!R130</f>
        <v>9.2340116855630441E-3</v>
      </c>
      <c r="S130" s="404">
        <f>'11M - LPS'!S130</f>
        <v>2.9116698776994372E-2</v>
      </c>
      <c r="T130" s="404">
        <f>'11M - LPS'!T130</f>
        <v>5.356106905216082E-2</v>
      </c>
      <c r="U130" s="404">
        <f>'11M - LPS'!U130</f>
        <v>3.790028715329221E-2</v>
      </c>
      <c r="V130" s="404">
        <f>'11M - LPS'!V130</f>
        <v>4.4338111890814394E-2</v>
      </c>
      <c r="W130" s="404">
        <f>'11M - LPS'!W130</f>
        <v>5.5720139826591415E-2</v>
      </c>
      <c r="X130" s="404">
        <f>'11M - LPS'!X130</f>
        <v>1.0372458484827611E-2</v>
      </c>
      <c r="Y130" s="404">
        <f>'11M - LPS'!Y130</f>
        <v>0</v>
      </c>
      <c r="Z130" s="404">
        <f>'11M - LPS'!Z130</f>
        <v>0</v>
      </c>
      <c r="AA130" s="404">
        <f>'11M - LPS'!AA130</f>
        <v>0</v>
      </c>
    </row>
    <row r="131" spans="1:27" s="95" customFormat="1" hidden="1" x14ac:dyDescent="0.25">
      <c r="A131" s="672"/>
      <c r="B131" s="225" t="s">
        <v>22</v>
      </c>
      <c r="C131" s="404">
        <f>'11M - LPS'!C131</f>
        <v>8.6423080533888522E-4</v>
      </c>
      <c r="D131" s="404">
        <f>'11M - LPS'!D131</f>
        <v>7.0264590052070922E-4</v>
      </c>
      <c r="E131" s="404">
        <f>'11M - LPS'!E131</f>
        <v>1.2035038689064334E-4</v>
      </c>
      <c r="F131" s="404">
        <f>'11M - LPS'!F131</f>
        <v>1.1291826547628319E-3</v>
      </c>
      <c r="G131" s="404">
        <f>'11M - LPS'!G131</f>
        <v>1.9834276391510712E-4</v>
      </c>
      <c r="H131" s="404">
        <f>'11M - LPS'!H131</f>
        <v>4.2732643222655788E-4</v>
      </c>
      <c r="I131" s="404">
        <f>'11M - LPS'!I131</f>
        <v>5.8158532458231729E-5</v>
      </c>
      <c r="J131" s="404">
        <f>'11M - LPS'!J131</f>
        <v>4.7062874729583508E-4</v>
      </c>
      <c r="K131" s="404">
        <f>'11M - LPS'!K131</f>
        <v>4.178066791322081E-4</v>
      </c>
      <c r="L131" s="404">
        <f>'11M - LPS'!L131</f>
        <v>1.5631442522499455E-4</v>
      </c>
      <c r="M131" s="404">
        <f>'11M - LPS'!M131</f>
        <v>1.3218123019511605E-5</v>
      </c>
      <c r="N131" s="404">
        <f>'11M - LPS'!N131</f>
        <v>8.8407644016592912E-5</v>
      </c>
      <c r="O131" s="404">
        <f>'11M - LPS'!O131</f>
        <v>8.6423080533888522E-4</v>
      </c>
      <c r="P131" s="404">
        <f>'11M - LPS'!P131</f>
        <v>7.0264590052070922E-4</v>
      </c>
      <c r="Q131" s="404">
        <f>'11M - LPS'!Q131</f>
        <v>1.2035038689064334E-4</v>
      </c>
      <c r="R131" s="404">
        <f>'11M - LPS'!R131</f>
        <v>1.1291826547628319E-3</v>
      </c>
      <c r="S131" s="404">
        <f>'11M - LPS'!S131</f>
        <v>1.9834276391510712E-4</v>
      </c>
      <c r="T131" s="404">
        <f>'11M - LPS'!T131</f>
        <v>4.2732643222655788E-4</v>
      </c>
      <c r="U131" s="404">
        <f>'11M - LPS'!U131</f>
        <v>5.8158532458231729E-5</v>
      </c>
      <c r="V131" s="404">
        <f>'11M - LPS'!V131</f>
        <v>4.7062874729583508E-4</v>
      </c>
      <c r="W131" s="404">
        <f>'11M - LPS'!W131</f>
        <v>4.178066791322081E-4</v>
      </c>
      <c r="X131" s="404">
        <f>'11M - LPS'!X131</f>
        <v>1.5631442522499455E-4</v>
      </c>
      <c r="Y131" s="404">
        <f>'11M - LPS'!Y131</f>
        <v>1.3218123019511605E-5</v>
      </c>
      <c r="Z131" s="404">
        <f>'11M - LPS'!Z131</f>
        <v>8.8407644016592912E-5</v>
      </c>
      <c r="AA131" s="404">
        <f>'11M - LPS'!AA131</f>
        <v>8.6423080533888522E-4</v>
      </c>
    </row>
    <row r="132" spans="1:27" s="95" customFormat="1" hidden="1" x14ac:dyDescent="0.25">
      <c r="A132" s="672"/>
      <c r="B132" s="76" t="s">
        <v>9</v>
      </c>
      <c r="C132" s="404">
        <f>'11M - LPS'!C132</f>
        <v>8.5508748957760523E-3</v>
      </c>
      <c r="D132" s="404">
        <f>'11M - LPS'!D132</f>
        <v>7.2047530449447176E-3</v>
      </c>
      <c r="E132" s="404">
        <f>'11M - LPS'!E132</f>
        <v>7.3908138418684322E-3</v>
      </c>
      <c r="F132" s="404">
        <f>'11M - LPS'!F132</f>
        <v>1.1905794324341626E-2</v>
      </c>
      <c r="G132" s="404">
        <f>'11M - LPS'!G132</f>
        <v>9.5932321439865294E-3</v>
      </c>
      <c r="H132" s="404">
        <f>'11M - LPS'!H132</f>
        <v>0</v>
      </c>
      <c r="I132" s="404">
        <f>'11M - LPS'!I132</f>
        <v>0</v>
      </c>
      <c r="J132" s="404">
        <f>'11M - LPS'!J132</f>
        <v>0</v>
      </c>
      <c r="K132" s="404">
        <f>'11M - LPS'!K132</f>
        <v>2.9187784454542638E-2</v>
      </c>
      <c r="L132" s="404">
        <f>'11M - LPS'!L132</f>
        <v>1.2679281815188228E-2</v>
      </c>
      <c r="M132" s="404">
        <f>'11M - LPS'!M132</f>
        <v>1.3789181967679058E-2</v>
      </c>
      <c r="N132" s="404">
        <f>'11M - LPS'!N132</f>
        <v>4.894473059826189E-3</v>
      </c>
      <c r="O132" s="404">
        <f>'11M - LPS'!O132</f>
        <v>8.5508748957760523E-3</v>
      </c>
      <c r="P132" s="404">
        <f>'11M - LPS'!P132</f>
        <v>7.2047530449447176E-3</v>
      </c>
      <c r="Q132" s="404">
        <f>'11M - LPS'!Q132</f>
        <v>7.3908138418684322E-3</v>
      </c>
      <c r="R132" s="404">
        <f>'11M - LPS'!R132</f>
        <v>1.1905794324341626E-2</v>
      </c>
      <c r="S132" s="404">
        <f>'11M - LPS'!S132</f>
        <v>9.5932321439865294E-3</v>
      </c>
      <c r="T132" s="404">
        <f>'11M - LPS'!T132</f>
        <v>0</v>
      </c>
      <c r="U132" s="404">
        <f>'11M - LPS'!U132</f>
        <v>0</v>
      </c>
      <c r="V132" s="404">
        <f>'11M - LPS'!V132</f>
        <v>0</v>
      </c>
      <c r="W132" s="404">
        <f>'11M - LPS'!W132</f>
        <v>2.9187784454542638E-2</v>
      </c>
      <c r="X132" s="404">
        <f>'11M - LPS'!X132</f>
        <v>1.2679281815188228E-2</v>
      </c>
      <c r="Y132" s="404">
        <f>'11M - LPS'!Y132</f>
        <v>1.3789181967679058E-2</v>
      </c>
      <c r="Z132" s="404">
        <f>'11M - LPS'!Z132</f>
        <v>4.894473059826189E-3</v>
      </c>
      <c r="AA132" s="404">
        <f>'11M - LPS'!AA132</f>
        <v>8.5508748957760523E-3</v>
      </c>
    </row>
    <row r="133" spans="1:27" s="95" customFormat="1" hidden="1" x14ac:dyDescent="0.25">
      <c r="A133" s="672"/>
      <c r="B133" s="76" t="s">
        <v>3</v>
      </c>
      <c r="C133" s="404">
        <f>'11M - LPS'!C133</f>
        <v>8.5506796199090324E-3</v>
      </c>
      <c r="D133" s="404">
        <f>'11M - LPS'!D133</f>
        <v>7.1929820675005586E-3</v>
      </c>
      <c r="E133" s="404">
        <f>'11M - LPS'!E133</f>
        <v>7.1264205240276282E-3</v>
      </c>
      <c r="F133" s="404">
        <f>'11M - LPS'!F133</f>
        <v>8.6466311344846336E-3</v>
      </c>
      <c r="G133" s="404">
        <f>'11M - LPS'!G133</f>
        <v>1.9421759225798512E-2</v>
      </c>
      <c r="H133" s="404">
        <f>'11M - LPS'!H133</f>
        <v>5.2375190799397835E-2</v>
      </c>
      <c r="I133" s="404">
        <f>'11M - LPS'!I133</f>
        <v>3.7448558084642369E-2</v>
      </c>
      <c r="J133" s="404">
        <f>'11M - LPS'!J133</f>
        <v>4.3687425575025043E-2</v>
      </c>
      <c r="K133" s="404">
        <f>'11M - LPS'!K133</f>
        <v>5.0590911711988394E-2</v>
      </c>
      <c r="L133" s="404">
        <f>'11M - LPS'!L133</f>
        <v>1.0533502705622855E-2</v>
      </c>
      <c r="M133" s="404">
        <f>'11M - LPS'!M133</f>
        <v>1.3058292686961574E-2</v>
      </c>
      <c r="N133" s="404">
        <f>'11M - LPS'!N133</f>
        <v>4.8921567556137703E-3</v>
      </c>
      <c r="O133" s="404">
        <f>'11M - LPS'!O133</f>
        <v>8.5506796199090324E-3</v>
      </c>
      <c r="P133" s="404">
        <f>'11M - LPS'!P133</f>
        <v>7.1929820675005586E-3</v>
      </c>
      <c r="Q133" s="404">
        <f>'11M - LPS'!Q133</f>
        <v>7.1264205240276282E-3</v>
      </c>
      <c r="R133" s="404">
        <f>'11M - LPS'!R133</f>
        <v>8.6466311344846336E-3</v>
      </c>
      <c r="S133" s="404">
        <f>'11M - LPS'!S133</f>
        <v>1.9421759225798512E-2</v>
      </c>
      <c r="T133" s="404">
        <f>'11M - LPS'!T133</f>
        <v>5.2375190799397835E-2</v>
      </c>
      <c r="U133" s="404">
        <f>'11M - LPS'!U133</f>
        <v>3.7448558084642369E-2</v>
      </c>
      <c r="V133" s="404">
        <f>'11M - LPS'!V133</f>
        <v>4.3687425575025043E-2</v>
      </c>
      <c r="W133" s="404">
        <f>'11M - LPS'!W133</f>
        <v>5.0590911711988394E-2</v>
      </c>
      <c r="X133" s="404">
        <f>'11M - LPS'!X133</f>
        <v>1.0533502705622855E-2</v>
      </c>
      <c r="Y133" s="404">
        <f>'11M - LPS'!Y133</f>
        <v>1.3058292686961574E-2</v>
      </c>
      <c r="Z133" s="404">
        <f>'11M - LPS'!Z133</f>
        <v>4.8921567556137703E-3</v>
      </c>
      <c r="AA133" s="404">
        <f>'11M - LPS'!AA133</f>
        <v>8.5506796199090324E-3</v>
      </c>
    </row>
    <row r="134" spans="1:27" s="95" customFormat="1" hidden="1" x14ac:dyDescent="0.25">
      <c r="A134" s="672"/>
      <c r="B134" s="76" t="s">
        <v>4</v>
      </c>
      <c r="C134" s="404">
        <f>'11M - LPS'!C134</f>
        <v>6.2086186456213593E-3</v>
      </c>
      <c r="D134" s="404">
        <f>'11M - LPS'!D134</f>
        <v>5.0116014507226806E-3</v>
      </c>
      <c r="E134" s="404">
        <f>'11M - LPS'!E134</f>
        <v>6.0244936849912405E-3</v>
      </c>
      <c r="F134" s="404">
        <f>'11M - LPS'!F134</f>
        <v>1.0813858965914691E-2</v>
      </c>
      <c r="G134" s="404">
        <f>'11M - LPS'!G134</f>
        <v>1.3733789268107564E-2</v>
      </c>
      <c r="H134" s="404">
        <f>'11M - LPS'!H134</f>
        <v>3.3503337255954453E-2</v>
      </c>
      <c r="I134" s="404">
        <f>'11M - LPS'!I134</f>
        <v>3.1784199478586746E-2</v>
      </c>
      <c r="J134" s="404">
        <f>'11M - LPS'!J134</f>
        <v>3.0514230903407994E-2</v>
      </c>
      <c r="K134" s="404">
        <f>'11M - LPS'!K134</f>
        <v>2.892517799306665E-2</v>
      </c>
      <c r="L134" s="404">
        <f>'11M - LPS'!L134</f>
        <v>1.450859392958519E-2</v>
      </c>
      <c r="M134" s="404">
        <f>'11M - LPS'!M134</f>
        <v>8.5484151905837972E-3</v>
      </c>
      <c r="N134" s="404">
        <f>'11M - LPS'!N134</f>
        <v>5.9032350324111083E-3</v>
      </c>
      <c r="O134" s="404">
        <f>'11M - LPS'!O134</f>
        <v>6.2086186456213593E-3</v>
      </c>
      <c r="P134" s="404">
        <f>'11M - LPS'!P134</f>
        <v>5.0116014507226806E-3</v>
      </c>
      <c r="Q134" s="404">
        <f>'11M - LPS'!Q134</f>
        <v>6.0244936849912405E-3</v>
      </c>
      <c r="R134" s="404">
        <f>'11M - LPS'!R134</f>
        <v>1.0813858965914691E-2</v>
      </c>
      <c r="S134" s="404">
        <f>'11M - LPS'!S134</f>
        <v>1.3733789268107564E-2</v>
      </c>
      <c r="T134" s="404">
        <f>'11M - LPS'!T134</f>
        <v>3.3503337255954453E-2</v>
      </c>
      <c r="U134" s="404">
        <f>'11M - LPS'!U134</f>
        <v>3.1784199478586746E-2</v>
      </c>
      <c r="V134" s="404">
        <f>'11M - LPS'!V134</f>
        <v>3.0514230903407994E-2</v>
      </c>
      <c r="W134" s="404">
        <f>'11M - LPS'!W134</f>
        <v>2.892517799306665E-2</v>
      </c>
      <c r="X134" s="404">
        <f>'11M - LPS'!X134</f>
        <v>1.450859392958519E-2</v>
      </c>
      <c r="Y134" s="404">
        <f>'11M - LPS'!Y134</f>
        <v>8.5484151905837972E-3</v>
      </c>
      <c r="Z134" s="404">
        <f>'11M - LPS'!Z134</f>
        <v>5.9032350324111083E-3</v>
      </c>
      <c r="AA134" s="404">
        <f>'11M - LPS'!AA134</f>
        <v>6.2086186456213593E-3</v>
      </c>
    </row>
    <row r="135" spans="1:27" s="95" customFormat="1" hidden="1" x14ac:dyDescent="0.25">
      <c r="A135" s="672"/>
      <c r="B135" s="76" t="s">
        <v>5</v>
      </c>
      <c r="C135" s="404">
        <f>'11M - LPS'!C135</f>
        <v>5.1790164517634936E-3</v>
      </c>
      <c r="D135" s="404">
        <f>'11M - LPS'!D135</f>
        <v>4.4535399038463826E-3</v>
      </c>
      <c r="E135" s="404">
        <f>'11M - LPS'!E135</f>
        <v>5.3448739748747443E-3</v>
      </c>
      <c r="F135" s="404">
        <f>'11M - LPS'!F135</f>
        <v>8.1888416498963629E-3</v>
      </c>
      <c r="G135" s="404">
        <f>'11M - LPS'!G135</f>
        <v>1.1133502416075134E-2</v>
      </c>
      <c r="H135" s="404">
        <f>'11M - LPS'!H135</f>
        <v>2.8135807134198595E-2</v>
      </c>
      <c r="I135" s="404">
        <f>'11M - LPS'!I135</f>
        <v>2.7948231710505797E-2</v>
      </c>
      <c r="J135" s="404">
        <f>'11M - LPS'!J135</f>
        <v>2.6917776928792127E-2</v>
      </c>
      <c r="K135" s="404">
        <f>'11M - LPS'!K135</f>
        <v>2.6315188071380863E-2</v>
      </c>
      <c r="L135" s="404">
        <f>'11M - LPS'!L135</f>
        <v>1.1381656741662681E-2</v>
      </c>
      <c r="M135" s="404">
        <f>'11M - LPS'!M135</f>
        <v>7.4875486989532539E-3</v>
      </c>
      <c r="N135" s="404">
        <f>'11M - LPS'!N135</f>
        <v>5.4381227501447017E-3</v>
      </c>
      <c r="O135" s="404">
        <f>'11M - LPS'!O135</f>
        <v>5.1790164517634936E-3</v>
      </c>
      <c r="P135" s="404">
        <f>'11M - LPS'!P135</f>
        <v>4.4535399038463826E-3</v>
      </c>
      <c r="Q135" s="404">
        <f>'11M - LPS'!Q135</f>
        <v>5.3448739748747443E-3</v>
      </c>
      <c r="R135" s="404">
        <f>'11M - LPS'!R135</f>
        <v>8.1888416498963629E-3</v>
      </c>
      <c r="S135" s="404">
        <f>'11M - LPS'!S135</f>
        <v>1.1133502416075134E-2</v>
      </c>
      <c r="T135" s="404">
        <f>'11M - LPS'!T135</f>
        <v>2.8135807134198595E-2</v>
      </c>
      <c r="U135" s="404">
        <f>'11M - LPS'!U135</f>
        <v>2.7948231710505797E-2</v>
      </c>
      <c r="V135" s="404">
        <f>'11M - LPS'!V135</f>
        <v>2.6917776928792127E-2</v>
      </c>
      <c r="W135" s="404">
        <f>'11M - LPS'!W135</f>
        <v>2.6315188071380863E-2</v>
      </c>
      <c r="X135" s="404">
        <f>'11M - LPS'!X135</f>
        <v>1.1381656741662681E-2</v>
      </c>
      <c r="Y135" s="404">
        <f>'11M - LPS'!Y135</f>
        <v>7.4875486989532539E-3</v>
      </c>
      <c r="Z135" s="404">
        <f>'11M - LPS'!Z135</f>
        <v>5.4381227501447017E-3</v>
      </c>
      <c r="AA135" s="404">
        <f>'11M - LPS'!AA135</f>
        <v>5.1790164517634936E-3</v>
      </c>
    </row>
    <row r="136" spans="1:27" s="95" customFormat="1" hidden="1" x14ac:dyDescent="0.25">
      <c r="A136" s="672"/>
      <c r="B136" s="76" t="s">
        <v>23</v>
      </c>
      <c r="C136" s="404">
        <f>'11M - LPS'!C136</f>
        <v>5.1790164517634936E-3</v>
      </c>
      <c r="D136" s="404">
        <f>'11M - LPS'!D136</f>
        <v>4.4535399038463826E-3</v>
      </c>
      <c r="E136" s="404">
        <f>'11M - LPS'!E136</f>
        <v>5.3448739748747443E-3</v>
      </c>
      <c r="F136" s="404">
        <f>'11M - LPS'!F136</f>
        <v>8.1888416498963629E-3</v>
      </c>
      <c r="G136" s="404">
        <f>'11M - LPS'!G136</f>
        <v>1.1133502416075134E-2</v>
      </c>
      <c r="H136" s="404">
        <f>'11M - LPS'!H136</f>
        <v>2.8135807134198595E-2</v>
      </c>
      <c r="I136" s="404">
        <f>'11M - LPS'!I136</f>
        <v>2.7948231710505797E-2</v>
      </c>
      <c r="J136" s="404">
        <f>'11M - LPS'!J136</f>
        <v>2.6917776928792127E-2</v>
      </c>
      <c r="K136" s="404">
        <f>'11M - LPS'!K136</f>
        <v>2.6315188071380863E-2</v>
      </c>
      <c r="L136" s="404">
        <f>'11M - LPS'!L136</f>
        <v>1.1381656741662681E-2</v>
      </c>
      <c r="M136" s="404">
        <f>'11M - LPS'!M136</f>
        <v>7.4875486989532539E-3</v>
      </c>
      <c r="N136" s="404">
        <f>'11M - LPS'!N136</f>
        <v>5.4381227501447017E-3</v>
      </c>
      <c r="O136" s="404">
        <f>'11M - LPS'!O136</f>
        <v>5.1790164517634936E-3</v>
      </c>
      <c r="P136" s="404">
        <f>'11M - LPS'!P136</f>
        <v>4.4535399038463826E-3</v>
      </c>
      <c r="Q136" s="404">
        <f>'11M - LPS'!Q136</f>
        <v>5.3448739748747443E-3</v>
      </c>
      <c r="R136" s="404">
        <f>'11M - LPS'!R136</f>
        <v>8.1888416498963629E-3</v>
      </c>
      <c r="S136" s="404">
        <f>'11M - LPS'!S136</f>
        <v>1.1133502416075134E-2</v>
      </c>
      <c r="T136" s="404">
        <f>'11M - LPS'!T136</f>
        <v>2.8135807134198595E-2</v>
      </c>
      <c r="U136" s="404">
        <f>'11M - LPS'!U136</f>
        <v>2.7948231710505797E-2</v>
      </c>
      <c r="V136" s="404">
        <f>'11M - LPS'!V136</f>
        <v>2.6917776928792127E-2</v>
      </c>
      <c r="W136" s="404">
        <f>'11M - LPS'!W136</f>
        <v>2.6315188071380863E-2</v>
      </c>
      <c r="X136" s="404">
        <f>'11M - LPS'!X136</f>
        <v>1.1381656741662681E-2</v>
      </c>
      <c r="Y136" s="404">
        <f>'11M - LPS'!Y136</f>
        <v>7.4875486989532539E-3</v>
      </c>
      <c r="Z136" s="404">
        <f>'11M - LPS'!Z136</f>
        <v>5.4381227501447017E-3</v>
      </c>
      <c r="AA136" s="404">
        <f>'11M - LPS'!AA136</f>
        <v>5.1790164517634936E-3</v>
      </c>
    </row>
    <row r="137" spans="1:27" s="95" customFormat="1" hidden="1" x14ac:dyDescent="0.25">
      <c r="A137" s="672"/>
      <c r="B137" s="76" t="s">
        <v>24</v>
      </c>
      <c r="C137" s="404">
        <f>'11M - LPS'!C137</f>
        <v>5.1790164517634936E-3</v>
      </c>
      <c r="D137" s="404">
        <f>'11M - LPS'!D137</f>
        <v>4.4535399038463826E-3</v>
      </c>
      <c r="E137" s="404">
        <f>'11M - LPS'!E137</f>
        <v>5.3448739748747443E-3</v>
      </c>
      <c r="F137" s="404">
        <f>'11M - LPS'!F137</f>
        <v>8.1888416498963629E-3</v>
      </c>
      <c r="G137" s="404">
        <f>'11M - LPS'!G137</f>
        <v>1.1133502416075134E-2</v>
      </c>
      <c r="H137" s="404">
        <f>'11M - LPS'!H137</f>
        <v>2.8135807134198595E-2</v>
      </c>
      <c r="I137" s="404">
        <f>'11M - LPS'!I137</f>
        <v>2.7948231710505797E-2</v>
      </c>
      <c r="J137" s="404">
        <f>'11M - LPS'!J137</f>
        <v>2.6917776928792127E-2</v>
      </c>
      <c r="K137" s="404">
        <f>'11M - LPS'!K137</f>
        <v>2.6315188071380863E-2</v>
      </c>
      <c r="L137" s="404">
        <f>'11M - LPS'!L137</f>
        <v>1.1381656741662681E-2</v>
      </c>
      <c r="M137" s="404">
        <f>'11M - LPS'!M137</f>
        <v>7.4875486989532539E-3</v>
      </c>
      <c r="N137" s="404">
        <f>'11M - LPS'!N137</f>
        <v>5.4381227501447017E-3</v>
      </c>
      <c r="O137" s="404">
        <f>'11M - LPS'!O137</f>
        <v>5.1790164517634936E-3</v>
      </c>
      <c r="P137" s="404">
        <f>'11M - LPS'!P137</f>
        <v>4.4535399038463826E-3</v>
      </c>
      <c r="Q137" s="404">
        <f>'11M - LPS'!Q137</f>
        <v>5.3448739748747443E-3</v>
      </c>
      <c r="R137" s="404">
        <f>'11M - LPS'!R137</f>
        <v>8.1888416498963629E-3</v>
      </c>
      <c r="S137" s="404">
        <f>'11M - LPS'!S137</f>
        <v>1.1133502416075134E-2</v>
      </c>
      <c r="T137" s="404">
        <f>'11M - LPS'!T137</f>
        <v>2.8135807134198595E-2</v>
      </c>
      <c r="U137" s="404">
        <f>'11M - LPS'!U137</f>
        <v>2.7948231710505797E-2</v>
      </c>
      <c r="V137" s="404">
        <f>'11M - LPS'!V137</f>
        <v>2.6917776928792127E-2</v>
      </c>
      <c r="W137" s="404">
        <f>'11M - LPS'!W137</f>
        <v>2.6315188071380863E-2</v>
      </c>
      <c r="X137" s="404">
        <f>'11M - LPS'!X137</f>
        <v>1.1381656741662681E-2</v>
      </c>
      <c r="Y137" s="404">
        <f>'11M - LPS'!Y137</f>
        <v>7.4875486989532539E-3</v>
      </c>
      <c r="Z137" s="404">
        <f>'11M - LPS'!Z137</f>
        <v>5.4381227501447017E-3</v>
      </c>
      <c r="AA137" s="404">
        <f>'11M - LPS'!AA137</f>
        <v>5.1790164517634936E-3</v>
      </c>
    </row>
    <row r="138" spans="1:27" s="95" customFormat="1" hidden="1" x14ac:dyDescent="0.25">
      <c r="A138" s="672"/>
      <c r="B138" s="76" t="s">
        <v>7</v>
      </c>
      <c r="C138" s="404">
        <f>'11M - LPS'!C138</f>
        <v>4.1978074213364176E-3</v>
      </c>
      <c r="D138" s="404">
        <f>'11M - LPS'!D138</f>
        <v>3.62685827880642E-3</v>
      </c>
      <c r="E138" s="404">
        <f>'11M - LPS'!E138</f>
        <v>5.1252510067187427E-3</v>
      </c>
      <c r="F138" s="404">
        <f>'11M - LPS'!F138</f>
        <v>7.8076242028307609E-3</v>
      </c>
      <c r="G138" s="404">
        <f>'11M - LPS'!G138</f>
        <v>9.4170548515908146E-3</v>
      </c>
      <c r="H138" s="404">
        <f>'11M - LPS'!H138</f>
        <v>2.5106437862780884E-2</v>
      </c>
      <c r="I138" s="404">
        <f>'11M - LPS'!I138</f>
        <v>2.2178160710764786E-2</v>
      </c>
      <c r="J138" s="404">
        <f>'11M - LPS'!J138</f>
        <v>2.2654006390072385E-2</v>
      </c>
      <c r="K138" s="404">
        <f>'11M - LPS'!K138</f>
        <v>2.2492729129305875E-2</v>
      </c>
      <c r="L138" s="404">
        <f>'11M - LPS'!L138</f>
        <v>9.6617064754732328E-3</v>
      </c>
      <c r="M138" s="404">
        <f>'11M - LPS'!M138</f>
        <v>5.9962443841583193E-3</v>
      </c>
      <c r="N138" s="404">
        <f>'11M - LPS'!N138</f>
        <v>4.6545486094408247E-3</v>
      </c>
      <c r="O138" s="404">
        <f>'11M - LPS'!O138</f>
        <v>4.1978074213364176E-3</v>
      </c>
      <c r="P138" s="404">
        <f>'11M - LPS'!P138</f>
        <v>3.62685827880642E-3</v>
      </c>
      <c r="Q138" s="404">
        <f>'11M - LPS'!Q138</f>
        <v>5.1252510067187427E-3</v>
      </c>
      <c r="R138" s="404">
        <f>'11M - LPS'!R138</f>
        <v>7.8076242028307609E-3</v>
      </c>
      <c r="S138" s="404">
        <f>'11M - LPS'!S138</f>
        <v>9.4170548515908146E-3</v>
      </c>
      <c r="T138" s="404">
        <f>'11M - LPS'!T138</f>
        <v>2.5106437862780884E-2</v>
      </c>
      <c r="U138" s="404">
        <f>'11M - LPS'!U138</f>
        <v>2.2178160710764786E-2</v>
      </c>
      <c r="V138" s="404">
        <f>'11M - LPS'!V138</f>
        <v>2.2654006390072385E-2</v>
      </c>
      <c r="W138" s="404">
        <f>'11M - LPS'!W138</f>
        <v>2.2492729129305875E-2</v>
      </c>
      <c r="X138" s="404">
        <f>'11M - LPS'!X138</f>
        <v>9.6617064754732328E-3</v>
      </c>
      <c r="Y138" s="404">
        <f>'11M - LPS'!Y138</f>
        <v>5.9962443841583193E-3</v>
      </c>
      <c r="Z138" s="404">
        <f>'11M - LPS'!Z138</f>
        <v>4.6545486094408247E-3</v>
      </c>
      <c r="AA138" s="404">
        <f>'11M - LPS'!AA138</f>
        <v>4.1978074213364176E-3</v>
      </c>
    </row>
    <row r="139" spans="1:27" s="95" customFormat="1" ht="15.75" hidden="1" thickBot="1" x14ac:dyDescent="0.3">
      <c r="A139" s="673"/>
      <c r="B139" s="78" t="s">
        <v>8</v>
      </c>
      <c r="C139" s="404">
        <f>'11M - LPS'!C139</f>
        <v>4.168806268891689E-3</v>
      </c>
      <c r="D139" s="404">
        <f>'11M - LPS'!D139</f>
        <v>3.611890919914768E-3</v>
      </c>
      <c r="E139" s="404">
        <f>'11M - LPS'!E139</f>
        <v>6.4434617570463962E-3</v>
      </c>
      <c r="F139" s="404">
        <f>'11M - LPS'!F139</f>
        <v>1.0823851108647706E-2</v>
      </c>
      <c r="G139" s="404">
        <f>'11M - LPS'!G139</f>
        <v>1.2935437273730881E-2</v>
      </c>
      <c r="H139" s="404">
        <f>'11M - LPS'!H139</f>
        <v>3.7334238208820841E-2</v>
      </c>
      <c r="I139" s="404">
        <f>'11M - LPS'!I139</f>
        <v>2.5251205639474424E-2</v>
      </c>
      <c r="J139" s="404">
        <f>'11M - LPS'!J139</f>
        <v>2.9647617073440619E-2</v>
      </c>
      <c r="K139" s="404">
        <f>'11M - LPS'!K139</f>
        <v>3.0755851233122439E-2</v>
      </c>
      <c r="L139" s="404">
        <f>'11M - LPS'!L139</f>
        <v>1.395855439730578E-2</v>
      </c>
      <c r="M139" s="404">
        <f>'11M - LPS'!M139</f>
        <v>6.7656709561020297E-3</v>
      </c>
      <c r="N139" s="404">
        <f>'11M - LPS'!N139</f>
        <v>6.258282501029523E-3</v>
      </c>
      <c r="O139" s="404">
        <f>'11M - LPS'!O139</f>
        <v>4.168806268891689E-3</v>
      </c>
      <c r="P139" s="404">
        <f>'11M - LPS'!P139</f>
        <v>3.611890919914768E-3</v>
      </c>
      <c r="Q139" s="404">
        <f>'11M - LPS'!Q139</f>
        <v>6.4434617570463962E-3</v>
      </c>
      <c r="R139" s="404">
        <f>'11M - LPS'!R139</f>
        <v>1.0823851108647706E-2</v>
      </c>
      <c r="S139" s="404">
        <f>'11M - LPS'!S139</f>
        <v>1.2935437273730881E-2</v>
      </c>
      <c r="T139" s="404">
        <f>'11M - LPS'!T139</f>
        <v>3.7334238208820841E-2</v>
      </c>
      <c r="U139" s="404">
        <f>'11M - LPS'!U139</f>
        <v>2.5251205639474424E-2</v>
      </c>
      <c r="V139" s="404">
        <f>'11M - LPS'!V139</f>
        <v>2.9647617073440619E-2</v>
      </c>
      <c r="W139" s="404">
        <f>'11M - LPS'!W139</f>
        <v>3.0755851233122439E-2</v>
      </c>
      <c r="X139" s="404">
        <f>'11M - LPS'!X139</f>
        <v>1.395855439730578E-2</v>
      </c>
      <c r="Y139" s="404">
        <f>'11M - LPS'!Y139</f>
        <v>6.7656709561020297E-3</v>
      </c>
      <c r="Z139" s="404">
        <f>'11M - LPS'!Z139</f>
        <v>6.258282501029523E-3</v>
      </c>
      <c r="AA139" s="404">
        <f>'11M - LPS'!AA139</f>
        <v>4.168806268891689E-3</v>
      </c>
    </row>
    <row r="140" spans="1:27" s="95" customFormat="1" hidden="1" x14ac:dyDescent="0.25"/>
    <row r="141" spans="1:27" s="95" customFormat="1" ht="15.75" hidden="1" thickBot="1" x14ac:dyDescent="0.3">
      <c r="A141" s="95" t="s">
        <v>178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27" s="95" customFormat="1" ht="16.5" hidden="1" thickBot="1" x14ac:dyDescent="0.3">
      <c r="A142" s="665" t="s">
        <v>126</v>
      </c>
      <c r="B142" s="245" t="s">
        <v>123</v>
      </c>
      <c r="C142" s="135">
        <f>C$4</f>
        <v>45292</v>
      </c>
      <c r="D142" s="135">
        <f t="shared" ref="D142:AA142" si="67">D$4</f>
        <v>45323</v>
      </c>
      <c r="E142" s="135">
        <f t="shared" si="67"/>
        <v>45352</v>
      </c>
      <c r="F142" s="135">
        <f t="shared" si="67"/>
        <v>45383</v>
      </c>
      <c r="G142" s="135">
        <f t="shared" si="67"/>
        <v>45413</v>
      </c>
      <c r="H142" s="135">
        <f t="shared" si="67"/>
        <v>45444</v>
      </c>
      <c r="I142" s="135">
        <f t="shared" si="67"/>
        <v>45474</v>
      </c>
      <c r="J142" s="135">
        <f t="shared" si="67"/>
        <v>45505</v>
      </c>
      <c r="K142" s="135">
        <f t="shared" si="67"/>
        <v>45536</v>
      </c>
      <c r="L142" s="135">
        <f t="shared" si="67"/>
        <v>45566</v>
      </c>
      <c r="M142" s="135">
        <f t="shared" si="67"/>
        <v>45597</v>
      </c>
      <c r="N142" s="135">
        <f t="shared" si="67"/>
        <v>45627</v>
      </c>
      <c r="O142" s="135">
        <f t="shared" si="67"/>
        <v>45658</v>
      </c>
      <c r="P142" s="135">
        <f t="shared" si="67"/>
        <v>45689</v>
      </c>
      <c r="Q142" s="135">
        <f t="shared" si="67"/>
        <v>45717</v>
      </c>
      <c r="R142" s="135">
        <f t="shared" si="67"/>
        <v>45748</v>
      </c>
      <c r="S142" s="135">
        <f t="shared" si="67"/>
        <v>45778</v>
      </c>
      <c r="T142" s="135">
        <f t="shared" si="67"/>
        <v>45809</v>
      </c>
      <c r="U142" s="135">
        <f t="shared" si="67"/>
        <v>45839</v>
      </c>
      <c r="V142" s="135">
        <f t="shared" si="67"/>
        <v>45870</v>
      </c>
      <c r="W142" s="135">
        <f t="shared" si="67"/>
        <v>45901</v>
      </c>
      <c r="X142" s="135">
        <f t="shared" si="67"/>
        <v>45931</v>
      </c>
      <c r="Y142" s="135">
        <f t="shared" si="67"/>
        <v>45962</v>
      </c>
      <c r="Z142" s="135">
        <f t="shared" si="67"/>
        <v>45992</v>
      </c>
      <c r="AA142" s="135">
        <f t="shared" si="67"/>
        <v>46023</v>
      </c>
    </row>
    <row r="143" spans="1:27" s="95" customFormat="1" hidden="1" x14ac:dyDescent="0.25">
      <c r="A143" s="666"/>
      <c r="B143" s="225" t="s">
        <v>20</v>
      </c>
      <c r="C143" s="405">
        <f>IF(C23=0,0,((C5*0.5)-C41)*C78*C110*C$2)</f>
        <v>0</v>
      </c>
      <c r="D143" s="405">
        <f>IF(D23=0,0,((D5*0.5)+C23-D41)*D78*D110*D$2)</f>
        <v>0</v>
      </c>
      <c r="E143" s="405">
        <f t="shared" ref="E143:AA143" si="68">IF(E23=0,0,((E5*0.5)+D23-E41)*E78*E110*E$2)</f>
        <v>0</v>
      </c>
      <c r="F143" s="405">
        <f t="shared" si="68"/>
        <v>0</v>
      </c>
      <c r="G143" s="405">
        <f t="shared" si="68"/>
        <v>0</v>
      </c>
      <c r="H143" s="405">
        <f t="shared" si="68"/>
        <v>0</v>
      </c>
      <c r="I143" s="405">
        <f t="shared" si="68"/>
        <v>0</v>
      </c>
      <c r="J143" s="405">
        <f t="shared" si="68"/>
        <v>0</v>
      </c>
      <c r="K143" s="405">
        <f t="shared" si="68"/>
        <v>0</v>
      </c>
      <c r="L143" s="405">
        <f t="shared" si="68"/>
        <v>0</v>
      </c>
      <c r="M143" s="405">
        <f t="shared" si="68"/>
        <v>0</v>
      </c>
      <c r="N143" s="405">
        <f t="shared" si="68"/>
        <v>0</v>
      </c>
      <c r="O143" s="405">
        <f t="shared" si="68"/>
        <v>0</v>
      </c>
      <c r="P143" s="405">
        <f t="shared" si="68"/>
        <v>0</v>
      </c>
      <c r="Q143" s="405">
        <f t="shared" si="68"/>
        <v>0</v>
      </c>
      <c r="R143" s="405">
        <f t="shared" si="68"/>
        <v>0</v>
      </c>
      <c r="S143" s="405">
        <f t="shared" si="68"/>
        <v>0</v>
      </c>
      <c r="T143" s="405">
        <f t="shared" si="68"/>
        <v>0</v>
      </c>
      <c r="U143" s="405">
        <f t="shared" si="68"/>
        <v>0</v>
      </c>
      <c r="V143" s="405">
        <f t="shared" si="68"/>
        <v>0</v>
      </c>
      <c r="W143" s="405">
        <f t="shared" si="68"/>
        <v>0</v>
      </c>
      <c r="X143" s="405">
        <f t="shared" si="68"/>
        <v>0</v>
      </c>
      <c r="Y143" s="405">
        <f t="shared" si="68"/>
        <v>0</v>
      </c>
      <c r="Z143" s="405">
        <f t="shared" si="68"/>
        <v>0</v>
      </c>
      <c r="AA143" s="405">
        <f t="shared" si="68"/>
        <v>0</v>
      </c>
    </row>
    <row r="144" spans="1:27" hidden="1" x14ac:dyDescent="0.25">
      <c r="A144" s="666"/>
      <c r="B144" s="225" t="s">
        <v>0</v>
      </c>
      <c r="C144" s="23">
        <f t="shared" ref="C144:C155" si="69">IF(C24=0,0,((C6*0.5)-C42)*C79*C111*C$2)</f>
        <v>0</v>
      </c>
      <c r="D144" s="23">
        <f t="shared" ref="D144:D155" si="70">IF(D24=0,0,((D6*0.5)+C24-D42)*D79*D111*D$2)</f>
        <v>0</v>
      </c>
      <c r="E144" s="23">
        <f t="shared" ref="E144:AA144" si="71">IF(E24=0,0,((E6*0.5)+D24-E42)*E79*E111*E$2)</f>
        <v>0</v>
      </c>
      <c r="F144" s="23">
        <f t="shared" si="71"/>
        <v>0</v>
      </c>
      <c r="G144" s="23">
        <f t="shared" si="71"/>
        <v>0</v>
      </c>
      <c r="H144" s="23">
        <f t="shared" si="71"/>
        <v>0</v>
      </c>
      <c r="I144" s="23">
        <f t="shared" si="71"/>
        <v>0</v>
      </c>
      <c r="J144" s="23">
        <f t="shared" si="71"/>
        <v>0</v>
      </c>
      <c r="K144" s="23">
        <f t="shared" si="71"/>
        <v>0</v>
      </c>
      <c r="L144" s="23">
        <f t="shared" si="71"/>
        <v>0</v>
      </c>
      <c r="M144" s="23">
        <f t="shared" si="71"/>
        <v>0</v>
      </c>
      <c r="N144" s="23">
        <f t="shared" si="71"/>
        <v>0</v>
      </c>
      <c r="O144" s="23">
        <f t="shared" si="71"/>
        <v>0</v>
      </c>
      <c r="P144" s="23">
        <f t="shared" si="71"/>
        <v>0</v>
      </c>
      <c r="Q144" s="23">
        <f t="shared" si="71"/>
        <v>0</v>
      </c>
      <c r="R144" s="23">
        <f t="shared" si="71"/>
        <v>0</v>
      </c>
      <c r="S144" s="23">
        <f t="shared" si="71"/>
        <v>0</v>
      </c>
      <c r="T144" s="23">
        <f t="shared" si="71"/>
        <v>0</v>
      </c>
      <c r="U144" s="23">
        <f t="shared" si="71"/>
        <v>0</v>
      </c>
      <c r="V144" s="23">
        <f t="shared" si="71"/>
        <v>0</v>
      </c>
      <c r="W144" s="23">
        <f t="shared" si="71"/>
        <v>0</v>
      </c>
      <c r="X144" s="23">
        <f t="shared" si="71"/>
        <v>0</v>
      </c>
      <c r="Y144" s="23">
        <f t="shared" si="71"/>
        <v>0</v>
      </c>
      <c r="Z144" s="23">
        <f t="shared" si="71"/>
        <v>0</v>
      </c>
      <c r="AA144" s="23">
        <f t="shared" si="71"/>
        <v>0</v>
      </c>
    </row>
    <row r="145" spans="1:27" hidden="1" x14ac:dyDescent="0.25">
      <c r="A145" s="666"/>
      <c r="B145" s="225" t="s">
        <v>21</v>
      </c>
      <c r="C145" s="23">
        <f t="shared" si="69"/>
        <v>0</v>
      </c>
      <c r="D145" s="23">
        <f t="shared" si="70"/>
        <v>0</v>
      </c>
      <c r="E145" s="23">
        <f t="shared" ref="E145:AA145" si="72">IF(E25=0,0,((E7*0.5)+D25-E43)*E80*E112*E$2)</f>
        <v>0</v>
      </c>
      <c r="F145" s="23">
        <f t="shared" si="72"/>
        <v>0</v>
      </c>
      <c r="G145" s="23">
        <f t="shared" si="72"/>
        <v>0</v>
      </c>
      <c r="H145" s="23">
        <f t="shared" si="72"/>
        <v>0</v>
      </c>
      <c r="I145" s="23">
        <f t="shared" si="72"/>
        <v>0</v>
      </c>
      <c r="J145" s="23">
        <f t="shared" si="72"/>
        <v>0</v>
      </c>
      <c r="K145" s="23">
        <f t="shared" si="72"/>
        <v>0</v>
      </c>
      <c r="L145" s="23">
        <f t="shared" si="72"/>
        <v>0</v>
      </c>
      <c r="M145" s="23">
        <f t="shared" si="72"/>
        <v>0</v>
      </c>
      <c r="N145" s="23">
        <f t="shared" si="72"/>
        <v>0</v>
      </c>
      <c r="O145" s="23">
        <f t="shared" si="72"/>
        <v>0</v>
      </c>
      <c r="P145" s="23">
        <f t="shared" si="72"/>
        <v>0</v>
      </c>
      <c r="Q145" s="23">
        <f t="shared" si="72"/>
        <v>0</v>
      </c>
      <c r="R145" s="23">
        <f t="shared" si="72"/>
        <v>0</v>
      </c>
      <c r="S145" s="23">
        <f t="shared" si="72"/>
        <v>0</v>
      </c>
      <c r="T145" s="23">
        <f t="shared" si="72"/>
        <v>0</v>
      </c>
      <c r="U145" s="23">
        <f t="shared" si="72"/>
        <v>0</v>
      </c>
      <c r="V145" s="23">
        <f t="shared" si="72"/>
        <v>0</v>
      </c>
      <c r="W145" s="23">
        <f t="shared" si="72"/>
        <v>0</v>
      </c>
      <c r="X145" s="23">
        <f t="shared" si="72"/>
        <v>0</v>
      </c>
      <c r="Y145" s="23">
        <f t="shared" si="72"/>
        <v>0</v>
      </c>
      <c r="Z145" s="23">
        <f t="shared" si="72"/>
        <v>0</v>
      </c>
      <c r="AA145" s="23">
        <f t="shared" si="72"/>
        <v>0</v>
      </c>
    </row>
    <row r="146" spans="1:27" hidden="1" x14ac:dyDescent="0.25">
      <c r="A146" s="666"/>
      <c r="B146" s="225" t="s">
        <v>1</v>
      </c>
      <c r="C146" s="23">
        <f t="shared" si="69"/>
        <v>0</v>
      </c>
      <c r="D146" s="23">
        <f t="shared" si="70"/>
        <v>0</v>
      </c>
      <c r="E146" s="23">
        <f t="shared" ref="E146:AA146" si="73">IF(E26=0,0,((E8*0.5)+D26-E44)*E81*E113*E$2)</f>
        <v>0</v>
      </c>
      <c r="F146" s="23">
        <f t="shared" si="73"/>
        <v>0</v>
      </c>
      <c r="G146" s="23">
        <f t="shared" si="73"/>
        <v>0</v>
      </c>
      <c r="H146" s="23">
        <f t="shared" si="73"/>
        <v>0</v>
      </c>
      <c r="I146" s="23">
        <f t="shared" si="73"/>
        <v>0</v>
      </c>
      <c r="J146" s="23">
        <f t="shared" si="73"/>
        <v>0</v>
      </c>
      <c r="K146" s="23">
        <f t="shared" si="73"/>
        <v>0</v>
      </c>
      <c r="L146" s="23">
        <f t="shared" si="73"/>
        <v>0</v>
      </c>
      <c r="M146" s="23">
        <f t="shared" si="73"/>
        <v>0</v>
      </c>
      <c r="N146" s="23">
        <f t="shared" si="73"/>
        <v>0</v>
      </c>
      <c r="O146" s="23">
        <f t="shared" si="73"/>
        <v>0</v>
      </c>
      <c r="P146" s="23">
        <f t="shared" si="73"/>
        <v>0</v>
      </c>
      <c r="Q146" s="23">
        <f t="shared" si="73"/>
        <v>0</v>
      </c>
      <c r="R146" s="23">
        <f t="shared" si="73"/>
        <v>0</v>
      </c>
      <c r="S146" s="23">
        <f t="shared" si="73"/>
        <v>0</v>
      </c>
      <c r="T146" s="23">
        <f t="shared" si="73"/>
        <v>0</v>
      </c>
      <c r="U146" s="23">
        <f t="shared" si="73"/>
        <v>0</v>
      </c>
      <c r="V146" s="23">
        <f t="shared" si="73"/>
        <v>0</v>
      </c>
      <c r="W146" s="23">
        <f t="shared" si="73"/>
        <v>0</v>
      </c>
      <c r="X146" s="23">
        <f t="shared" si="73"/>
        <v>0</v>
      </c>
      <c r="Y146" s="23">
        <f t="shared" si="73"/>
        <v>0</v>
      </c>
      <c r="Z146" s="23">
        <f t="shared" si="73"/>
        <v>0</v>
      </c>
      <c r="AA146" s="23">
        <f t="shared" si="73"/>
        <v>0</v>
      </c>
    </row>
    <row r="147" spans="1:27" hidden="1" x14ac:dyDescent="0.25">
      <c r="A147" s="666"/>
      <c r="B147" s="225" t="s">
        <v>22</v>
      </c>
      <c r="C147" s="23">
        <f t="shared" si="69"/>
        <v>0</v>
      </c>
      <c r="D147" s="23">
        <f t="shared" si="70"/>
        <v>0</v>
      </c>
      <c r="E147" s="23">
        <f t="shared" ref="E147:AA147" si="74">IF(E27=0,0,((E9*0.5)+D27-E45)*E82*E114*E$2)</f>
        <v>0</v>
      </c>
      <c r="F147" s="23">
        <f t="shared" si="74"/>
        <v>0</v>
      </c>
      <c r="G147" s="23">
        <f t="shared" si="74"/>
        <v>0</v>
      </c>
      <c r="H147" s="23">
        <f t="shared" si="74"/>
        <v>0</v>
      </c>
      <c r="I147" s="23">
        <f t="shared" si="74"/>
        <v>0</v>
      </c>
      <c r="J147" s="23">
        <f t="shared" si="74"/>
        <v>0</v>
      </c>
      <c r="K147" s="23">
        <f t="shared" si="74"/>
        <v>0</v>
      </c>
      <c r="L147" s="23">
        <f t="shared" si="74"/>
        <v>0</v>
      </c>
      <c r="M147" s="23">
        <f t="shared" si="74"/>
        <v>0</v>
      </c>
      <c r="N147" s="23">
        <f t="shared" si="74"/>
        <v>0</v>
      </c>
      <c r="O147" s="23">
        <f t="shared" si="74"/>
        <v>0</v>
      </c>
      <c r="P147" s="23">
        <f t="shared" si="74"/>
        <v>0</v>
      </c>
      <c r="Q147" s="23">
        <f t="shared" si="74"/>
        <v>0</v>
      </c>
      <c r="R147" s="23">
        <f t="shared" si="74"/>
        <v>0</v>
      </c>
      <c r="S147" s="23">
        <f t="shared" si="74"/>
        <v>0</v>
      </c>
      <c r="T147" s="23">
        <f t="shared" si="74"/>
        <v>0</v>
      </c>
      <c r="U147" s="23">
        <f t="shared" si="74"/>
        <v>0</v>
      </c>
      <c r="V147" s="23">
        <f t="shared" si="74"/>
        <v>0</v>
      </c>
      <c r="W147" s="23">
        <f t="shared" si="74"/>
        <v>0</v>
      </c>
      <c r="X147" s="23">
        <f t="shared" si="74"/>
        <v>0</v>
      </c>
      <c r="Y147" s="23">
        <f t="shared" si="74"/>
        <v>0</v>
      </c>
      <c r="Z147" s="23">
        <f t="shared" si="74"/>
        <v>0</v>
      </c>
      <c r="AA147" s="23">
        <f t="shared" si="74"/>
        <v>0</v>
      </c>
    </row>
    <row r="148" spans="1:27" hidden="1" x14ac:dyDescent="0.25">
      <c r="A148" s="666"/>
      <c r="B148" s="76" t="s">
        <v>9</v>
      </c>
      <c r="C148" s="23">
        <f t="shared" si="69"/>
        <v>0</v>
      </c>
      <c r="D148" s="23">
        <f t="shared" si="70"/>
        <v>0</v>
      </c>
      <c r="E148" s="23">
        <f t="shared" ref="E148:AA148" si="75">IF(E28=0,0,((E10*0.5)+D28-E46)*E83*E115*E$2)</f>
        <v>0</v>
      </c>
      <c r="F148" s="23">
        <f t="shared" si="75"/>
        <v>0</v>
      </c>
      <c r="G148" s="23">
        <f t="shared" si="75"/>
        <v>0</v>
      </c>
      <c r="H148" s="23">
        <f t="shared" si="75"/>
        <v>0</v>
      </c>
      <c r="I148" s="23">
        <f t="shared" si="75"/>
        <v>0</v>
      </c>
      <c r="J148" s="23">
        <f t="shared" si="75"/>
        <v>0</v>
      </c>
      <c r="K148" s="23">
        <f t="shared" si="75"/>
        <v>0</v>
      </c>
      <c r="L148" s="23">
        <f t="shared" si="75"/>
        <v>0</v>
      </c>
      <c r="M148" s="23">
        <f t="shared" si="75"/>
        <v>0</v>
      </c>
      <c r="N148" s="23">
        <f t="shared" si="75"/>
        <v>0</v>
      </c>
      <c r="O148" s="23">
        <f t="shared" si="75"/>
        <v>0</v>
      </c>
      <c r="P148" s="23">
        <f t="shared" si="75"/>
        <v>0</v>
      </c>
      <c r="Q148" s="23">
        <f t="shared" si="75"/>
        <v>0</v>
      </c>
      <c r="R148" s="23">
        <f t="shared" si="75"/>
        <v>0</v>
      </c>
      <c r="S148" s="23">
        <f t="shared" si="75"/>
        <v>0</v>
      </c>
      <c r="T148" s="23">
        <f t="shared" si="75"/>
        <v>0</v>
      </c>
      <c r="U148" s="23">
        <f t="shared" si="75"/>
        <v>0</v>
      </c>
      <c r="V148" s="23">
        <f t="shared" si="75"/>
        <v>0</v>
      </c>
      <c r="W148" s="23">
        <f t="shared" si="75"/>
        <v>0</v>
      </c>
      <c r="X148" s="23">
        <f t="shared" si="75"/>
        <v>0</v>
      </c>
      <c r="Y148" s="23">
        <f t="shared" si="75"/>
        <v>0</v>
      </c>
      <c r="Z148" s="23">
        <f t="shared" si="75"/>
        <v>0</v>
      </c>
      <c r="AA148" s="23">
        <f t="shared" si="75"/>
        <v>0</v>
      </c>
    </row>
    <row r="149" spans="1:27" hidden="1" x14ac:dyDescent="0.25">
      <c r="A149" s="666"/>
      <c r="B149" s="76" t="s">
        <v>3</v>
      </c>
      <c r="C149" s="23">
        <f t="shared" si="69"/>
        <v>0</v>
      </c>
      <c r="D149" s="23">
        <f t="shared" si="70"/>
        <v>0</v>
      </c>
      <c r="E149" s="23">
        <f t="shared" ref="E149:AA149" si="76">IF(E29=0,0,((E11*0.5)+D29-E47)*E84*E116*E$2)</f>
        <v>0</v>
      </c>
      <c r="F149" s="23">
        <f t="shared" si="76"/>
        <v>0</v>
      </c>
      <c r="G149" s="23">
        <f t="shared" si="76"/>
        <v>0</v>
      </c>
      <c r="H149" s="23">
        <f t="shared" si="76"/>
        <v>0</v>
      </c>
      <c r="I149" s="23">
        <f t="shared" si="76"/>
        <v>0</v>
      </c>
      <c r="J149" s="23">
        <f t="shared" si="76"/>
        <v>0</v>
      </c>
      <c r="K149" s="23">
        <f t="shared" si="76"/>
        <v>0</v>
      </c>
      <c r="L149" s="23">
        <f t="shared" si="76"/>
        <v>0</v>
      </c>
      <c r="M149" s="23">
        <f t="shared" si="76"/>
        <v>0</v>
      </c>
      <c r="N149" s="23">
        <f t="shared" si="76"/>
        <v>0</v>
      </c>
      <c r="O149" s="23">
        <f t="shared" si="76"/>
        <v>0</v>
      </c>
      <c r="P149" s="23">
        <f t="shared" si="76"/>
        <v>0</v>
      </c>
      <c r="Q149" s="23">
        <f t="shared" si="76"/>
        <v>0</v>
      </c>
      <c r="R149" s="23">
        <f t="shared" si="76"/>
        <v>0</v>
      </c>
      <c r="S149" s="23">
        <f t="shared" si="76"/>
        <v>0</v>
      </c>
      <c r="T149" s="23">
        <f t="shared" si="76"/>
        <v>0</v>
      </c>
      <c r="U149" s="23">
        <f t="shared" si="76"/>
        <v>0</v>
      </c>
      <c r="V149" s="23">
        <f t="shared" si="76"/>
        <v>0</v>
      </c>
      <c r="W149" s="23">
        <f t="shared" si="76"/>
        <v>0</v>
      </c>
      <c r="X149" s="23">
        <f t="shared" si="76"/>
        <v>0</v>
      </c>
      <c r="Y149" s="23">
        <f t="shared" si="76"/>
        <v>0</v>
      </c>
      <c r="Z149" s="23">
        <f t="shared" si="76"/>
        <v>0</v>
      </c>
      <c r="AA149" s="23">
        <f t="shared" si="76"/>
        <v>0</v>
      </c>
    </row>
    <row r="150" spans="1:27" ht="15.75" hidden="1" customHeight="1" x14ac:dyDescent="0.25">
      <c r="A150" s="666"/>
      <c r="B150" s="76" t="s">
        <v>4</v>
      </c>
      <c r="C150" s="23">
        <f t="shared" si="69"/>
        <v>0</v>
      </c>
      <c r="D150" s="23">
        <f t="shared" si="70"/>
        <v>0</v>
      </c>
      <c r="E150" s="23">
        <f t="shared" ref="E150:AA150" si="77">IF(E30=0,0,((E12*0.5)+D30-E48)*E85*E117*E$2)</f>
        <v>0</v>
      </c>
      <c r="F150" s="23">
        <f t="shared" si="77"/>
        <v>0</v>
      </c>
      <c r="G150" s="23">
        <f t="shared" si="77"/>
        <v>0</v>
      </c>
      <c r="H150" s="23">
        <f t="shared" si="77"/>
        <v>0</v>
      </c>
      <c r="I150" s="23">
        <f t="shared" si="77"/>
        <v>0</v>
      </c>
      <c r="J150" s="23">
        <f t="shared" si="77"/>
        <v>0</v>
      </c>
      <c r="K150" s="23">
        <f t="shared" si="77"/>
        <v>0</v>
      </c>
      <c r="L150" s="23">
        <f t="shared" si="77"/>
        <v>0</v>
      </c>
      <c r="M150" s="23">
        <f t="shared" si="77"/>
        <v>0</v>
      </c>
      <c r="N150" s="23">
        <f t="shared" si="77"/>
        <v>0</v>
      </c>
      <c r="O150" s="23">
        <f t="shared" si="77"/>
        <v>0</v>
      </c>
      <c r="P150" s="23">
        <f t="shared" si="77"/>
        <v>0</v>
      </c>
      <c r="Q150" s="23">
        <f t="shared" si="77"/>
        <v>0</v>
      </c>
      <c r="R150" s="23">
        <f t="shared" si="77"/>
        <v>0</v>
      </c>
      <c r="S150" s="23">
        <f t="shared" si="77"/>
        <v>0</v>
      </c>
      <c r="T150" s="23">
        <f t="shared" si="77"/>
        <v>0</v>
      </c>
      <c r="U150" s="23">
        <f t="shared" si="77"/>
        <v>0</v>
      </c>
      <c r="V150" s="23">
        <f t="shared" si="77"/>
        <v>0</v>
      </c>
      <c r="W150" s="23">
        <f t="shared" si="77"/>
        <v>0</v>
      </c>
      <c r="X150" s="23">
        <f t="shared" si="77"/>
        <v>0</v>
      </c>
      <c r="Y150" s="23">
        <f t="shared" si="77"/>
        <v>0</v>
      </c>
      <c r="Z150" s="23">
        <f t="shared" si="77"/>
        <v>0</v>
      </c>
      <c r="AA150" s="23">
        <f t="shared" si="77"/>
        <v>0</v>
      </c>
    </row>
    <row r="151" spans="1:27" hidden="1" x14ac:dyDescent="0.25">
      <c r="A151" s="666"/>
      <c r="B151" s="76" t="s">
        <v>5</v>
      </c>
      <c r="C151" s="23">
        <f t="shared" si="69"/>
        <v>0</v>
      </c>
      <c r="D151" s="23">
        <f t="shared" si="70"/>
        <v>0</v>
      </c>
      <c r="E151" s="23">
        <f t="shared" ref="E151:AA151" si="78">IF(E31=0,0,((E13*0.5)+D31-E49)*E86*E118*E$2)</f>
        <v>0</v>
      </c>
      <c r="F151" s="23">
        <f t="shared" si="78"/>
        <v>0</v>
      </c>
      <c r="G151" s="23">
        <f t="shared" si="78"/>
        <v>0</v>
      </c>
      <c r="H151" s="23">
        <f t="shared" si="78"/>
        <v>0</v>
      </c>
      <c r="I151" s="23">
        <f t="shared" si="78"/>
        <v>0</v>
      </c>
      <c r="J151" s="23">
        <f t="shared" si="78"/>
        <v>0</v>
      </c>
      <c r="K151" s="23">
        <f t="shared" si="78"/>
        <v>0</v>
      </c>
      <c r="L151" s="23">
        <f t="shared" si="78"/>
        <v>0</v>
      </c>
      <c r="M151" s="23">
        <f t="shared" si="78"/>
        <v>0</v>
      </c>
      <c r="N151" s="23">
        <f t="shared" si="78"/>
        <v>0</v>
      </c>
      <c r="O151" s="23">
        <f t="shared" si="78"/>
        <v>0</v>
      </c>
      <c r="P151" s="23">
        <f t="shared" si="78"/>
        <v>0</v>
      </c>
      <c r="Q151" s="23">
        <f t="shared" si="78"/>
        <v>0</v>
      </c>
      <c r="R151" s="23">
        <f t="shared" si="78"/>
        <v>0</v>
      </c>
      <c r="S151" s="23">
        <f t="shared" si="78"/>
        <v>0</v>
      </c>
      <c r="T151" s="23">
        <f t="shared" si="78"/>
        <v>0</v>
      </c>
      <c r="U151" s="23">
        <f t="shared" si="78"/>
        <v>0</v>
      </c>
      <c r="V151" s="23">
        <f t="shared" si="78"/>
        <v>0</v>
      </c>
      <c r="W151" s="23">
        <f t="shared" si="78"/>
        <v>0</v>
      </c>
      <c r="X151" s="23">
        <f t="shared" si="78"/>
        <v>0</v>
      </c>
      <c r="Y151" s="23">
        <f t="shared" si="78"/>
        <v>0</v>
      </c>
      <c r="Z151" s="23">
        <f t="shared" si="78"/>
        <v>0</v>
      </c>
      <c r="AA151" s="23">
        <f t="shared" si="78"/>
        <v>0</v>
      </c>
    </row>
    <row r="152" spans="1:27" hidden="1" x14ac:dyDescent="0.25">
      <c r="A152" s="666"/>
      <c r="B152" s="76" t="s">
        <v>23</v>
      </c>
      <c r="C152" s="23">
        <f t="shared" si="69"/>
        <v>0</v>
      </c>
      <c r="D152" s="23">
        <f t="shared" si="70"/>
        <v>0</v>
      </c>
      <c r="E152" s="23">
        <f t="shared" ref="E152:AA152" si="79">IF(E32=0,0,((E14*0.5)+D32-E50)*E87*E119*E$2)</f>
        <v>0</v>
      </c>
      <c r="F152" s="23">
        <f t="shared" si="79"/>
        <v>0</v>
      </c>
      <c r="G152" s="23">
        <f t="shared" si="79"/>
        <v>0</v>
      </c>
      <c r="H152" s="23">
        <f t="shared" si="79"/>
        <v>0</v>
      </c>
      <c r="I152" s="23">
        <f t="shared" si="79"/>
        <v>0</v>
      </c>
      <c r="J152" s="23">
        <f t="shared" si="79"/>
        <v>0</v>
      </c>
      <c r="K152" s="23">
        <f t="shared" si="79"/>
        <v>0</v>
      </c>
      <c r="L152" s="23">
        <f t="shared" si="79"/>
        <v>0</v>
      </c>
      <c r="M152" s="23">
        <f t="shared" si="79"/>
        <v>0</v>
      </c>
      <c r="N152" s="23">
        <f t="shared" si="79"/>
        <v>0</v>
      </c>
      <c r="O152" s="23">
        <f t="shared" si="79"/>
        <v>0</v>
      </c>
      <c r="P152" s="23">
        <f t="shared" si="79"/>
        <v>0</v>
      </c>
      <c r="Q152" s="23">
        <f t="shared" si="79"/>
        <v>0</v>
      </c>
      <c r="R152" s="23">
        <f t="shared" si="79"/>
        <v>0</v>
      </c>
      <c r="S152" s="23">
        <f t="shared" si="79"/>
        <v>0</v>
      </c>
      <c r="T152" s="23">
        <f t="shared" si="79"/>
        <v>0</v>
      </c>
      <c r="U152" s="23">
        <f t="shared" si="79"/>
        <v>0</v>
      </c>
      <c r="V152" s="23">
        <f t="shared" si="79"/>
        <v>0</v>
      </c>
      <c r="W152" s="23">
        <f t="shared" si="79"/>
        <v>0</v>
      </c>
      <c r="X152" s="23">
        <f t="shared" si="79"/>
        <v>0</v>
      </c>
      <c r="Y152" s="23">
        <f t="shared" si="79"/>
        <v>0</v>
      </c>
      <c r="Z152" s="23">
        <f t="shared" si="79"/>
        <v>0</v>
      </c>
      <c r="AA152" s="23">
        <f t="shared" si="79"/>
        <v>0</v>
      </c>
    </row>
    <row r="153" spans="1:27" hidden="1" x14ac:dyDescent="0.25">
      <c r="A153" s="666"/>
      <c r="B153" s="76" t="s">
        <v>24</v>
      </c>
      <c r="C153" s="23">
        <f t="shared" si="69"/>
        <v>0</v>
      </c>
      <c r="D153" s="23">
        <f t="shared" si="70"/>
        <v>0</v>
      </c>
      <c r="E153" s="23">
        <f t="shared" ref="E153:AA153" si="80">IF(E33=0,0,((E15*0.5)+D33-E51)*E88*E120*E$2)</f>
        <v>0</v>
      </c>
      <c r="F153" s="23">
        <f t="shared" si="80"/>
        <v>0</v>
      </c>
      <c r="G153" s="23">
        <f t="shared" si="80"/>
        <v>0</v>
      </c>
      <c r="H153" s="23">
        <f t="shared" si="80"/>
        <v>0</v>
      </c>
      <c r="I153" s="23">
        <f t="shared" si="80"/>
        <v>0</v>
      </c>
      <c r="J153" s="23">
        <f t="shared" si="80"/>
        <v>0</v>
      </c>
      <c r="K153" s="23">
        <f t="shared" si="80"/>
        <v>0</v>
      </c>
      <c r="L153" s="23">
        <f t="shared" si="80"/>
        <v>0</v>
      </c>
      <c r="M153" s="23">
        <f t="shared" si="80"/>
        <v>0</v>
      </c>
      <c r="N153" s="23">
        <f t="shared" si="80"/>
        <v>0</v>
      </c>
      <c r="O153" s="23">
        <f t="shared" si="80"/>
        <v>0</v>
      </c>
      <c r="P153" s="23">
        <f t="shared" si="80"/>
        <v>0</v>
      </c>
      <c r="Q153" s="23">
        <f t="shared" si="80"/>
        <v>0</v>
      </c>
      <c r="R153" s="23">
        <f t="shared" si="80"/>
        <v>0</v>
      </c>
      <c r="S153" s="23">
        <f t="shared" si="80"/>
        <v>0</v>
      </c>
      <c r="T153" s="23">
        <f t="shared" si="80"/>
        <v>0</v>
      </c>
      <c r="U153" s="23">
        <f t="shared" si="80"/>
        <v>0</v>
      </c>
      <c r="V153" s="23">
        <f t="shared" si="80"/>
        <v>0</v>
      </c>
      <c r="W153" s="23">
        <f t="shared" si="80"/>
        <v>0</v>
      </c>
      <c r="X153" s="23">
        <f t="shared" si="80"/>
        <v>0</v>
      </c>
      <c r="Y153" s="23">
        <f t="shared" si="80"/>
        <v>0</v>
      </c>
      <c r="Z153" s="23">
        <f t="shared" si="80"/>
        <v>0</v>
      </c>
      <c r="AA153" s="23">
        <f t="shared" si="80"/>
        <v>0</v>
      </c>
    </row>
    <row r="154" spans="1:27" ht="15.75" hidden="1" customHeight="1" x14ac:dyDescent="0.25">
      <c r="A154" s="666"/>
      <c r="B154" s="76" t="s">
        <v>7</v>
      </c>
      <c r="C154" s="23">
        <f t="shared" si="69"/>
        <v>0</v>
      </c>
      <c r="D154" s="23">
        <f t="shared" si="70"/>
        <v>0</v>
      </c>
      <c r="E154" s="23">
        <f t="shared" ref="E154:AA154" si="81">IF(E34=0,0,((E16*0.5)+D34-E52)*E89*E121*E$2)</f>
        <v>0</v>
      </c>
      <c r="F154" s="23">
        <f t="shared" si="81"/>
        <v>0</v>
      </c>
      <c r="G154" s="23">
        <f t="shared" si="81"/>
        <v>0</v>
      </c>
      <c r="H154" s="23">
        <f t="shared" si="81"/>
        <v>0</v>
      </c>
      <c r="I154" s="23">
        <f t="shared" si="81"/>
        <v>0</v>
      </c>
      <c r="J154" s="23">
        <f t="shared" si="81"/>
        <v>0</v>
      </c>
      <c r="K154" s="23">
        <f t="shared" si="81"/>
        <v>0</v>
      </c>
      <c r="L154" s="23">
        <f t="shared" si="81"/>
        <v>0</v>
      </c>
      <c r="M154" s="23">
        <f t="shared" si="81"/>
        <v>0</v>
      </c>
      <c r="N154" s="23">
        <f t="shared" si="81"/>
        <v>0</v>
      </c>
      <c r="O154" s="23">
        <f t="shared" si="81"/>
        <v>0</v>
      </c>
      <c r="P154" s="23">
        <f t="shared" si="81"/>
        <v>0</v>
      </c>
      <c r="Q154" s="23">
        <f t="shared" si="81"/>
        <v>0</v>
      </c>
      <c r="R154" s="23">
        <f t="shared" si="81"/>
        <v>0</v>
      </c>
      <c r="S154" s="23">
        <f t="shared" si="81"/>
        <v>0</v>
      </c>
      <c r="T154" s="23">
        <f t="shared" si="81"/>
        <v>0</v>
      </c>
      <c r="U154" s="23">
        <f t="shared" si="81"/>
        <v>0</v>
      </c>
      <c r="V154" s="23">
        <f t="shared" si="81"/>
        <v>0</v>
      </c>
      <c r="W154" s="23">
        <f t="shared" si="81"/>
        <v>0</v>
      </c>
      <c r="X154" s="23">
        <f t="shared" si="81"/>
        <v>0</v>
      </c>
      <c r="Y154" s="23">
        <f t="shared" si="81"/>
        <v>0</v>
      </c>
      <c r="Z154" s="23">
        <f t="shared" si="81"/>
        <v>0</v>
      </c>
      <c r="AA154" s="23">
        <f t="shared" si="81"/>
        <v>0</v>
      </c>
    </row>
    <row r="155" spans="1:27" ht="15.75" hidden="1" customHeight="1" x14ac:dyDescent="0.25">
      <c r="A155" s="666"/>
      <c r="B155" s="76" t="s">
        <v>8</v>
      </c>
      <c r="C155" s="23">
        <f t="shared" si="69"/>
        <v>0</v>
      </c>
      <c r="D155" s="23">
        <f t="shared" si="70"/>
        <v>0</v>
      </c>
      <c r="E155" s="23">
        <f t="shared" ref="E155:AA155" si="82">IF(E35=0,0,((E17*0.5)+D35-E53)*E90*E122*E$2)</f>
        <v>0</v>
      </c>
      <c r="F155" s="23">
        <f t="shared" si="82"/>
        <v>0</v>
      </c>
      <c r="G155" s="23">
        <f t="shared" si="82"/>
        <v>0</v>
      </c>
      <c r="H155" s="23">
        <f t="shared" si="82"/>
        <v>0</v>
      </c>
      <c r="I155" s="23">
        <f t="shared" si="82"/>
        <v>0</v>
      </c>
      <c r="J155" s="23">
        <f t="shared" si="82"/>
        <v>0</v>
      </c>
      <c r="K155" s="23">
        <f t="shared" si="82"/>
        <v>0</v>
      </c>
      <c r="L155" s="23">
        <f t="shared" si="82"/>
        <v>0</v>
      </c>
      <c r="M155" s="23">
        <f t="shared" si="82"/>
        <v>0</v>
      </c>
      <c r="N155" s="23">
        <f t="shared" si="82"/>
        <v>0</v>
      </c>
      <c r="O155" s="23">
        <f t="shared" si="82"/>
        <v>0</v>
      </c>
      <c r="P155" s="23">
        <f t="shared" si="82"/>
        <v>0</v>
      </c>
      <c r="Q155" s="23">
        <f t="shared" si="82"/>
        <v>0</v>
      </c>
      <c r="R155" s="23">
        <f t="shared" si="82"/>
        <v>0</v>
      </c>
      <c r="S155" s="23">
        <f t="shared" si="82"/>
        <v>0</v>
      </c>
      <c r="T155" s="23">
        <f t="shared" si="82"/>
        <v>0</v>
      </c>
      <c r="U155" s="23">
        <f t="shared" si="82"/>
        <v>0</v>
      </c>
      <c r="V155" s="23">
        <f t="shared" si="82"/>
        <v>0</v>
      </c>
      <c r="W155" s="23">
        <f t="shared" si="82"/>
        <v>0</v>
      </c>
      <c r="X155" s="23">
        <f t="shared" si="82"/>
        <v>0</v>
      </c>
      <c r="Y155" s="23">
        <f t="shared" si="82"/>
        <v>0</v>
      </c>
      <c r="Z155" s="23">
        <f t="shared" si="82"/>
        <v>0</v>
      </c>
      <c r="AA155" s="23">
        <f t="shared" si="82"/>
        <v>0</v>
      </c>
    </row>
    <row r="156" spans="1:27" ht="15.75" hidden="1" customHeight="1" x14ac:dyDescent="0.25">
      <c r="A156" s="666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hidden="1" customHeight="1" x14ac:dyDescent="0.25">
      <c r="A157" s="666"/>
      <c r="B157" s="224" t="s">
        <v>26</v>
      </c>
      <c r="C157" s="23">
        <f>SUM(C143:C156)</f>
        <v>0</v>
      </c>
      <c r="D157" s="23">
        <f>SUM(D143:D156)</f>
        <v>0</v>
      </c>
      <c r="E157" s="23">
        <f t="shared" ref="E157:AA157" si="83">SUM(E143:E156)</f>
        <v>0</v>
      </c>
      <c r="F157" s="23">
        <f t="shared" si="83"/>
        <v>0</v>
      </c>
      <c r="G157" s="23">
        <f t="shared" si="83"/>
        <v>0</v>
      </c>
      <c r="H157" s="23">
        <f t="shared" si="83"/>
        <v>0</v>
      </c>
      <c r="I157" s="23">
        <f t="shared" si="83"/>
        <v>0</v>
      </c>
      <c r="J157" s="23">
        <f t="shared" si="83"/>
        <v>0</v>
      </c>
      <c r="K157" s="23">
        <f t="shared" si="83"/>
        <v>0</v>
      </c>
      <c r="L157" s="23">
        <f t="shared" si="83"/>
        <v>0</v>
      </c>
      <c r="M157" s="23">
        <f t="shared" si="83"/>
        <v>0</v>
      </c>
      <c r="N157" s="23">
        <f t="shared" si="83"/>
        <v>0</v>
      </c>
      <c r="O157" s="23">
        <f t="shared" si="83"/>
        <v>0</v>
      </c>
      <c r="P157" s="23">
        <f t="shared" si="83"/>
        <v>0</v>
      </c>
      <c r="Q157" s="23">
        <f t="shared" si="83"/>
        <v>0</v>
      </c>
      <c r="R157" s="23">
        <f t="shared" si="83"/>
        <v>0</v>
      </c>
      <c r="S157" s="23">
        <f t="shared" si="83"/>
        <v>0</v>
      </c>
      <c r="T157" s="23">
        <f t="shared" si="83"/>
        <v>0</v>
      </c>
      <c r="U157" s="23">
        <f t="shared" si="83"/>
        <v>0</v>
      </c>
      <c r="V157" s="23">
        <f t="shared" si="83"/>
        <v>0</v>
      </c>
      <c r="W157" s="23">
        <f t="shared" si="83"/>
        <v>0</v>
      </c>
      <c r="X157" s="23">
        <f t="shared" si="83"/>
        <v>0</v>
      </c>
      <c r="Y157" s="23">
        <f t="shared" si="83"/>
        <v>0</v>
      </c>
      <c r="Z157" s="23">
        <f t="shared" si="83"/>
        <v>0</v>
      </c>
      <c r="AA157" s="23">
        <f t="shared" si="83"/>
        <v>0</v>
      </c>
    </row>
    <row r="158" spans="1:27" ht="16.5" hidden="1" customHeight="1" thickBot="1" x14ac:dyDescent="0.3">
      <c r="A158" s="667"/>
      <c r="B158" s="127" t="s">
        <v>27</v>
      </c>
      <c r="C158" s="24">
        <f>C157</f>
        <v>0</v>
      </c>
      <c r="D158" s="24">
        <f>C158+D157</f>
        <v>0</v>
      </c>
      <c r="E158" s="24">
        <f t="shared" ref="E158:AA158" si="84">D158+E157</f>
        <v>0</v>
      </c>
      <c r="F158" s="24">
        <f t="shared" si="84"/>
        <v>0</v>
      </c>
      <c r="G158" s="24">
        <f t="shared" si="84"/>
        <v>0</v>
      </c>
      <c r="H158" s="24">
        <f t="shared" si="84"/>
        <v>0</v>
      </c>
      <c r="I158" s="24">
        <f t="shared" si="84"/>
        <v>0</v>
      </c>
      <c r="J158" s="24">
        <f t="shared" si="84"/>
        <v>0</v>
      </c>
      <c r="K158" s="24">
        <f t="shared" si="84"/>
        <v>0</v>
      </c>
      <c r="L158" s="24">
        <f t="shared" si="84"/>
        <v>0</v>
      </c>
      <c r="M158" s="24">
        <f t="shared" si="84"/>
        <v>0</v>
      </c>
      <c r="N158" s="24">
        <f t="shared" si="84"/>
        <v>0</v>
      </c>
      <c r="O158" s="24">
        <f t="shared" si="84"/>
        <v>0</v>
      </c>
      <c r="P158" s="24">
        <f t="shared" si="84"/>
        <v>0</v>
      </c>
      <c r="Q158" s="24">
        <f t="shared" si="84"/>
        <v>0</v>
      </c>
      <c r="R158" s="24">
        <f t="shared" si="84"/>
        <v>0</v>
      </c>
      <c r="S158" s="24">
        <f t="shared" si="84"/>
        <v>0</v>
      </c>
      <c r="T158" s="24">
        <f t="shared" si="84"/>
        <v>0</v>
      </c>
      <c r="U158" s="24">
        <f t="shared" si="84"/>
        <v>0</v>
      </c>
      <c r="V158" s="24">
        <f t="shared" si="84"/>
        <v>0</v>
      </c>
      <c r="W158" s="24">
        <f t="shared" si="84"/>
        <v>0</v>
      </c>
      <c r="X158" s="24">
        <f t="shared" si="84"/>
        <v>0</v>
      </c>
      <c r="Y158" s="24">
        <f t="shared" si="84"/>
        <v>0</v>
      </c>
      <c r="Z158" s="24">
        <f t="shared" si="84"/>
        <v>0</v>
      </c>
      <c r="AA158" s="24">
        <f t="shared" si="84"/>
        <v>0</v>
      </c>
    </row>
    <row r="159" spans="1:27" hidden="1" x14ac:dyDescent="0.25">
      <c r="A159" s="95"/>
      <c r="B159" s="95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</row>
    <row r="160" spans="1:27" ht="15.75" hidden="1" thickBot="1" x14ac:dyDescent="0.3">
      <c r="A160" s="95"/>
      <c r="B160" s="95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</row>
    <row r="161" spans="1:27" ht="16.5" hidden="1" thickBot="1" x14ac:dyDescent="0.3">
      <c r="A161" s="665" t="s">
        <v>127</v>
      </c>
      <c r="B161" s="245" t="s">
        <v>123</v>
      </c>
      <c r="C161" s="135">
        <f>C$4</f>
        <v>45292</v>
      </c>
      <c r="D161" s="135">
        <f t="shared" ref="D161:AA161" si="85">D$4</f>
        <v>45323</v>
      </c>
      <c r="E161" s="135">
        <f t="shared" si="85"/>
        <v>45352</v>
      </c>
      <c r="F161" s="135">
        <f t="shared" si="85"/>
        <v>45383</v>
      </c>
      <c r="G161" s="135">
        <f t="shared" si="85"/>
        <v>45413</v>
      </c>
      <c r="H161" s="135">
        <f t="shared" si="85"/>
        <v>45444</v>
      </c>
      <c r="I161" s="135">
        <f t="shared" si="85"/>
        <v>45474</v>
      </c>
      <c r="J161" s="135">
        <f t="shared" si="85"/>
        <v>45505</v>
      </c>
      <c r="K161" s="135">
        <f t="shared" si="85"/>
        <v>45536</v>
      </c>
      <c r="L161" s="135">
        <f t="shared" si="85"/>
        <v>45566</v>
      </c>
      <c r="M161" s="135">
        <f t="shared" si="85"/>
        <v>45597</v>
      </c>
      <c r="N161" s="135">
        <f t="shared" si="85"/>
        <v>45627</v>
      </c>
      <c r="O161" s="135">
        <f t="shared" si="85"/>
        <v>45658</v>
      </c>
      <c r="P161" s="135">
        <f t="shared" si="85"/>
        <v>45689</v>
      </c>
      <c r="Q161" s="135">
        <f t="shared" si="85"/>
        <v>45717</v>
      </c>
      <c r="R161" s="135">
        <f t="shared" si="85"/>
        <v>45748</v>
      </c>
      <c r="S161" s="135">
        <f t="shared" si="85"/>
        <v>45778</v>
      </c>
      <c r="T161" s="135">
        <f t="shared" si="85"/>
        <v>45809</v>
      </c>
      <c r="U161" s="135">
        <f t="shared" si="85"/>
        <v>45839</v>
      </c>
      <c r="V161" s="135">
        <f t="shared" si="85"/>
        <v>45870</v>
      </c>
      <c r="W161" s="135">
        <f t="shared" si="85"/>
        <v>45901</v>
      </c>
      <c r="X161" s="135">
        <f t="shared" si="85"/>
        <v>45931</v>
      </c>
      <c r="Y161" s="135">
        <f t="shared" si="85"/>
        <v>45962</v>
      </c>
      <c r="Z161" s="135">
        <f t="shared" si="85"/>
        <v>45992</v>
      </c>
      <c r="AA161" s="135">
        <f t="shared" si="85"/>
        <v>46023</v>
      </c>
    </row>
    <row r="162" spans="1:27" hidden="1" x14ac:dyDescent="0.25">
      <c r="A162" s="666"/>
      <c r="B162" s="225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AA162" si="86">IF(E23=0,0,((E5*0.5)+D23-E41)*E78*E127*E$2)</f>
        <v>0</v>
      </c>
      <c r="F162" s="23">
        <f t="shared" si="86"/>
        <v>0</v>
      </c>
      <c r="G162" s="23">
        <f t="shared" si="86"/>
        <v>0</v>
      </c>
      <c r="H162" s="23">
        <f t="shared" si="86"/>
        <v>0</v>
      </c>
      <c r="I162" s="23">
        <f t="shared" si="86"/>
        <v>0</v>
      </c>
      <c r="J162" s="23">
        <f t="shared" si="86"/>
        <v>0</v>
      </c>
      <c r="K162" s="23">
        <f t="shared" si="86"/>
        <v>0</v>
      </c>
      <c r="L162" s="23">
        <f t="shared" si="86"/>
        <v>0</v>
      </c>
      <c r="M162" s="23">
        <f t="shared" si="86"/>
        <v>0</v>
      </c>
      <c r="N162" s="23">
        <f t="shared" si="86"/>
        <v>0</v>
      </c>
      <c r="O162" s="23">
        <f t="shared" si="86"/>
        <v>0</v>
      </c>
      <c r="P162" s="23">
        <f t="shared" si="86"/>
        <v>0</v>
      </c>
      <c r="Q162" s="23">
        <f t="shared" si="86"/>
        <v>0</v>
      </c>
      <c r="R162" s="23">
        <f t="shared" si="86"/>
        <v>0</v>
      </c>
      <c r="S162" s="23">
        <f t="shared" si="86"/>
        <v>0</v>
      </c>
      <c r="T162" s="23">
        <f t="shared" si="86"/>
        <v>0</v>
      </c>
      <c r="U162" s="23">
        <f t="shared" si="86"/>
        <v>0</v>
      </c>
      <c r="V162" s="23">
        <f t="shared" si="86"/>
        <v>0</v>
      </c>
      <c r="W162" s="23">
        <f t="shared" si="86"/>
        <v>0</v>
      </c>
      <c r="X162" s="23">
        <f t="shared" si="86"/>
        <v>0</v>
      </c>
      <c r="Y162" s="23">
        <f t="shared" si="86"/>
        <v>0</v>
      </c>
      <c r="Z162" s="23">
        <f t="shared" si="86"/>
        <v>0</v>
      </c>
      <c r="AA162" s="23">
        <f t="shared" si="86"/>
        <v>0</v>
      </c>
    </row>
    <row r="163" spans="1:27" hidden="1" x14ac:dyDescent="0.25">
      <c r="A163" s="666"/>
      <c r="B163" s="225" t="s">
        <v>0</v>
      </c>
      <c r="C163" s="23">
        <f t="shared" ref="C163:C174" si="87">IF(C24=0,0,((C6*0.5)-C42)*C79*C128*C$2)</f>
        <v>0</v>
      </c>
      <c r="D163" s="23">
        <f t="shared" ref="D163:D174" si="88">IF(D24=0,0,((D6*0.5)+C24-D42)*D79*D128*D$2)</f>
        <v>0</v>
      </c>
      <c r="E163" s="23">
        <f t="shared" ref="E163:AA163" si="89">IF(E24=0,0,((E6*0.5)+D24-E42)*E79*E128*E$2)</f>
        <v>0</v>
      </c>
      <c r="F163" s="23">
        <f t="shared" si="89"/>
        <v>0</v>
      </c>
      <c r="G163" s="23">
        <f t="shared" si="89"/>
        <v>0</v>
      </c>
      <c r="H163" s="23">
        <f t="shared" si="89"/>
        <v>0</v>
      </c>
      <c r="I163" s="23">
        <f t="shared" si="89"/>
        <v>0</v>
      </c>
      <c r="J163" s="23">
        <f t="shared" si="89"/>
        <v>0</v>
      </c>
      <c r="K163" s="23">
        <f t="shared" si="89"/>
        <v>0</v>
      </c>
      <c r="L163" s="23">
        <f t="shared" si="89"/>
        <v>0</v>
      </c>
      <c r="M163" s="23">
        <f t="shared" si="89"/>
        <v>0</v>
      </c>
      <c r="N163" s="23">
        <f t="shared" si="89"/>
        <v>0</v>
      </c>
      <c r="O163" s="23">
        <f t="shared" si="89"/>
        <v>0</v>
      </c>
      <c r="P163" s="23">
        <f t="shared" si="89"/>
        <v>0</v>
      </c>
      <c r="Q163" s="23">
        <f t="shared" si="89"/>
        <v>0</v>
      </c>
      <c r="R163" s="23">
        <f t="shared" si="89"/>
        <v>0</v>
      </c>
      <c r="S163" s="23">
        <f t="shared" si="89"/>
        <v>0</v>
      </c>
      <c r="T163" s="23">
        <f t="shared" si="89"/>
        <v>0</v>
      </c>
      <c r="U163" s="23">
        <f t="shared" si="89"/>
        <v>0</v>
      </c>
      <c r="V163" s="23">
        <f t="shared" si="89"/>
        <v>0</v>
      </c>
      <c r="W163" s="23">
        <f t="shared" si="89"/>
        <v>0</v>
      </c>
      <c r="X163" s="23">
        <f t="shared" si="89"/>
        <v>0</v>
      </c>
      <c r="Y163" s="23">
        <f t="shared" si="89"/>
        <v>0</v>
      </c>
      <c r="Z163" s="23">
        <f t="shared" si="89"/>
        <v>0</v>
      </c>
      <c r="AA163" s="23">
        <f t="shared" si="89"/>
        <v>0</v>
      </c>
    </row>
    <row r="164" spans="1:27" hidden="1" x14ac:dyDescent="0.25">
      <c r="A164" s="666"/>
      <c r="B164" s="225" t="s">
        <v>21</v>
      </c>
      <c r="C164" s="23">
        <f t="shared" si="87"/>
        <v>0</v>
      </c>
      <c r="D164" s="23">
        <f t="shared" si="88"/>
        <v>0</v>
      </c>
      <c r="E164" s="23">
        <f t="shared" ref="E164:AA164" si="90">IF(E25=0,0,((E7*0.5)+D25-E43)*E80*E129*E$2)</f>
        <v>0</v>
      </c>
      <c r="F164" s="23">
        <f t="shared" si="90"/>
        <v>0</v>
      </c>
      <c r="G164" s="23">
        <f t="shared" si="90"/>
        <v>0</v>
      </c>
      <c r="H164" s="23">
        <f t="shared" si="90"/>
        <v>0</v>
      </c>
      <c r="I164" s="23">
        <f t="shared" si="90"/>
        <v>0</v>
      </c>
      <c r="J164" s="23">
        <f t="shared" si="90"/>
        <v>0</v>
      </c>
      <c r="K164" s="23">
        <f t="shared" si="90"/>
        <v>0</v>
      </c>
      <c r="L164" s="23">
        <f t="shared" si="90"/>
        <v>0</v>
      </c>
      <c r="M164" s="23">
        <f t="shared" si="90"/>
        <v>0</v>
      </c>
      <c r="N164" s="23">
        <f t="shared" si="90"/>
        <v>0</v>
      </c>
      <c r="O164" s="23">
        <f t="shared" si="90"/>
        <v>0</v>
      </c>
      <c r="P164" s="23">
        <f t="shared" si="90"/>
        <v>0</v>
      </c>
      <c r="Q164" s="23">
        <f t="shared" si="90"/>
        <v>0</v>
      </c>
      <c r="R164" s="23">
        <f t="shared" si="90"/>
        <v>0</v>
      </c>
      <c r="S164" s="23">
        <f t="shared" si="90"/>
        <v>0</v>
      </c>
      <c r="T164" s="23">
        <f t="shared" si="90"/>
        <v>0</v>
      </c>
      <c r="U164" s="23">
        <f t="shared" si="90"/>
        <v>0</v>
      </c>
      <c r="V164" s="23">
        <f t="shared" si="90"/>
        <v>0</v>
      </c>
      <c r="W164" s="23">
        <f t="shared" si="90"/>
        <v>0</v>
      </c>
      <c r="X164" s="23">
        <f t="shared" si="90"/>
        <v>0</v>
      </c>
      <c r="Y164" s="23">
        <f t="shared" si="90"/>
        <v>0</v>
      </c>
      <c r="Z164" s="23">
        <f t="shared" si="90"/>
        <v>0</v>
      </c>
      <c r="AA164" s="23">
        <f t="shared" si="90"/>
        <v>0</v>
      </c>
    </row>
    <row r="165" spans="1:27" hidden="1" x14ac:dyDescent="0.25">
      <c r="A165" s="666"/>
      <c r="B165" s="225" t="s">
        <v>1</v>
      </c>
      <c r="C165" s="23">
        <f t="shared" si="87"/>
        <v>0</v>
      </c>
      <c r="D165" s="23">
        <f t="shared" si="88"/>
        <v>0</v>
      </c>
      <c r="E165" s="23">
        <f t="shared" ref="E165:AA165" si="91">IF(E26=0,0,((E8*0.5)+D26-E44)*E81*E130*E$2)</f>
        <v>0</v>
      </c>
      <c r="F165" s="23">
        <f t="shared" si="91"/>
        <v>0</v>
      </c>
      <c r="G165" s="23">
        <f t="shared" si="91"/>
        <v>0</v>
      </c>
      <c r="H165" s="23">
        <f t="shared" si="91"/>
        <v>0</v>
      </c>
      <c r="I165" s="23">
        <f t="shared" si="91"/>
        <v>0</v>
      </c>
      <c r="J165" s="23">
        <f t="shared" si="91"/>
        <v>0</v>
      </c>
      <c r="K165" s="23">
        <f t="shared" si="91"/>
        <v>0</v>
      </c>
      <c r="L165" s="23">
        <f t="shared" si="91"/>
        <v>0</v>
      </c>
      <c r="M165" s="23">
        <f t="shared" si="91"/>
        <v>0</v>
      </c>
      <c r="N165" s="23">
        <f t="shared" si="91"/>
        <v>0</v>
      </c>
      <c r="O165" s="23">
        <f t="shared" si="91"/>
        <v>0</v>
      </c>
      <c r="P165" s="23">
        <f t="shared" si="91"/>
        <v>0</v>
      </c>
      <c r="Q165" s="23">
        <f t="shared" si="91"/>
        <v>0</v>
      </c>
      <c r="R165" s="23">
        <f t="shared" si="91"/>
        <v>0</v>
      </c>
      <c r="S165" s="23">
        <f t="shared" si="91"/>
        <v>0</v>
      </c>
      <c r="T165" s="23">
        <f t="shared" si="91"/>
        <v>0</v>
      </c>
      <c r="U165" s="23">
        <f t="shared" si="91"/>
        <v>0</v>
      </c>
      <c r="V165" s="23">
        <f t="shared" si="91"/>
        <v>0</v>
      </c>
      <c r="W165" s="23">
        <f t="shared" si="91"/>
        <v>0</v>
      </c>
      <c r="X165" s="23">
        <f t="shared" si="91"/>
        <v>0</v>
      </c>
      <c r="Y165" s="23">
        <f t="shared" si="91"/>
        <v>0</v>
      </c>
      <c r="Z165" s="23">
        <f t="shared" si="91"/>
        <v>0</v>
      </c>
      <c r="AA165" s="23">
        <f t="shared" si="91"/>
        <v>0</v>
      </c>
    </row>
    <row r="166" spans="1:27" hidden="1" x14ac:dyDescent="0.25">
      <c r="A166" s="666"/>
      <c r="B166" s="225" t="s">
        <v>22</v>
      </c>
      <c r="C166" s="23">
        <f t="shared" si="87"/>
        <v>0</v>
      </c>
      <c r="D166" s="23">
        <f t="shared" si="88"/>
        <v>0</v>
      </c>
      <c r="E166" s="23">
        <f t="shared" ref="E166:AA166" si="92">IF(E27=0,0,((E9*0.5)+D27-E45)*E82*E131*E$2)</f>
        <v>0</v>
      </c>
      <c r="F166" s="23">
        <f t="shared" si="92"/>
        <v>0</v>
      </c>
      <c r="G166" s="23">
        <f t="shared" si="92"/>
        <v>0</v>
      </c>
      <c r="H166" s="23">
        <f t="shared" si="92"/>
        <v>0</v>
      </c>
      <c r="I166" s="23">
        <f t="shared" si="92"/>
        <v>0</v>
      </c>
      <c r="J166" s="23">
        <f t="shared" si="92"/>
        <v>0</v>
      </c>
      <c r="K166" s="23">
        <f t="shared" si="92"/>
        <v>0</v>
      </c>
      <c r="L166" s="23">
        <f t="shared" si="92"/>
        <v>0</v>
      </c>
      <c r="M166" s="23">
        <f t="shared" si="92"/>
        <v>0</v>
      </c>
      <c r="N166" s="23">
        <f t="shared" si="92"/>
        <v>0</v>
      </c>
      <c r="O166" s="23">
        <f t="shared" si="92"/>
        <v>0</v>
      </c>
      <c r="P166" s="23">
        <f t="shared" si="92"/>
        <v>0</v>
      </c>
      <c r="Q166" s="23">
        <f t="shared" si="92"/>
        <v>0</v>
      </c>
      <c r="R166" s="23">
        <f t="shared" si="92"/>
        <v>0</v>
      </c>
      <c r="S166" s="23">
        <f t="shared" si="92"/>
        <v>0</v>
      </c>
      <c r="T166" s="23">
        <f t="shared" si="92"/>
        <v>0</v>
      </c>
      <c r="U166" s="23">
        <f t="shared" si="92"/>
        <v>0</v>
      </c>
      <c r="V166" s="23">
        <f t="shared" si="92"/>
        <v>0</v>
      </c>
      <c r="W166" s="23">
        <f t="shared" si="92"/>
        <v>0</v>
      </c>
      <c r="X166" s="23">
        <f t="shared" si="92"/>
        <v>0</v>
      </c>
      <c r="Y166" s="23">
        <f t="shared" si="92"/>
        <v>0</v>
      </c>
      <c r="Z166" s="23">
        <f t="shared" si="92"/>
        <v>0</v>
      </c>
      <c r="AA166" s="23">
        <f t="shared" si="92"/>
        <v>0</v>
      </c>
    </row>
    <row r="167" spans="1:27" hidden="1" x14ac:dyDescent="0.25">
      <c r="A167" s="666"/>
      <c r="B167" s="76" t="s">
        <v>9</v>
      </c>
      <c r="C167" s="23">
        <f t="shared" si="87"/>
        <v>0</v>
      </c>
      <c r="D167" s="23">
        <f t="shared" si="88"/>
        <v>0</v>
      </c>
      <c r="E167" s="23">
        <f t="shared" ref="E167:AA167" si="93">IF(E28=0,0,((E10*0.5)+D28-E46)*E83*E132*E$2)</f>
        <v>0</v>
      </c>
      <c r="F167" s="23">
        <f t="shared" si="93"/>
        <v>0</v>
      </c>
      <c r="G167" s="23">
        <f t="shared" si="93"/>
        <v>0</v>
      </c>
      <c r="H167" s="23">
        <f t="shared" si="93"/>
        <v>0</v>
      </c>
      <c r="I167" s="23">
        <f t="shared" si="93"/>
        <v>0</v>
      </c>
      <c r="J167" s="23">
        <f t="shared" si="93"/>
        <v>0</v>
      </c>
      <c r="K167" s="23">
        <f t="shared" si="93"/>
        <v>0</v>
      </c>
      <c r="L167" s="23">
        <f t="shared" si="93"/>
        <v>0</v>
      </c>
      <c r="M167" s="23">
        <f t="shared" si="93"/>
        <v>0</v>
      </c>
      <c r="N167" s="23">
        <f t="shared" si="93"/>
        <v>0</v>
      </c>
      <c r="O167" s="23">
        <f t="shared" si="93"/>
        <v>0</v>
      </c>
      <c r="P167" s="23">
        <f t="shared" si="93"/>
        <v>0</v>
      </c>
      <c r="Q167" s="23">
        <f t="shared" si="93"/>
        <v>0</v>
      </c>
      <c r="R167" s="23">
        <f t="shared" si="93"/>
        <v>0</v>
      </c>
      <c r="S167" s="23">
        <f t="shared" si="93"/>
        <v>0</v>
      </c>
      <c r="T167" s="23">
        <f t="shared" si="93"/>
        <v>0</v>
      </c>
      <c r="U167" s="23">
        <f t="shared" si="93"/>
        <v>0</v>
      </c>
      <c r="V167" s="23">
        <f t="shared" si="93"/>
        <v>0</v>
      </c>
      <c r="W167" s="23">
        <f t="shared" si="93"/>
        <v>0</v>
      </c>
      <c r="X167" s="23">
        <f t="shared" si="93"/>
        <v>0</v>
      </c>
      <c r="Y167" s="23">
        <f t="shared" si="93"/>
        <v>0</v>
      </c>
      <c r="Z167" s="23">
        <f t="shared" si="93"/>
        <v>0</v>
      </c>
      <c r="AA167" s="23">
        <f t="shared" si="93"/>
        <v>0</v>
      </c>
    </row>
    <row r="168" spans="1:27" hidden="1" x14ac:dyDescent="0.25">
      <c r="A168" s="666"/>
      <c r="B168" s="76" t="s">
        <v>3</v>
      </c>
      <c r="C168" s="23">
        <f t="shared" si="87"/>
        <v>0</v>
      </c>
      <c r="D168" s="23">
        <f t="shared" si="88"/>
        <v>0</v>
      </c>
      <c r="E168" s="23">
        <f t="shared" ref="E168:AA168" si="94">IF(E29=0,0,((E11*0.5)+D29-E47)*E84*E133*E$2)</f>
        <v>0</v>
      </c>
      <c r="F168" s="23">
        <f t="shared" si="94"/>
        <v>0</v>
      </c>
      <c r="G168" s="23">
        <f t="shared" si="94"/>
        <v>0</v>
      </c>
      <c r="H168" s="23">
        <f t="shared" si="94"/>
        <v>0</v>
      </c>
      <c r="I168" s="23">
        <f t="shared" si="94"/>
        <v>0</v>
      </c>
      <c r="J168" s="23">
        <f t="shared" si="94"/>
        <v>0</v>
      </c>
      <c r="K168" s="23">
        <f t="shared" si="94"/>
        <v>0</v>
      </c>
      <c r="L168" s="23">
        <f t="shared" si="94"/>
        <v>0</v>
      </c>
      <c r="M168" s="23">
        <f t="shared" si="94"/>
        <v>0</v>
      </c>
      <c r="N168" s="23">
        <f t="shared" si="94"/>
        <v>0</v>
      </c>
      <c r="O168" s="23">
        <f t="shared" si="94"/>
        <v>0</v>
      </c>
      <c r="P168" s="23">
        <f t="shared" si="94"/>
        <v>0</v>
      </c>
      <c r="Q168" s="23">
        <f t="shared" si="94"/>
        <v>0</v>
      </c>
      <c r="R168" s="23">
        <f t="shared" si="94"/>
        <v>0</v>
      </c>
      <c r="S168" s="23">
        <f t="shared" si="94"/>
        <v>0</v>
      </c>
      <c r="T168" s="23">
        <f t="shared" si="94"/>
        <v>0</v>
      </c>
      <c r="U168" s="23">
        <f t="shared" si="94"/>
        <v>0</v>
      </c>
      <c r="V168" s="23">
        <f t="shared" si="94"/>
        <v>0</v>
      </c>
      <c r="W168" s="23">
        <f t="shared" si="94"/>
        <v>0</v>
      </c>
      <c r="X168" s="23">
        <f t="shared" si="94"/>
        <v>0</v>
      </c>
      <c r="Y168" s="23">
        <f t="shared" si="94"/>
        <v>0</v>
      </c>
      <c r="Z168" s="23">
        <f t="shared" si="94"/>
        <v>0</v>
      </c>
      <c r="AA168" s="23">
        <f t="shared" si="94"/>
        <v>0</v>
      </c>
    </row>
    <row r="169" spans="1:27" ht="15.75" hidden="1" customHeight="1" x14ac:dyDescent="0.25">
      <c r="A169" s="666"/>
      <c r="B169" s="76" t="s">
        <v>4</v>
      </c>
      <c r="C169" s="23">
        <f t="shared" si="87"/>
        <v>0</v>
      </c>
      <c r="D169" s="23">
        <f t="shared" si="88"/>
        <v>0</v>
      </c>
      <c r="E169" s="23">
        <f t="shared" ref="E169:AA169" si="95">IF(E30=0,0,((E12*0.5)+D30-E48)*E85*E134*E$2)</f>
        <v>0</v>
      </c>
      <c r="F169" s="23">
        <f t="shared" si="95"/>
        <v>0</v>
      </c>
      <c r="G169" s="23">
        <f t="shared" si="95"/>
        <v>0</v>
      </c>
      <c r="H169" s="23">
        <f t="shared" si="95"/>
        <v>0</v>
      </c>
      <c r="I169" s="23">
        <f t="shared" si="95"/>
        <v>0</v>
      </c>
      <c r="J169" s="23">
        <f t="shared" si="95"/>
        <v>0</v>
      </c>
      <c r="K169" s="23">
        <f t="shared" si="95"/>
        <v>0</v>
      </c>
      <c r="L169" s="23">
        <f t="shared" si="95"/>
        <v>0</v>
      </c>
      <c r="M169" s="23">
        <f t="shared" si="95"/>
        <v>0</v>
      </c>
      <c r="N169" s="23">
        <f t="shared" si="95"/>
        <v>0</v>
      </c>
      <c r="O169" s="23">
        <f t="shared" si="95"/>
        <v>0</v>
      </c>
      <c r="P169" s="23">
        <f t="shared" si="95"/>
        <v>0</v>
      </c>
      <c r="Q169" s="23">
        <f t="shared" si="95"/>
        <v>0</v>
      </c>
      <c r="R169" s="23">
        <f t="shared" si="95"/>
        <v>0</v>
      </c>
      <c r="S169" s="23">
        <f t="shared" si="95"/>
        <v>0</v>
      </c>
      <c r="T169" s="23">
        <f t="shared" si="95"/>
        <v>0</v>
      </c>
      <c r="U169" s="23">
        <f t="shared" si="95"/>
        <v>0</v>
      </c>
      <c r="V169" s="23">
        <f t="shared" si="95"/>
        <v>0</v>
      </c>
      <c r="W169" s="23">
        <f t="shared" si="95"/>
        <v>0</v>
      </c>
      <c r="X169" s="23">
        <f t="shared" si="95"/>
        <v>0</v>
      </c>
      <c r="Y169" s="23">
        <f t="shared" si="95"/>
        <v>0</v>
      </c>
      <c r="Z169" s="23">
        <f t="shared" si="95"/>
        <v>0</v>
      </c>
      <c r="AA169" s="23">
        <f t="shared" si="95"/>
        <v>0</v>
      </c>
    </row>
    <row r="170" spans="1:27" hidden="1" x14ac:dyDescent="0.25">
      <c r="A170" s="666"/>
      <c r="B170" s="76" t="s">
        <v>5</v>
      </c>
      <c r="C170" s="23">
        <f t="shared" si="87"/>
        <v>0</v>
      </c>
      <c r="D170" s="23">
        <f t="shared" si="88"/>
        <v>0</v>
      </c>
      <c r="E170" s="23">
        <f t="shared" ref="E170:AA170" si="96">IF(E31=0,0,((E13*0.5)+D31-E49)*E86*E135*E$2)</f>
        <v>0</v>
      </c>
      <c r="F170" s="23">
        <f t="shared" si="96"/>
        <v>0</v>
      </c>
      <c r="G170" s="23">
        <f t="shared" si="96"/>
        <v>0</v>
      </c>
      <c r="H170" s="23">
        <f t="shared" si="96"/>
        <v>0</v>
      </c>
      <c r="I170" s="23">
        <f t="shared" si="96"/>
        <v>0</v>
      </c>
      <c r="J170" s="23">
        <f t="shared" si="96"/>
        <v>0</v>
      </c>
      <c r="K170" s="23">
        <f t="shared" si="96"/>
        <v>0</v>
      </c>
      <c r="L170" s="23">
        <f t="shared" si="96"/>
        <v>0</v>
      </c>
      <c r="M170" s="23">
        <f t="shared" si="96"/>
        <v>0</v>
      </c>
      <c r="N170" s="23">
        <f t="shared" si="96"/>
        <v>0</v>
      </c>
      <c r="O170" s="23">
        <f t="shared" si="96"/>
        <v>0</v>
      </c>
      <c r="P170" s="23">
        <f t="shared" si="96"/>
        <v>0</v>
      </c>
      <c r="Q170" s="23">
        <f t="shared" si="96"/>
        <v>0</v>
      </c>
      <c r="R170" s="23">
        <f t="shared" si="96"/>
        <v>0</v>
      </c>
      <c r="S170" s="23">
        <f t="shared" si="96"/>
        <v>0</v>
      </c>
      <c r="T170" s="23">
        <f t="shared" si="96"/>
        <v>0</v>
      </c>
      <c r="U170" s="23">
        <f t="shared" si="96"/>
        <v>0</v>
      </c>
      <c r="V170" s="23">
        <f t="shared" si="96"/>
        <v>0</v>
      </c>
      <c r="W170" s="23">
        <f t="shared" si="96"/>
        <v>0</v>
      </c>
      <c r="X170" s="23">
        <f t="shared" si="96"/>
        <v>0</v>
      </c>
      <c r="Y170" s="23">
        <f t="shared" si="96"/>
        <v>0</v>
      </c>
      <c r="Z170" s="23">
        <f t="shared" si="96"/>
        <v>0</v>
      </c>
      <c r="AA170" s="23">
        <f t="shared" si="96"/>
        <v>0</v>
      </c>
    </row>
    <row r="171" spans="1:27" hidden="1" x14ac:dyDescent="0.25">
      <c r="A171" s="666"/>
      <c r="B171" s="76" t="s">
        <v>23</v>
      </c>
      <c r="C171" s="23">
        <f t="shared" si="87"/>
        <v>0</v>
      </c>
      <c r="D171" s="23">
        <f t="shared" si="88"/>
        <v>0</v>
      </c>
      <c r="E171" s="23">
        <f t="shared" ref="E171:AA171" si="97">IF(E32=0,0,((E14*0.5)+D32-E50)*E87*E136*E$2)</f>
        <v>0</v>
      </c>
      <c r="F171" s="23">
        <f t="shared" si="97"/>
        <v>0</v>
      </c>
      <c r="G171" s="23">
        <f t="shared" si="97"/>
        <v>0</v>
      </c>
      <c r="H171" s="23">
        <f t="shared" si="97"/>
        <v>0</v>
      </c>
      <c r="I171" s="23">
        <f t="shared" si="97"/>
        <v>0</v>
      </c>
      <c r="J171" s="23">
        <f t="shared" si="97"/>
        <v>0</v>
      </c>
      <c r="K171" s="23">
        <f t="shared" si="97"/>
        <v>0</v>
      </c>
      <c r="L171" s="23">
        <f t="shared" si="97"/>
        <v>0</v>
      </c>
      <c r="M171" s="23">
        <f t="shared" si="97"/>
        <v>0</v>
      </c>
      <c r="N171" s="23">
        <f t="shared" si="97"/>
        <v>0</v>
      </c>
      <c r="O171" s="23">
        <f t="shared" si="97"/>
        <v>0</v>
      </c>
      <c r="P171" s="23">
        <f t="shared" si="97"/>
        <v>0</v>
      </c>
      <c r="Q171" s="23">
        <f t="shared" si="97"/>
        <v>0</v>
      </c>
      <c r="R171" s="23">
        <f t="shared" si="97"/>
        <v>0</v>
      </c>
      <c r="S171" s="23">
        <f t="shared" si="97"/>
        <v>0</v>
      </c>
      <c r="T171" s="23">
        <f t="shared" si="97"/>
        <v>0</v>
      </c>
      <c r="U171" s="23">
        <f t="shared" si="97"/>
        <v>0</v>
      </c>
      <c r="V171" s="23">
        <f t="shared" si="97"/>
        <v>0</v>
      </c>
      <c r="W171" s="23">
        <f t="shared" si="97"/>
        <v>0</v>
      </c>
      <c r="X171" s="23">
        <f t="shared" si="97"/>
        <v>0</v>
      </c>
      <c r="Y171" s="23">
        <f t="shared" si="97"/>
        <v>0</v>
      </c>
      <c r="Z171" s="23">
        <f t="shared" si="97"/>
        <v>0</v>
      </c>
      <c r="AA171" s="23">
        <f t="shared" si="97"/>
        <v>0</v>
      </c>
    </row>
    <row r="172" spans="1:27" hidden="1" x14ac:dyDescent="0.25">
      <c r="A172" s="666"/>
      <c r="B172" s="76" t="s">
        <v>24</v>
      </c>
      <c r="C172" s="23">
        <f t="shared" si="87"/>
        <v>0</v>
      </c>
      <c r="D172" s="23">
        <f t="shared" si="88"/>
        <v>0</v>
      </c>
      <c r="E172" s="23">
        <f t="shared" ref="E172:AA172" si="98">IF(E33=0,0,((E15*0.5)+D33-E51)*E88*E137*E$2)</f>
        <v>0</v>
      </c>
      <c r="F172" s="23">
        <f t="shared" si="98"/>
        <v>0</v>
      </c>
      <c r="G172" s="23">
        <f t="shared" si="98"/>
        <v>0</v>
      </c>
      <c r="H172" s="23">
        <f t="shared" si="98"/>
        <v>0</v>
      </c>
      <c r="I172" s="23">
        <f t="shared" si="98"/>
        <v>0</v>
      </c>
      <c r="J172" s="23">
        <f t="shared" si="98"/>
        <v>0</v>
      </c>
      <c r="K172" s="23">
        <f t="shared" si="98"/>
        <v>0</v>
      </c>
      <c r="L172" s="23">
        <f t="shared" si="98"/>
        <v>0</v>
      </c>
      <c r="M172" s="23">
        <f t="shared" si="98"/>
        <v>0</v>
      </c>
      <c r="N172" s="23">
        <f t="shared" si="98"/>
        <v>0</v>
      </c>
      <c r="O172" s="23">
        <f t="shared" si="98"/>
        <v>0</v>
      </c>
      <c r="P172" s="23">
        <f t="shared" si="98"/>
        <v>0</v>
      </c>
      <c r="Q172" s="23">
        <f t="shared" si="98"/>
        <v>0</v>
      </c>
      <c r="R172" s="23">
        <f t="shared" si="98"/>
        <v>0</v>
      </c>
      <c r="S172" s="23">
        <f t="shared" si="98"/>
        <v>0</v>
      </c>
      <c r="T172" s="23">
        <f t="shared" si="98"/>
        <v>0</v>
      </c>
      <c r="U172" s="23">
        <f t="shared" si="98"/>
        <v>0</v>
      </c>
      <c r="V172" s="23">
        <f t="shared" si="98"/>
        <v>0</v>
      </c>
      <c r="W172" s="23">
        <f t="shared" si="98"/>
        <v>0</v>
      </c>
      <c r="X172" s="23">
        <f t="shared" si="98"/>
        <v>0</v>
      </c>
      <c r="Y172" s="23">
        <f t="shared" si="98"/>
        <v>0</v>
      </c>
      <c r="Z172" s="23">
        <f t="shared" si="98"/>
        <v>0</v>
      </c>
      <c r="AA172" s="23">
        <f t="shared" si="98"/>
        <v>0</v>
      </c>
    </row>
    <row r="173" spans="1:27" ht="15.75" hidden="1" customHeight="1" x14ac:dyDescent="0.25">
      <c r="A173" s="666"/>
      <c r="B173" s="76" t="s">
        <v>7</v>
      </c>
      <c r="C173" s="23">
        <f t="shared" si="87"/>
        <v>0</v>
      </c>
      <c r="D173" s="23">
        <f t="shared" si="88"/>
        <v>0</v>
      </c>
      <c r="E173" s="23">
        <f t="shared" ref="E173:AA173" si="99">IF(E34=0,0,((E16*0.5)+D34-E52)*E89*E138*E$2)</f>
        <v>0</v>
      </c>
      <c r="F173" s="23">
        <f t="shared" si="99"/>
        <v>0</v>
      </c>
      <c r="G173" s="23">
        <f t="shared" si="99"/>
        <v>0</v>
      </c>
      <c r="H173" s="23">
        <f t="shared" si="99"/>
        <v>0</v>
      </c>
      <c r="I173" s="23">
        <f t="shared" si="99"/>
        <v>0</v>
      </c>
      <c r="J173" s="23">
        <f t="shared" si="99"/>
        <v>0</v>
      </c>
      <c r="K173" s="23">
        <f t="shared" si="99"/>
        <v>0</v>
      </c>
      <c r="L173" s="23">
        <f t="shared" si="99"/>
        <v>0</v>
      </c>
      <c r="M173" s="23">
        <f t="shared" si="99"/>
        <v>0</v>
      </c>
      <c r="N173" s="23">
        <f t="shared" si="99"/>
        <v>0</v>
      </c>
      <c r="O173" s="23">
        <f t="shared" si="99"/>
        <v>0</v>
      </c>
      <c r="P173" s="23">
        <f t="shared" si="99"/>
        <v>0</v>
      </c>
      <c r="Q173" s="23">
        <f t="shared" si="99"/>
        <v>0</v>
      </c>
      <c r="R173" s="23">
        <f t="shared" si="99"/>
        <v>0</v>
      </c>
      <c r="S173" s="23">
        <f t="shared" si="99"/>
        <v>0</v>
      </c>
      <c r="T173" s="23">
        <f t="shared" si="99"/>
        <v>0</v>
      </c>
      <c r="U173" s="23">
        <f t="shared" si="99"/>
        <v>0</v>
      </c>
      <c r="V173" s="23">
        <f t="shared" si="99"/>
        <v>0</v>
      </c>
      <c r="W173" s="23">
        <f t="shared" si="99"/>
        <v>0</v>
      </c>
      <c r="X173" s="23">
        <f t="shared" si="99"/>
        <v>0</v>
      </c>
      <c r="Y173" s="23">
        <f t="shared" si="99"/>
        <v>0</v>
      </c>
      <c r="Z173" s="23">
        <f t="shared" si="99"/>
        <v>0</v>
      </c>
      <c r="AA173" s="23">
        <f t="shared" si="99"/>
        <v>0</v>
      </c>
    </row>
    <row r="174" spans="1:27" ht="15.75" hidden="1" customHeight="1" x14ac:dyDescent="0.25">
      <c r="A174" s="666"/>
      <c r="B174" s="76" t="s">
        <v>8</v>
      </c>
      <c r="C174" s="23">
        <f t="shared" si="87"/>
        <v>0</v>
      </c>
      <c r="D174" s="23">
        <f t="shared" si="88"/>
        <v>0</v>
      </c>
      <c r="E174" s="23">
        <f t="shared" ref="E174:AA174" si="100">IF(E35=0,0,((E17*0.5)+D35-E53)*E90*E139*E$2)</f>
        <v>0</v>
      </c>
      <c r="F174" s="23">
        <f t="shared" si="100"/>
        <v>0</v>
      </c>
      <c r="G174" s="23">
        <f t="shared" si="100"/>
        <v>0</v>
      </c>
      <c r="H174" s="23">
        <f t="shared" si="100"/>
        <v>0</v>
      </c>
      <c r="I174" s="23">
        <f t="shared" si="100"/>
        <v>0</v>
      </c>
      <c r="J174" s="23">
        <f t="shared" si="100"/>
        <v>0</v>
      </c>
      <c r="K174" s="23">
        <f t="shared" si="100"/>
        <v>0</v>
      </c>
      <c r="L174" s="23">
        <f t="shared" si="100"/>
        <v>0</v>
      </c>
      <c r="M174" s="23">
        <f t="shared" si="100"/>
        <v>0</v>
      </c>
      <c r="N174" s="23">
        <f t="shared" si="100"/>
        <v>0</v>
      </c>
      <c r="O174" s="23">
        <f t="shared" si="100"/>
        <v>0</v>
      </c>
      <c r="P174" s="23">
        <f t="shared" si="100"/>
        <v>0</v>
      </c>
      <c r="Q174" s="23">
        <f t="shared" si="100"/>
        <v>0</v>
      </c>
      <c r="R174" s="23">
        <f t="shared" si="100"/>
        <v>0</v>
      </c>
      <c r="S174" s="23">
        <f t="shared" si="100"/>
        <v>0</v>
      </c>
      <c r="T174" s="23">
        <f t="shared" si="100"/>
        <v>0</v>
      </c>
      <c r="U174" s="23">
        <f t="shared" si="100"/>
        <v>0</v>
      </c>
      <c r="V174" s="23">
        <f t="shared" si="100"/>
        <v>0</v>
      </c>
      <c r="W174" s="23">
        <f t="shared" si="100"/>
        <v>0</v>
      </c>
      <c r="X174" s="23">
        <f t="shared" si="100"/>
        <v>0</v>
      </c>
      <c r="Y174" s="23">
        <f t="shared" si="100"/>
        <v>0</v>
      </c>
      <c r="Z174" s="23">
        <f t="shared" si="100"/>
        <v>0</v>
      </c>
      <c r="AA174" s="23">
        <f t="shared" si="100"/>
        <v>0</v>
      </c>
    </row>
    <row r="175" spans="1:27" ht="15.75" hidden="1" customHeight="1" x14ac:dyDescent="0.25">
      <c r="A175" s="666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hidden="1" customHeight="1" x14ac:dyDescent="0.25">
      <c r="A176" s="666"/>
      <c r="B176" s="224" t="s">
        <v>26</v>
      </c>
      <c r="C176" s="23">
        <f>SUM(C162:C175)</f>
        <v>0</v>
      </c>
      <c r="D176" s="23">
        <f>SUM(D162:D175)</f>
        <v>0</v>
      </c>
      <c r="E176" s="23">
        <f t="shared" ref="E176:AA176" si="101">SUM(E162:E175)</f>
        <v>0</v>
      </c>
      <c r="F176" s="23">
        <f t="shared" si="101"/>
        <v>0</v>
      </c>
      <c r="G176" s="23">
        <f t="shared" si="101"/>
        <v>0</v>
      </c>
      <c r="H176" s="23">
        <f t="shared" si="101"/>
        <v>0</v>
      </c>
      <c r="I176" s="23">
        <f t="shared" si="101"/>
        <v>0</v>
      </c>
      <c r="J176" s="23">
        <f t="shared" si="101"/>
        <v>0</v>
      </c>
      <c r="K176" s="23">
        <f t="shared" si="101"/>
        <v>0</v>
      </c>
      <c r="L176" s="23">
        <f t="shared" si="101"/>
        <v>0</v>
      </c>
      <c r="M176" s="23">
        <f t="shared" si="101"/>
        <v>0</v>
      </c>
      <c r="N176" s="23">
        <f t="shared" si="101"/>
        <v>0</v>
      </c>
      <c r="O176" s="23">
        <f t="shared" si="101"/>
        <v>0</v>
      </c>
      <c r="P176" s="23">
        <f t="shared" si="101"/>
        <v>0</v>
      </c>
      <c r="Q176" s="23">
        <f t="shared" si="101"/>
        <v>0</v>
      </c>
      <c r="R176" s="23">
        <f t="shared" si="101"/>
        <v>0</v>
      </c>
      <c r="S176" s="23">
        <f t="shared" si="101"/>
        <v>0</v>
      </c>
      <c r="T176" s="23">
        <f t="shared" si="101"/>
        <v>0</v>
      </c>
      <c r="U176" s="23">
        <f t="shared" si="101"/>
        <v>0</v>
      </c>
      <c r="V176" s="23">
        <f t="shared" si="101"/>
        <v>0</v>
      </c>
      <c r="W176" s="23">
        <f t="shared" si="101"/>
        <v>0</v>
      </c>
      <c r="X176" s="23">
        <f t="shared" si="101"/>
        <v>0</v>
      </c>
      <c r="Y176" s="23">
        <f t="shared" si="101"/>
        <v>0</v>
      </c>
      <c r="Z176" s="23">
        <f t="shared" si="101"/>
        <v>0</v>
      </c>
      <c r="AA176" s="23">
        <f t="shared" si="101"/>
        <v>0</v>
      </c>
    </row>
    <row r="177" spans="1:27" ht="16.5" hidden="1" customHeight="1" thickBot="1" x14ac:dyDescent="0.3">
      <c r="A177" s="667"/>
      <c r="B177" s="127" t="s">
        <v>27</v>
      </c>
      <c r="C177" s="24">
        <f>C176</f>
        <v>0</v>
      </c>
      <c r="D177" s="24">
        <f>C177+D176</f>
        <v>0</v>
      </c>
      <c r="E177" s="24">
        <f t="shared" ref="E177:AA177" si="102">D177+E176</f>
        <v>0</v>
      </c>
      <c r="F177" s="24">
        <f t="shared" si="102"/>
        <v>0</v>
      </c>
      <c r="G177" s="24">
        <f t="shared" si="102"/>
        <v>0</v>
      </c>
      <c r="H177" s="24">
        <f t="shared" si="102"/>
        <v>0</v>
      </c>
      <c r="I177" s="24">
        <f t="shared" si="102"/>
        <v>0</v>
      </c>
      <c r="J177" s="24">
        <f t="shared" si="102"/>
        <v>0</v>
      </c>
      <c r="K177" s="24">
        <f t="shared" si="102"/>
        <v>0</v>
      </c>
      <c r="L177" s="24">
        <f t="shared" si="102"/>
        <v>0</v>
      </c>
      <c r="M177" s="24">
        <f t="shared" si="102"/>
        <v>0</v>
      </c>
      <c r="N177" s="24">
        <f t="shared" si="102"/>
        <v>0</v>
      </c>
      <c r="O177" s="24">
        <f t="shared" si="102"/>
        <v>0</v>
      </c>
      <c r="P177" s="24">
        <f t="shared" si="102"/>
        <v>0</v>
      </c>
      <c r="Q177" s="24">
        <f t="shared" si="102"/>
        <v>0</v>
      </c>
      <c r="R177" s="24">
        <f t="shared" si="102"/>
        <v>0</v>
      </c>
      <c r="S177" s="24">
        <f t="shared" si="102"/>
        <v>0</v>
      </c>
      <c r="T177" s="24">
        <f t="shared" si="102"/>
        <v>0</v>
      </c>
      <c r="U177" s="24">
        <f t="shared" si="102"/>
        <v>0</v>
      </c>
      <c r="V177" s="24">
        <f t="shared" si="102"/>
        <v>0</v>
      </c>
      <c r="W177" s="24">
        <f t="shared" si="102"/>
        <v>0</v>
      </c>
      <c r="X177" s="24">
        <f t="shared" si="102"/>
        <v>0</v>
      </c>
      <c r="Y177" s="24">
        <f t="shared" si="102"/>
        <v>0</v>
      </c>
      <c r="Z177" s="24">
        <f t="shared" si="102"/>
        <v>0</v>
      </c>
      <c r="AA177" s="24">
        <f t="shared" si="102"/>
        <v>0</v>
      </c>
    </row>
    <row r="178" spans="1:27" hidden="1" x14ac:dyDescent="0.25">
      <c r="A178" s="95"/>
      <c r="B178" s="95" t="s">
        <v>128</v>
      </c>
      <c r="C178" s="99">
        <f>C157+C176</f>
        <v>0</v>
      </c>
      <c r="D178" s="99">
        <f t="shared" ref="D178:AA178" si="103">D157+D176</f>
        <v>0</v>
      </c>
      <c r="E178" s="99">
        <f t="shared" si="103"/>
        <v>0</v>
      </c>
      <c r="F178" s="99">
        <f t="shared" si="103"/>
        <v>0</v>
      </c>
      <c r="G178" s="99">
        <f t="shared" si="103"/>
        <v>0</v>
      </c>
      <c r="H178" s="99">
        <f t="shared" si="103"/>
        <v>0</v>
      </c>
      <c r="I178" s="99">
        <f t="shared" si="103"/>
        <v>0</v>
      </c>
      <c r="J178" s="99">
        <f t="shared" si="103"/>
        <v>0</v>
      </c>
      <c r="K178" s="99">
        <f t="shared" si="103"/>
        <v>0</v>
      </c>
      <c r="L178" s="99">
        <f t="shared" si="103"/>
        <v>0</v>
      </c>
      <c r="M178" s="99">
        <f t="shared" si="103"/>
        <v>0</v>
      </c>
      <c r="N178" s="99">
        <f t="shared" si="103"/>
        <v>0</v>
      </c>
      <c r="O178" s="99">
        <f t="shared" si="103"/>
        <v>0</v>
      </c>
      <c r="P178" s="99">
        <f t="shared" si="103"/>
        <v>0</v>
      </c>
      <c r="Q178" s="99">
        <f t="shared" si="103"/>
        <v>0</v>
      </c>
      <c r="R178" s="99">
        <f t="shared" si="103"/>
        <v>0</v>
      </c>
      <c r="S178" s="99">
        <f t="shared" si="103"/>
        <v>0</v>
      </c>
      <c r="T178" s="99">
        <f t="shared" si="103"/>
        <v>0</v>
      </c>
      <c r="U178" s="99">
        <f t="shared" si="103"/>
        <v>0</v>
      </c>
      <c r="V178" s="99">
        <f t="shared" si="103"/>
        <v>0</v>
      </c>
      <c r="W178" s="99">
        <f t="shared" si="103"/>
        <v>0</v>
      </c>
      <c r="X178" s="99">
        <f t="shared" si="103"/>
        <v>0</v>
      </c>
      <c r="Y178" s="99">
        <f t="shared" si="103"/>
        <v>0</v>
      </c>
      <c r="Z178" s="99">
        <f t="shared" si="103"/>
        <v>0</v>
      </c>
      <c r="AA178" s="99">
        <f t="shared" si="103"/>
        <v>0</v>
      </c>
    </row>
    <row r="179" spans="1:27" hidden="1" x14ac:dyDescent="0.25">
      <c r="A179" s="95"/>
      <c r="B179" s="95" t="s">
        <v>182</v>
      </c>
      <c r="C179" s="97">
        <f>C178-C73</f>
        <v>0</v>
      </c>
      <c r="D179" s="97">
        <f t="shared" ref="D179:AA179" si="104">D178-D73</f>
        <v>0</v>
      </c>
      <c r="E179" s="97">
        <f t="shared" si="104"/>
        <v>0</v>
      </c>
      <c r="F179" s="97">
        <f t="shared" si="104"/>
        <v>0</v>
      </c>
      <c r="G179" s="97">
        <f t="shared" si="104"/>
        <v>0</v>
      </c>
      <c r="H179" s="97">
        <f t="shared" si="104"/>
        <v>0</v>
      </c>
      <c r="I179" s="97">
        <f t="shared" si="104"/>
        <v>0</v>
      </c>
      <c r="J179" s="97">
        <f t="shared" si="104"/>
        <v>0</v>
      </c>
      <c r="K179" s="97">
        <f t="shared" si="104"/>
        <v>0</v>
      </c>
      <c r="L179" s="97">
        <f t="shared" si="104"/>
        <v>0</v>
      </c>
      <c r="M179" s="97">
        <f t="shared" si="104"/>
        <v>0</v>
      </c>
      <c r="N179" s="97">
        <f t="shared" si="104"/>
        <v>0</v>
      </c>
      <c r="O179" s="200">
        <f t="shared" si="104"/>
        <v>0</v>
      </c>
      <c r="P179" s="200">
        <f t="shared" si="104"/>
        <v>0</v>
      </c>
      <c r="Q179" s="200">
        <f t="shared" si="104"/>
        <v>0</v>
      </c>
      <c r="R179" s="200">
        <f t="shared" si="104"/>
        <v>0</v>
      </c>
      <c r="S179" s="200">
        <f t="shared" si="104"/>
        <v>0</v>
      </c>
      <c r="T179" s="200">
        <f t="shared" si="104"/>
        <v>0</v>
      </c>
      <c r="U179" s="200">
        <f t="shared" si="104"/>
        <v>0</v>
      </c>
      <c r="V179" s="200">
        <f t="shared" si="104"/>
        <v>0</v>
      </c>
      <c r="W179" s="200">
        <f t="shared" si="104"/>
        <v>0</v>
      </c>
      <c r="X179" s="200">
        <f t="shared" si="104"/>
        <v>0</v>
      </c>
      <c r="Y179" s="200">
        <f t="shared" si="104"/>
        <v>0</v>
      </c>
      <c r="Z179" s="200">
        <f t="shared" si="104"/>
        <v>0</v>
      </c>
      <c r="AA179" s="200">
        <f t="shared" si="104"/>
        <v>0</v>
      </c>
    </row>
    <row r="180" spans="1:27" ht="15.75" hidden="1" thickBot="1" x14ac:dyDescent="0.3">
      <c r="A180" s="95"/>
      <c r="B180" s="95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</row>
    <row r="181" spans="1:27" ht="15.75" hidden="1" thickBot="1" x14ac:dyDescent="0.3">
      <c r="A181" s="95"/>
      <c r="B181" s="241" t="s">
        <v>39</v>
      </c>
      <c r="C181" s="135">
        <f>C$4</f>
        <v>45292</v>
      </c>
      <c r="D181" s="135">
        <f t="shared" ref="D181:AA181" si="105">D$4</f>
        <v>45323</v>
      </c>
      <c r="E181" s="135">
        <f t="shared" si="105"/>
        <v>45352</v>
      </c>
      <c r="F181" s="135">
        <f t="shared" si="105"/>
        <v>45383</v>
      </c>
      <c r="G181" s="135">
        <f t="shared" si="105"/>
        <v>45413</v>
      </c>
      <c r="H181" s="135">
        <f t="shared" si="105"/>
        <v>45444</v>
      </c>
      <c r="I181" s="135">
        <f t="shared" si="105"/>
        <v>45474</v>
      </c>
      <c r="J181" s="135">
        <f t="shared" si="105"/>
        <v>45505</v>
      </c>
      <c r="K181" s="135">
        <f t="shared" si="105"/>
        <v>45536</v>
      </c>
      <c r="L181" s="135">
        <f t="shared" si="105"/>
        <v>45566</v>
      </c>
      <c r="M181" s="135">
        <f t="shared" si="105"/>
        <v>45597</v>
      </c>
      <c r="N181" s="135">
        <f t="shared" si="105"/>
        <v>45627</v>
      </c>
      <c r="O181" s="135">
        <f t="shared" si="105"/>
        <v>45658</v>
      </c>
      <c r="P181" s="135">
        <f t="shared" si="105"/>
        <v>45689</v>
      </c>
      <c r="Q181" s="135">
        <f t="shared" si="105"/>
        <v>45717</v>
      </c>
      <c r="R181" s="135">
        <f t="shared" si="105"/>
        <v>45748</v>
      </c>
      <c r="S181" s="135">
        <f t="shared" si="105"/>
        <v>45778</v>
      </c>
      <c r="T181" s="135">
        <f t="shared" si="105"/>
        <v>45809</v>
      </c>
      <c r="U181" s="135">
        <f t="shared" si="105"/>
        <v>45839</v>
      </c>
      <c r="V181" s="135">
        <f t="shared" si="105"/>
        <v>45870</v>
      </c>
      <c r="W181" s="135">
        <f t="shared" si="105"/>
        <v>45901</v>
      </c>
      <c r="X181" s="135">
        <f t="shared" si="105"/>
        <v>45931</v>
      </c>
      <c r="Y181" s="135">
        <f t="shared" si="105"/>
        <v>45962</v>
      </c>
      <c r="Z181" s="135">
        <f t="shared" si="105"/>
        <v>45992</v>
      </c>
      <c r="AA181" s="135">
        <f t="shared" si="105"/>
        <v>46023</v>
      </c>
    </row>
    <row r="182" spans="1:27" hidden="1" x14ac:dyDescent="0.25">
      <c r="A182" s="95"/>
      <c r="B182" s="235" t="s">
        <v>129</v>
      </c>
      <c r="C182" s="107">
        <f>C157*'YTD PROGRAM SUMMARY'!C47</f>
        <v>0</v>
      </c>
      <c r="D182" s="107">
        <f>D157*'YTD PROGRAM SUMMARY'!D47</f>
        <v>0</v>
      </c>
      <c r="E182" s="107">
        <f>E157*'YTD PROGRAM SUMMARY'!E47</f>
        <v>0</v>
      </c>
      <c r="F182" s="107">
        <f>F157*'YTD PROGRAM SUMMARY'!F47</f>
        <v>0</v>
      </c>
      <c r="G182" s="107">
        <f>G157*'YTD PROGRAM SUMMARY'!G47</f>
        <v>0</v>
      </c>
      <c r="H182" s="107">
        <f>H157*'YTD PROGRAM SUMMARY'!H47</f>
        <v>0</v>
      </c>
      <c r="I182" s="107">
        <f>I157*'YTD PROGRAM SUMMARY'!I47</f>
        <v>0</v>
      </c>
      <c r="J182" s="107">
        <f>J157*'YTD PROGRAM SUMMARY'!J47</f>
        <v>0</v>
      </c>
      <c r="K182" s="107">
        <f>K157*'YTD PROGRAM SUMMARY'!K47</f>
        <v>0</v>
      </c>
      <c r="L182" s="107">
        <f>L157*'YTD PROGRAM SUMMARY'!L47</f>
        <v>0</v>
      </c>
      <c r="M182" s="107">
        <f>M157*'YTD PROGRAM SUMMARY'!M47</f>
        <v>0</v>
      </c>
      <c r="N182" s="107">
        <f>N157*'YTD PROGRAM SUMMARY'!N47</f>
        <v>0</v>
      </c>
      <c r="O182" s="207">
        <f>O157*'YTD PROGRAM SUMMARY'!O47</f>
        <v>0</v>
      </c>
      <c r="P182" s="207">
        <f>P157*'YTD PROGRAM SUMMARY'!P47</f>
        <v>0</v>
      </c>
      <c r="Q182" s="207">
        <f>Q157*'YTD PROGRAM SUMMARY'!Q47</f>
        <v>0</v>
      </c>
      <c r="R182" s="207">
        <f>R157*'YTD PROGRAM SUMMARY'!R47</f>
        <v>0</v>
      </c>
      <c r="S182" s="207">
        <f>S157*'YTD PROGRAM SUMMARY'!S47</f>
        <v>0</v>
      </c>
      <c r="T182" s="207">
        <f>T157*'YTD PROGRAM SUMMARY'!T47</f>
        <v>0</v>
      </c>
      <c r="U182" s="207">
        <f>U157*'YTD PROGRAM SUMMARY'!U47</f>
        <v>0</v>
      </c>
      <c r="V182" s="207">
        <f>V157*'YTD PROGRAM SUMMARY'!V47</f>
        <v>0</v>
      </c>
      <c r="W182" s="207">
        <f>W157*'YTD PROGRAM SUMMARY'!W47</f>
        <v>0</v>
      </c>
      <c r="X182" s="207">
        <f>X157*'YTD PROGRAM SUMMARY'!X47</f>
        <v>0</v>
      </c>
      <c r="Y182" s="207">
        <f>Y157*'YTD PROGRAM SUMMARY'!Y47</f>
        <v>0</v>
      </c>
      <c r="Z182" s="207">
        <f>Z157*'YTD PROGRAM SUMMARY'!Z47</f>
        <v>0</v>
      </c>
      <c r="AA182" s="207">
        <f>AA157*'YTD PROGRAM SUMMARY'!AA47</f>
        <v>0</v>
      </c>
    </row>
    <row r="183" spans="1:27" ht="15.75" hidden="1" thickBot="1" x14ac:dyDescent="0.3">
      <c r="A183" s="95"/>
      <c r="B183" s="78" t="s">
        <v>130</v>
      </c>
      <c r="C183" s="100">
        <f>C176*'YTD PROGRAM SUMMARY'!C47</f>
        <v>0</v>
      </c>
      <c r="D183" s="100">
        <f>D176*'YTD PROGRAM SUMMARY'!D47</f>
        <v>0</v>
      </c>
      <c r="E183" s="100">
        <f>E176*'YTD PROGRAM SUMMARY'!E47</f>
        <v>0</v>
      </c>
      <c r="F183" s="100">
        <f>F176*'YTD PROGRAM SUMMARY'!F47</f>
        <v>0</v>
      </c>
      <c r="G183" s="100">
        <f>G176*'YTD PROGRAM SUMMARY'!G47</f>
        <v>0</v>
      </c>
      <c r="H183" s="100">
        <f>H176*'YTD PROGRAM SUMMARY'!H47</f>
        <v>0</v>
      </c>
      <c r="I183" s="100">
        <f>I176*'YTD PROGRAM SUMMARY'!I47</f>
        <v>0</v>
      </c>
      <c r="J183" s="100">
        <f>J176*'YTD PROGRAM SUMMARY'!J47</f>
        <v>0</v>
      </c>
      <c r="K183" s="100">
        <f>K176*'YTD PROGRAM SUMMARY'!K47</f>
        <v>0</v>
      </c>
      <c r="L183" s="100">
        <f>L176*'YTD PROGRAM SUMMARY'!L47</f>
        <v>0</v>
      </c>
      <c r="M183" s="100">
        <f>M176*'YTD PROGRAM SUMMARY'!M47</f>
        <v>0</v>
      </c>
      <c r="N183" s="100">
        <f>N176*'YTD PROGRAM SUMMARY'!N47</f>
        <v>0</v>
      </c>
      <c r="O183" s="201">
        <f>O176*'YTD PROGRAM SUMMARY'!O47</f>
        <v>0</v>
      </c>
      <c r="P183" s="201">
        <f>P176*'YTD PROGRAM SUMMARY'!P47</f>
        <v>0</v>
      </c>
      <c r="Q183" s="201">
        <f>Q176*'YTD PROGRAM SUMMARY'!Q47</f>
        <v>0</v>
      </c>
      <c r="R183" s="201">
        <f>R176*'YTD PROGRAM SUMMARY'!R47</f>
        <v>0</v>
      </c>
      <c r="S183" s="201">
        <f>S176*'YTD PROGRAM SUMMARY'!S47</f>
        <v>0</v>
      </c>
      <c r="T183" s="201">
        <f>T176*'YTD PROGRAM SUMMARY'!T47</f>
        <v>0</v>
      </c>
      <c r="U183" s="201">
        <f>U176*'YTD PROGRAM SUMMARY'!U47</f>
        <v>0</v>
      </c>
      <c r="V183" s="201">
        <f>V176*'YTD PROGRAM SUMMARY'!V47</f>
        <v>0</v>
      </c>
      <c r="W183" s="201">
        <f>W176*'YTD PROGRAM SUMMARY'!W47</f>
        <v>0</v>
      </c>
      <c r="X183" s="201">
        <f>X176*'YTD PROGRAM SUMMARY'!X47</f>
        <v>0</v>
      </c>
      <c r="Y183" s="201">
        <f>Y176*'YTD PROGRAM SUMMARY'!Y47</f>
        <v>0</v>
      </c>
      <c r="Z183" s="201">
        <f>Z176*'YTD PROGRAM SUMMARY'!Z47</f>
        <v>0</v>
      </c>
      <c r="AA183" s="201">
        <f>AA176*'YTD PROGRAM SUMMARY'!AA47</f>
        <v>0</v>
      </c>
    </row>
    <row r="184" spans="1:27" hidden="1" x14ac:dyDescent="0.25">
      <c r="A184" s="95"/>
      <c r="B184" s="235" t="s">
        <v>131</v>
      </c>
      <c r="C184" s="101">
        <f>IFERROR(C182/C73,0)</f>
        <v>0</v>
      </c>
      <c r="D184" s="101">
        <f t="shared" ref="D184:AA184" si="106">IFERROR(D182/D73,0)</f>
        <v>0</v>
      </c>
      <c r="E184" s="101">
        <f t="shared" si="106"/>
        <v>0</v>
      </c>
      <c r="F184" s="101">
        <f t="shared" si="106"/>
        <v>0</v>
      </c>
      <c r="G184" s="101">
        <f t="shared" si="106"/>
        <v>0</v>
      </c>
      <c r="H184" s="101">
        <f t="shared" si="106"/>
        <v>0</v>
      </c>
      <c r="I184" s="101">
        <f t="shared" si="106"/>
        <v>0</v>
      </c>
      <c r="J184" s="101">
        <f t="shared" si="106"/>
        <v>0</v>
      </c>
      <c r="K184" s="101">
        <f t="shared" si="106"/>
        <v>0</v>
      </c>
      <c r="L184" s="101">
        <f t="shared" si="106"/>
        <v>0</v>
      </c>
      <c r="M184" s="101">
        <f t="shared" si="106"/>
        <v>0</v>
      </c>
      <c r="N184" s="101">
        <f t="shared" si="106"/>
        <v>0</v>
      </c>
      <c r="O184" s="202">
        <f t="shared" si="106"/>
        <v>0</v>
      </c>
      <c r="P184" s="202">
        <f t="shared" si="106"/>
        <v>0</v>
      </c>
      <c r="Q184" s="202">
        <f t="shared" si="106"/>
        <v>0</v>
      </c>
      <c r="R184" s="202">
        <f t="shared" si="106"/>
        <v>0</v>
      </c>
      <c r="S184" s="202">
        <f t="shared" si="106"/>
        <v>0</v>
      </c>
      <c r="T184" s="202">
        <f t="shared" si="106"/>
        <v>0</v>
      </c>
      <c r="U184" s="202">
        <f t="shared" si="106"/>
        <v>0</v>
      </c>
      <c r="V184" s="202">
        <f t="shared" si="106"/>
        <v>0</v>
      </c>
      <c r="W184" s="202">
        <f t="shared" si="106"/>
        <v>0</v>
      </c>
      <c r="X184" s="202">
        <f t="shared" si="106"/>
        <v>0</v>
      </c>
      <c r="Y184" s="202">
        <f t="shared" si="106"/>
        <v>0</v>
      </c>
      <c r="Z184" s="202">
        <f t="shared" si="106"/>
        <v>0</v>
      </c>
      <c r="AA184" s="202">
        <f t="shared" si="106"/>
        <v>0</v>
      </c>
    </row>
    <row r="185" spans="1:27" ht="15.75" hidden="1" thickBot="1" x14ac:dyDescent="0.3">
      <c r="A185" s="95"/>
      <c r="B185" s="78" t="s">
        <v>132</v>
      </c>
      <c r="C185" s="102">
        <f>IFERROR(C183/C73,0)</f>
        <v>0</v>
      </c>
      <c r="D185" s="102">
        <f t="shared" ref="D185:AA185" si="107">IFERROR(D183/D73,0)</f>
        <v>0</v>
      </c>
      <c r="E185" s="102">
        <f t="shared" si="107"/>
        <v>0</v>
      </c>
      <c r="F185" s="102">
        <f t="shared" si="107"/>
        <v>0</v>
      </c>
      <c r="G185" s="102">
        <f t="shared" si="107"/>
        <v>0</v>
      </c>
      <c r="H185" s="102">
        <f t="shared" si="107"/>
        <v>0</v>
      </c>
      <c r="I185" s="102">
        <f t="shared" si="107"/>
        <v>0</v>
      </c>
      <c r="J185" s="102">
        <f t="shared" si="107"/>
        <v>0</v>
      </c>
      <c r="K185" s="102">
        <f t="shared" si="107"/>
        <v>0</v>
      </c>
      <c r="L185" s="102">
        <f t="shared" si="107"/>
        <v>0</v>
      </c>
      <c r="M185" s="102">
        <f t="shared" si="107"/>
        <v>0</v>
      </c>
      <c r="N185" s="102">
        <f t="shared" si="107"/>
        <v>0</v>
      </c>
      <c r="O185" s="203">
        <f t="shared" si="107"/>
        <v>0</v>
      </c>
      <c r="P185" s="203">
        <f t="shared" si="107"/>
        <v>0</v>
      </c>
      <c r="Q185" s="203">
        <f t="shared" si="107"/>
        <v>0</v>
      </c>
      <c r="R185" s="203">
        <f t="shared" si="107"/>
        <v>0</v>
      </c>
      <c r="S185" s="203">
        <f t="shared" si="107"/>
        <v>0</v>
      </c>
      <c r="T185" s="203">
        <f t="shared" si="107"/>
        <v>0</v>
      </c>
      <c r="U185" s="203">
        <f t="shared" si="107"/>
        <v>0</v>
      </c>
      <c r="V185" s="203">
        <f t="shared" si="107"/>
        <v>0</v>
      </c>
      <c r="W185" s="203">
        <f t="shared" si="107"/>
        <v>0</v>
      </c>
      <c r="X185" s="203">
        <f t="shared" si="107"/>
        <v>0</v>
      </c>
      <c r="Y185" s="203">
        <f t="shared" si="107"/>
        <v>0</v>
      </c>
      <c r="Z185" s="203">
        <f t="shared" si="107"/>
        <v>0</v>
      </c>
      <c r="AA185" s="203">
        <f t="shared" si="107"/>
        <v>0</v>
      </c>
    </row>
    <row r="186" spans="1:27" ht="15.75" hidden="1" thickBot="1" x14ac:dyDescent="0.3">
      <c r="A186" s="95"/>
      <c r="B186" s="242" t="s">
        <v>133</v>
      </c>
      <c r="C186" s="104">
        <f>C184+C185</f>
        <v>0</v>
      </c>
      <c r="D186" s="104">
        <f t="shared" ref="D186:AA186" si="108">D184+D185</f>
        <v>0</v>
      </c>
      <c r="E186" s="105">
        <f t="shared" si="108"/>
        <v>0</v>
      </c>
      <c r="F186" s="105">
        <f t="shared" si="108"/>
        <v>0</v>
      </c>
      <c r="G186" s="105">
        <f t="shared" si="108"/>
        <v>0</v>
      </c>
      <c r="H186" s="105">
        <f t="shared" si="108"/>
        <v>0</v>
      </c>
      <c r="I186" s="105">
        <f t="shared" si="108"/>
        <v>0</v>
      </c>
      <c r="J186" s="105">
        <f t="shared" si="108"/>
        <v>0</v>
      </c>
      <c r="K186" s="105">
        <f t="shared" si="108"/>
        <v>0</v>
      </c>
      <c r="L186" s="105">
        <f t="shared" si="108"/>
        <v>0</v>
      </c>
      <c r="M186" s="106">
        <f t="shared" si="108"/>
        <v>0</v>
      </c>
      <c r="N186" s="115">
        <f t="shared" si="108"/>
        <v>0</v>
      </c>
      <c r="O186" s="204">
        <f t="shared" si="108"/>
        <v>0</v>
      </c>
      <c r="P186" s="204">
        <f t="shared" si="108"/>
        <v>0</v>
      </c>
      <c r="Q186" s="205">
        <f t="shared" si="108"/>
        <v>0</v>
      </c>
      <c r="R186" s="205">
        <f t="shared" si="108"/>
        <v>0</v>
      </c>
      <c r="S186" s="205">
        <f t="shared" si="108"/>
        <v>0</v>
      </c>
      <c r="T186" s="205">
        <f t="shared" si="108"/>
        <v>0</v>
      </c>
      <c r="U186" s="205">
        <f t="shared" si="108"/>
        <v>0</v>
      </c>
      <c r="V186" s="205">
        <f t="shared" si="108"/>
        <v>0</v>
      </c>
      <c r="W186" s="205">
        <f t="shared" si="108"/>
        <v>0</v>
      </c>
      <c r="X186" s="205">
        <f t="shared" si="108"/>
        <v>0</v>
      </c>
      <c r="Y186" s="219">
        <f t="shared" si="108"/>
        <v>0</v>
      </c>
      <c r="Z186" s="219">
        <f t="shared" si="108"/>
        <v>0</v>
      </c>
      <c r="AA186" s="204">
        <f t="shared" si="108"/>
        <v>0</v>
      </c>
    </row>
    <row r="187" spans="1:27" ht="15.75" hidden="1" thickBot="1" x14ac:dyDescent="0.3">
      <c r="A187" s="95"/>
      <c r="B187" s="95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 spans="1:27" ht="15.75" hidden="1" thickBot="1" x14ac:dyDescent="0.3">
      <c r="A188" s="95"/>
      <c r="B188" s="241" t="s">
        <v>37</v>
      </c>
      <c r="C188" s="135">
        <f>C$4</f>
        <v>45292</v>
      </c>
      <c r="D188" s="135">
        <f t="shared" ref="D188:AA188" si="109">D$4</f>
        <v>45323</v>
      </c>
      <c r="E188" s="135">
        <f t="shared" si="109"/>
        <v>45352</v>
      </c>
      <c r="F188" s="135">
        <f t="shared" si="109"/>
        <v>45383</v>
      </c>
      <c r="G188" s="135">
        <f t="shared" si="109"/>
        <v>45413</v>
      </c>
      <c r="H188" s="135">
        <f t="shared" si="109"/>
        <v>45444</v>
      </c>
      <c r="I188" s="135">
        <f t="shared" si="109"/>
        <v>45474</v>
      </c>
      <c r="J188" s="135">
        <f t="shared" si="109"/>
        <v>45505</v>
      </c>
      <c r="K188" s="135">
        <f t="shared" si="109"/>
        <v>45536</v>
      </c>
      <c r="L188" s="135">
        <f t="shared" si="109"/>
        <v>45566</v>
      </c>
      <c r="M188" s="135">
        <f t="shared" si="109"/>
        <v>45597</v>
      </c>
      <c r="N188" s="135">
        <f t="shared" si="109"/>
        <v>45627</v>
      </c>
      <c r="O188" s="135">
        <f t="shared" si="109"/>
        <v>45658</v>
      </c>
      <c r="P188" s="135">
        <f t="shared" si="109"/>
        <v>45689</v>
      </c>
      <c r="Q188" s="135">
        <f t="shared" si="109"/>
        <v>45717</v>
      </c>
      <c r="R188" s="135">
        <f t="shared" si="109"/>
        <v>45748</v>
      </c>
      <c r="S188" s="135">
        <f t="shared" si="109"/>
        <v>45778</v>
      </c>
      <c r="T188" s="135">
        <f t="shared" si="109"/>
        <v>45809</v>
      </c>
      <c r="U188" s="135">
        <f t="shared" si="109"/>
        <v>45839</v>
      </c>
      <c r="V188" s="135">
        <f t="shared" si="109"/>
        <v>45870</v>
      </c>
      <c r="W188" s="135">
        <f t="shared" si="109"/>
        <v>45901</v>
      </c>
      <c r="X188" s="135">
        <f t="shared" si="109"/>
        <v>45931</v>
      </c>
      <c r="Y188" s="135">
        <f t="shared" si="109"/>
        <v>45962</v>
      </c>
      <c r="Z188" s="135">
        <f t="shared" si="109"/>
        <v>45992</v>
      </c>
      <c r="AA188" s="135">
        <f t="shared" si="109"/>
        <v>46023</v>
      </c>
    </row>
    <row r="189" spans="1:27" hidden="1" x14ac:dyDescent="0.25">
      <c r="A189" s="95"/>
      <c r="B189" s="235" t="s">
        <v>134</v>
      </c>
      <c r="C189" s="107">
        <f>C157*'YTD PROGRAM SUMMARY'!C48</f>
        <v>0</v>
      </c>
      <c r="D189" s="107">
        <f>D157*'YTD PROGRAM SUMMARY'!D48</f>
        <v>0</v>
      </c>
      <c r="E189" s="107">
        <f>E157*'YTD PROGRAM SUMMARY'!E48</f>
        <v>0</v>
      </c>
      <c r="F189" s="107">
        <f>F157*'YTD PROGRAM SUMMARY'!F48</f>
        <v>0</v>
      </c>
      <c r="G189" s="107">
        <f>G157*'YTD PROGRAM SUMMARY'!G48</f>
        <v>0</v>
      </c>
      <c r="H189" s="107">
        <f>H157*'YTD PROGRAM SUMMARY'!H48</f>
        <v>0</v>
      </c>
      <c r="I189" s="107">
        <f>I157*'YTD PROGRAM SUMMARY'!I48</f>
        <v>0</v>
      </c>
      <c r="J189" s="107">
        <f>J157*'YTD PROGRAM SUMMARY'!J48</f>
        <v>0</v>
      </c>
      <c r="K189" s="107">
        <f>K157*'YTD PROGRAM SUMMARY'!K48</f>
        <v>0</v>
      </c>
      <c r="L189" s="107">
        <f>L157*'YTD PROGRAM SUMMARY'!L48</f>
        <v>0</v>
      </c>
      <c r="M189" s="107">
        <f>M157*'YTD PROGRAM SUMMARY'!M48</f>
        <v>0</v>
      </c>
      <c r="N189" s="107">
        <f>N157*'YTD PROGRAM SUMMARY'!N48</f>
        <v>0</v>
      </c>
      <c r="O189" s="207">
        <f>O157*'YTD PROGRAM SUMMARY'!O48</f>
        <v>0</v>
      </c>
      <c r="P189" s="207">
        <f>P157*'YTD PROGRAM SUMMARY'!P48</f>
        <v>0</v>
      </c>
      <c r="Q189" s="207">
        <f>Q157*'YTD PROGRAM SUMMARY'!Q48</f>
        <v>0</v>
      </c>
      <c r="R189" s="207">
        <f>R157*'YTD PROGRAM SUMMARY'!R48</f>
        <v>0</v>
      </c>
      <c r="S189" s="207">
        <f>S157*'YTD PROGRAM SUMMARY'!S48</f>
        <v>0</v>
      </c>
      <c r="T189" s="207">
        <f>T157*'YTD PROGRAM SUMMARY'!T48</f>
        <v>0</v>
      </c>
      <c r="U189" s="207">
        <f>U157*'YTD PROGRAM SUMMARY'!U48</f>
        <v>0</v>
      </c>
      <c r="V189" s="207">
        <f>V157*'YTD PROGRAM SUMMARY'!V48</f>
        <v>0</v>
      </c>
      <c r="W189" s="207">
        <f>W157*'YTD PROGRAM SUMMARY'!W48</f>
        <v>0</v>
      </c>
      <c r="X189" s="207">
        <f>X157*'YTD PROGRAM SUMMARY'!X48</f>
        <v>0</v>
      </c>
      <c r="Y189" s="207">
        <f>Y157*'YTD PROGRAM SUMMARY'!Y48</f>
        <v>0</v>
      </c>
      <c r="Z189" s="207">
        <f>Z157*'YTD PROGRAM SUMMARY'!Z48</f>
        <v>0</v>
      </c>
      <c r="AA189" s="207">
        <f>AA157*'YTD PROGRAM SUMMARY'!AA48</f>
        <v>0</v>
      </c>
    </row>
    <row r="190" spans="1:27" ht="15.75" hidden="1" thickBot="1" x14ac:dyDescent="0.3">
      <c r="A190" s="95"/>
      <c r="B190" s="78" t="s">
        <v>135</v>
      </c>
      <c r="C190" s="100">
        <f>C176*'YTD PROGRAM SUMMARY'!C48</f>
        <v>0</v>
      </c>
      <c r="D190" s="100">
        <f>D176*'YTD PROGRAM SUMMARY'!D48</f>
        <v>0</v>
      </c>
      <c r="E190" s="100">
        <f>E176*'YTD PROGRAM SUMMARY'!E48</f>
        <v>0</v>
      </c>
      <c r="F190" s="100">
        <f>F176*'YTD PROGRAM SUMMARY'!F48</f>
        <v>0</v>
      </c>
      <c r="G190" s="100">
        <f>G176*'YTD PROGRAM SUMMARY'!G48</f>
        <v>0</v>
      </c>
      <c r="H190" s="100">
        <f>H176*'YTD PROGRAM SUMMARY'!H48</f>
        <v>0</v>
      </c>
      <c r="I190" s="100">
        <f>I176*'YTD PROGRAM SUMMARY'!I48</f>
        <v>0</v>
      </c>
      <c r="J190" s="100">
        <f>J176*'YTD PROGRAM SUMMARY'!J48</f>
        <v>0</v>
      </c>
      <c r="K190" s="100">
        <f>K176*'YTD PROGRAM SUMMARY'!K48</f>
        <v>0</v>
      </c>
      <c r="L190" s="100">
        <f>L176*'YTD PROGRAM SUMMARY'!L48</f>
        <v>0</v>
      </c>
      <c r="M190" s="100">
        <f>M176*'YTD PROGRAM SUMMARY'!M48</f>
        <v>0</v>
      </c>
      <c r="N190" s="100">
        <f>N176*'YTD PROGRAM SUMMARY'!N48</f>
        <v>0</v>
      </c>
      <c r="O190" s="201">
        <f>O176*'YTD PROGRAM SUMMARY'!O48</f>
        <v>0</v>
      </c>
      <c r="P190" s="201">
        <f>P176*'YTD PROGRAM SUMMARY'!P48</f>
        <v>0</v>
      </c>
      <c r="Q190" s="201">
        <f>Q176*'YTD PROGRAM SUMMARY'!Q48</f>
        <v>0</v>
      </c>
      <c r="R190" s="201">
        <f>R176*'YTD PROGRAM SUMMARY'!R48</f>
        <v>0</v>
      </c>
      <c r="S190" s="201">
        <f>S176*'YTD PROGRAM SUMMARY'!S48</f>
        <v>0</v>
      </c>
      <c r="T190" s="201">
        <f>T176*'YTD PROGRAM SUMMARY'!T48</f>
        <v>0</v>
      </c>
      <c r="U190" s="201">
        <f>U176*'YTD PROGRAM SUMMARY'!U48</f>
        <v>0</v>
      </c>
      <c r="V190" s="201">
        <f>V176*'YTD PROGRAM SUMMARY'!V48</f>
        <v>0</v>
      </c>
      <c r="W190" s="201">
        <f>W176*'YTD PROGRAM SUMMARY'!W48</f>
        <v>0</v>
      </c>
      <c r="X190" s="201">
        <f>X176*'YTD PROGRAM SUMMARY'!X48</f>
        <v>0</v>
      </c>
      <c r="Y190" s="201">
        <f>Y176*'YTD PROGRAM SUMMARY'!Y48</f>
        <v>0</v>
      </c>
      <c r="Z190" s="201">
        <f>Z176*'YTD PROGRAM SUMMARY'!Z48</f>
        <v>0</v>
      </c>
      <c r="AA190" s="201">
        <f>AA176*'YTD PROGRAM SUMMARY'!AA48</f>
        <v>0</v>
      </c>
    </row>
    <row r="191" spans="1:27" hidden="1" x14ac:dyDescent="0.25">
      <c r="A191" s="95"/>
      <c r="B191" s="235" t="s">
        <v>136</v>
      </c>
      <c r="C191" s="101">
        <f>IFERROR(C189/C73,0)</f>
        <v>0</v>
      </c>
      <c r="D191" s="101">
        <f t="shared" ref="D191:AA191" si="110">IFERROR(D189/D73,0)</f>
        <v>0</v>
      </c>
      <c r="E191" s="101">
        <f t="shared" si="110"/>
        <v>0</v>
      </c>
      <c r="F191" s="101">
        <f t="shared" si="110"/>
        <v>0</v>
      </c>
      <c r="G191" s="101">
        <f t="shared" si="110"/>
        <v>0</v>
      </c>
      <c r="H191" s="101">
        <f t="shared" si="110"/>
        <v>0</v>
      </c>
      <c r="I191" s="101">
        <f t="shared" si="110"/>
        <v>0</v>
      </c>
      <c r="J191" s="101">
        <f t="shared" si="110"/>
        <v>0</v>
      </c>
      <c r="K191" s="101">
        <f t="shared" si="110"/>
        <v>0</v>
      </c>
      <c r="L191" s="101">
        <f t="shared" si="110"/>
        <v>0</v>
      </c>
      <c r="M191" s="101">
        <f t="shared" si="110"/>
        <v>0</v>
      </c>
      <c r="N191" s="101">
        <f t="shared" si="110"/>
        <v>0</v>
      </c>
      <c r="O191" s="202">
        <f t="shared" si="110"/>
        <v>0</v>
      </c>
      <c r="P191" s="202">
        <f t="shared" si="110"/>
        <v>0</v>
      </c>
      <c r="Q191" s="202">
        <f t="shared" si="110"/>
        <v>0</v>
      </c>
      <c r="R191" s="202">
        <f t="shared" si="110"/>
        <v>0</v>
      </c>
      <c r="S191" s="202">
        <f t="shared" si="110"/>
        <v>0</v>
      </c>
      <c r="T191" s="202">
        <f t="shared" si="110"/>
        <v>0</v>
      </c>
      <c r="U191" s="202">
        <f t="shared" si="110"/>
        <v>0</v>
      </c>
      <c r="V191" s="202">
        <f t="shared" si="110"/>
        <v>0</v>
      </c>
      <c r="W191" s="202">
        <f t="shared" si="110"/>
        <v>0</v>
      </c>
      <c r="X191" s="202">
        <f t="shared" si="110"/>
        <v>0</v>
      </c>
      <c r="Y191" s="202">
        <f t="shared" si="110"/>
        <v>0</v>
      </c>
      <c r="Z191" s="202">
        <f t="shared" si="110"/>
        <v>0</v>
      </c>
      <c r="AA191" s="202">
        <f t="shared" si="110"/>
        <v>0</v>
      </c>
    </row>
    <row r="192" spans="1:27" ht="15.75" hidden="1" thickBot="1" x14ac:dyDescent="0.3">
      <c r="A192" s="95"/>
      <c r="B192" s="78" t="s">
        <v>137</v>
      </c>
      <c r="C192" s="102">
        <f>IFERROR(C190/C73,0)</f>
        <v>0</v>
      </c>
      <c r="D192" s="102">
        <f t="shared" ref="D192:AA192" si="111">IFERROR(D190/D73,0)</f>
        <v>0</v>
      </c>
      <c r="E192" s="102">
        <f t="shared" si="111"/>
        <v>0</v>
      </c>
      <c r="F192" s="102">
        <f t="shared" si="111"/>
        <v>0</v>
      </c>
      <c r="G192" s="102">
        <f t="shared" si="111"/>
        <v>0</v>
      </c>
      <c r="H192" s="102">
        <f t="shared" si="111"/>
        <v>0</v>
      </c>
      <c r="I192" s="102">
        <f t="shared" si="111"/>
        <v>0</v>
      </c>
      <c r="J192" s="102">
        <f t="shared" si="111"/>
        <v>0</v>
      </c>
      <c r="K192" s="102">
        <f t="shared" si="111"/>
        <v>0</v>
      </c>
      <c r="L192" s="102">
        <f t="shared" si="111"/>
        <v>0</v>
      </c>
      <c r="M192" s="102">
        <f t="shared" si="111"/>
        <v>0</v>
      </c>
      <c r="N192" s="102">
        <f t="shared" si="111"/>
        <v>0</v>
      </c>
      <c r="O192" s="203">
        <f t="shared" si="111"/>
        <v>0</v>
      </c>
      <c r="P192" s="203">
        <f t="shared" si="111"/>
        <v>0</v>
      </c>
      <c r="Q192" s="203">
        <f t="shared" si="111"/>
        <v>0</v>
      </c>
      <c r="R192" s="203">
        <f t="shared" si="111"/>
        <v>0</v>
      </c>
      <c r="S192" s="203">
        <f t="shared" si="111"/>
        <v>0</v>
      </c>
      <c r="T192" s="203">
        <f t="shared" si="111"/>
        <v>0</v>
      </c>
      <c r="U192" s="203">
        <f t="shared" si="111"/>
        <v>0</v>
      </c>
      <c r="V192" s="203">
        <f t="shared" si="111"/>
        <v>0</v>
      </c>
      <c r="W192" s="203">
        <f t="shared" si="111"/>
        <v>0</v>
      </c>
      <c r="X192" s="203">
        <f t="shared" si="111"/>
        <v>0</v>
      </c>
      <c r="Y192" s="203">
        <f t="shared" si="111"/>
        <v>0</v>
      </c>
      <c r="Z192" s="203">
        <f t="shared" si="111"/>
        <v>0</v>
      </c>
      <c r="AA192" s="203">
        <f t="shared" si="111"/>
        <v>0</v>
      </c>
    </row>
    <row r="193" spans="1:27" ht="15.75" hidden="1" thickBot="1" x14ac:dyDescent="0.3">
      <c r="A193" s="95"/>
      <c r="B193" s="242" t="s">
        <v>138</v>
      </c>
      <c r="C193" s="104">
        <f>C191+C192</f>
        <v>0</v>
      </c>
      <c r="D193" s="104">
        <f t="shared" ref="D193:AA193" si="112">D191+D192</f>
        <v>0</v>
      </c>
      <c r="E193" s="105">
        <f t="shared" si="112"/>
        <v>0</v>
      </c>
      <c r="F193" s="105">
        <f t="shared" si="112"/>
        <v>0</v>
      </c>
      <c r="G193" s="105">
        <f t="shared" si="112"/>
        <v>0</v>
      </c>
      <c r="H193" s="105">
        <f t="shared" si="112"/>
        <v>0</v>
      </c>
      <c r="I193" s="105">
        <f t="shared" si="112"/>
        <v>0</v>
      </c>
      <c r="J193" s="105">
        <f t="shared" si="112"/>
        <v>0</v>
      </c>
      <c r="K193" s="105">
        <f t="shared" si="112"/>
        <v>0</v>
      </c>
      <c r="L193" s="105">
        <f t="shared" si="112"/>
        <v>0</v>
      </c>
      <c r="M193" s="106">
        <f t="shared" si="112"/>
        <v>0</v>
      </c>
      <c r="N193" s="115">
        <f t="shared" si="112"/>
        <v>0</v>
      </c>
      <c r="O193" s="204">
        <f t="shared" si="112"/>
        <v>0</v>
      </c>
      <c r="P193" s="204">
        <f t="shared" si="112"/>
        <v>0</v>
      </c>
      <c r="Q193" s="205">
        <f t="shared" si="112"/>
        <v>0</v>
      </c>
      <c r="R193" s="205">
        <f t="shared" si="112"/>
        <v>0</v>
      </c>
      <c r="S193" s="205">
        <f t="shared" si="112"/>
        <v>0</v>
      </c>
      <c r="T193" s="205">
        <f t="shared" si="112"/>
        <v>0</v>
      </c>
      <c r="U193" s="205">
        <f t="shared" si="112"/>
        <v>0</v>
      </c>
      <c r="V193" s="205">
        <f t="shared" si="112"/>
        <v>0</v>
      </c>
      <c r="W193" s="205">
        <f t="shared" si="112"/>
        <v>0</v>
      </c>
      <c r="X193" s="205">
        <f t="shared" si="112"/>
        <v>0</v>
      </c>
      <c r="Y193" s="219">
        <f t="shared" si="112"/>
        <v>0</v>
      </c>
      <c r="Z193" s="219">
        <f t="shared" si="112"/>
        <v>0</v>
      </c>
      <c r="AA193" s="204">
        <f t="shared" si="112"/>
        <v>0</v>
      </c>
    </row>
    <row r="194" spans="1:27" hidden="1" x14ac:dyDescent="0.25">
      <c r="A194" s="95"/>
      <c r="B194" s="95" t="s">
        <v>139</v>
      </c>
      <c r="C194" s="108">
        <f>C186+C193</f>
        <v>0</v>
      </c>
      <c r="D194" s="108">
        <f t="shared" ref="D194:AA194" si="113">D186+D193</f>
        <v>0</v>
      </c>
      <c r="E194" s="108">
        <f t="shared" si="113"/>
        <v>0</v>
      </c>
      <c r="F194" s="108">
        <f t="shared" si="113"/>
        <v>0</v>
      </c>
      <c r="G194" s="108">
        <f t="shared" si="113"/>
        <v>0</v>
      </c>
      <c r="H194" s="108">
        <f t="shared" si="113"/>
        <v>0</v>
      </c>
      <c r="I194" s="108">
        <f t="shared" si="113"/>
        <v>0</v>
      </c>
      <c r="J194" s="108">
        <f t="shared" si="113"/>
        <v>0</v>
      </c>
      <c r="K194" s="108">
        <f t="shared" si="113"/>
        <v>0</v>
      </c>
      <c r="L194" s="108">
        <f t="shared" si="113"/>
        <v>0</v>
      </c>
      <c r="M194" s="108">
        <f t="shared" si="113"/>
        <v>0</v>
      </c>
      <c r="N194" s="108">
        <f t="shared" si="113"/>
        <v>0</v>
      </c>
      <c r="O194" s="208">
        <f t="shared" si="113"/>
        <v>0</v>
      </c>
      <c r="P194" s="208">
        <f t="shared" si="113"/>
        <v>0</v>
      </c>
      <c r="Q194" s="208">
        <f t="shared" si="113"/>
        <v>0</v>
      </c>
      <c r="R194" s="208">
        <f t="shared" si="113"/>
        <v>0</v>
      </c>
      <c r="S194" s="208">
        <f t="shared" si="113"/>
        <v>0</v>
      </c>
      <c r="T194" s="208">
        <f t="shared" si="113"/>
        <v>0</v>
      </c>
      <c r="U194" s="208">
        <f t="shared" si="113"/>
        <v>0</v>
      </c>
      <c r="V194" s="208">
        <f t="shared" si="113"/>
        <v>0</v>
      </c>
      <c r="W194" s="208">
        <f t="shared" si="113"/>
        <v>0</v>
      </c>
      <c r="X194" s="208">
        <f t="shared" si="113"/>
        <v>0</v>
      </c>
      <c r="Y194" s="208">
        <f t="shared" si="113"/>
        <v>0</v>
      </c>
      <c r="Z194" s="208">
        <f t="shared" si="113"/>
        <v>0</v>
      </c>
      <c r="AA194" s="208">
        <f t="shared" si="113"/>
        <v>0</v>
      </c>
    </row>
    <row r="195" spans="1:27" hidden="1" x14ac:dyDescent="0.25">
      <c r="A195" s="95"/>
      <c r="B195" s="95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 spans="1:27" hidden="1" x14ac:dyDescent="0.25">
      <c r="A196" s="95"/>
      <c r="B196" s="95" t="s">
        <v>140</v>
      </c>
      <c r="C196" s="109">
        <f t="shared" ref="C196" si="114">SUM(C182:C183)</f>
        <v>0</v>
      </c>
      <c r="D196" s="109">
        <f t="shared" ref="D196:AA196" si="115">SUM(D182:D183)</f>
        <v>0</v>
      </c>
      <c r="E196" s="110">
        <f t="shared" si="115"/>
        <v>0</v>
      </c>
      <c r="F196" s="110">
        <f t="shared" si="115"/>
        <v>0</v>
      </c>
      <c r="G196" s="110">
        <f t="shared" si="115"/>
        <v>0</v>
      </c>
      <c r="H196" s="110">
        <f t="shared" si="115"/>
        <v>0</v>
      </c>
      <c r="I196" s="110">
        <f t="shared" si="115"/>
        <v>0</v>
      </c>
      <c r="J196" s="110">
        <f t="shared" si="115"/>
        <v>0</v>
      </c>
      <c r="K196" s="110">
        <f t="shared" si="115"/>
        <v>0</v>
      </c>
      <c r="L196" s="110">
        <f t="shared" si="115"/>
        <v>0</v>
      </c>
      <c r="M196" s="111">
        <f t="shared" si="115"/>
        <v>0</v>
      </c>
      <c r="N196" s="111">
        <f t="shared" si="115"/>
        <v>0</v>
      </c>
      <c r="O196" s="214">
        <f t="shared" si="115"/>
        <v>0</v>
      </c>
      <c r="P196" s="214">
        <f t="shared" si="115"/>
        <v>0</v>
      </c>
      <c r="Q196" s="215">
        <f t="shared" si="115"/>
        <v>0</v>
      </c>
      <c r="R196" s="215">
        <f t="shared" si="115"/>
        <v>0</v>
      </c>
      <c r="S196" s="215">
        <f t="shared" si="115"/>
        <v>0</v>
      </c>
      <c r="T196" s="215">
        <f t="shared" si="115"/>
        <v>0</v>
      </c>
      <c r="U196" s="215">
        <f t="shared" si="115"/>
        <v>0</v>
      </c>
      <c r="V196" s="215">
        <f t="shared" si="115"/>
        <v>0</v>
      </c>
      <c r="W196" s="215">
        <f t="shared" si="115"/>
        <v>0</v>
      </c>
      <c r="X196" s="215">
        <f t="shared" si="115"/>
        <v>0</v>
      </c>
      <c r="Y196" s="216">
        <f t="shared" si="115"/>
        <v>0</v>
      </c>
      <c r="Z196" s="216">
        <f t="shared" si="115"/>
        <v>0</v>
      </c>
      <c r="AA196" s="214">
        <f t="shared" si="115"/>
        <v>0</v>
      </c>
    </row>
    <row r="197" spans="1:27" hidden="1" x14ac:dyDescent="0.25">
      <c r="A197" s="95"/>
      <c r="B197" s="95" t="s">
        <v>141</v>
      </c>
      <c r="C197" s="109">
        <f t="shared" ref="C197" si="116">SUM(C189:C190)</f>
        <v>0</v>
      </c>
      <c r="D197" s="109">
        <f t="shared" ref="D197:AA197" si="117">SUM(D189:D190)</f>
        <v>0</v>
      </c>
      <c r="E197" s="110">
        <f t="shared" si="117"/>
        <v>0</v>
      </c>
      <c r="F197" s="110">
        <f t="shared" si="117"/>
        <v>0</v>
      </c>
      <c r="G197" s="110">
        <f t="shared" si="117"/>
        <v>0</v>
      </c>
      <c r="H197" s="110">
        <f t="shared" si="117"/>
        <v>0</v>
      </c>
      <c r="I197" s="110">
        <f t="shared" si="117"/>
        <v>0</v>
      </c>
      <c r="J197" s="110">
        <f t="shared" si="117"/>
        <v>0</v>
      </c>
      <c r="K197" s="110">
        <f t="shared" si="117"/>
        <v>0</v>
      </c>
      <c r="L197" s="110">
        <f t="shared" si="117"/>
        <v>0</v>
      </c>
      <c r="M197" s="111">
        <f t="shared" si="117"/>
        <v>0</v>
      </c>
      <c r="N197" s="111">
        <f t="shared" si="117"/>
        <v>0</v>
      </c>
      <c r="O197" s="214">
        <f t="shared" si="117"/>
        <v>0</v>
      </c>
      <c r="P197" s="214">
        <f t="shared" si="117"/>
        <v>0</v>
      </c>
      <c r="Q197" s="215">
        <f t="shared" si="117"/>
        <v>0</v>
      </c>
      <c r="R197" s="215">
        <f t="shared" si="117"/>
        <v>0</v>
      </c>
      <c r="S197" s="215">
        <f t="shared" si="117"/>
        <v>0</v>
      </c>
      <c r="T197" s="215">
        <f t="shared" si="117"/>
        <v>0</v>
      </c>
      <c r="U197" s="215">
        <f t="shared" si="117"/>
        <v>0</v>
      </c>
      <c r="V197" s="215">
        <f t="shared" si="117"/>
        <v>0</v>
      </c>
      <c r="W197" s="215">
        <f t="shared" si="117"/>
        <v>0</v>
      </c>
      <c r="X197" s="215">
        <f t="shared" si="117"/>
        <v>0</v>
      </c>
      <c r="Y197" s="216">
        <f t="shared" si="117"/>
        <v>0</v>
      </c>
      <c r="Z197" s="216">
        <f t="shared" si="117"/>
        <v>0</v>
      </c>
      <c r="AA197" s="214">
        <f t="shared" si="117"/>
        <v>0</v>
      </c>
    </row>
    <row r="198" spans="1:27" hidden="1" x14ac:dyDescent="0.25">
      <c r="A198" s="95"/>
      <c r="B198" s="95" t="s">
        <v>128</v>
      </c>
      <c r="C198" s="112">
        <f t="shared" ref="C198" si="118">SUM(C196:C197)</f>
        <v>0</v>
      </c>
      <c r="D198" s="112">
        <f t="shared" ref="D198:AA198" si="119">SUM(D196:D197)</f>
        <v>0</v>
      </c>
      <c r="E198" s="112">
        <f t="shared" si="119"/>
        <v>0</v>
      </c>
      <c r="F198" s="112">
        <f t="shared" si="119"/>
        <v>0</v>
      </c>
      <c r="G198" s="112">
        <f t="shared" si="119"/>
        <v>0</v>
      </c>
      <c r="H198" s="112">
        <f t="shared" si="119"/>
        <v>0</v>
      </c>
      <c r="I198" s="112">
        <f t="shared" si="119"/>
        <v>0</v>
      </c>
      <c r="J198" s="112">
        <f t="shared" si="119"/>
        <v>0</v>
      </c>
      <c r="K198" s="112">
        <f t="shared" si="119"/>
        <v>0</v>
      </c>
      <c r="L198" s="112">
        <f t="shared" si="119"/>
        <v>0</v>
      </c>
      <c r="M198" s="113">
        <f t="shared" si="119"/>
        <v>0</v>
      </c>
      <c r="N198" s="113">
        <f t="shared" si="119"/>
        <v>0</v>
      </c>
      <c r="O198" s="217">
        <f t="shared" si="119"/>
        <v>0</v>
      </c>
      <c r="P198" s="217">
        <f t="shared" si="119"/>
        <v>0</v>
      </c>
      <c r="Q198" s="217">
        <f t="shared" si="119"/>
        <v>0</v>
      </c>
      <c r="R198" s="217">
        <f t="shared" si="119"/>
        <v>0</v>
      </c>
      <c r="S198" s="217">
        <f t="shared" si="119"/>
        <v>0</v>
      </c>
      <c r="T198" s="217">
        <f t="shared" si="119"/>
        <v>0</v>
      </c>
      <c r="U198" s="217">
        <f t="shared" si="119"/>
        <v>0</v>
      </c>
      <c r="V198" s="217">
        <f t="shared" si="119"/>
        <v>0</v>
      </c>
      <c r="W198" s="217">
        <f t="shared" si="119"/>
        <v>0</v>
      </c>
      <c r="X198" s="217">
        <f t="shared" si="119"/>
        <v>0</v>
      </c>
      <c r="Y198" s="218">
        <f t="shared" si="119"/>
        <v>0</v>
      </c>
      <c r="Z198" s="218">
        <f t="shared" si="119"/>
        <v>0</v>
      </c>
      <c r="AA198" s="217">
        <f t="shared" si="119"/>
        <v>0</v>
      </c>
    </row>
    <row r="199" spans="1:27" hidden="1" x14ac:dyDescent="0.25"/>
    <row r="200" spans="1:27" hidden="1" x14ac:dyDescent="0.25">
      <c r="B200" s="158" t="s">
        <v>236</v>
      </c>
      <c r="C200" s="336">
        <f>IF('YTD PROGRAM SUMMARY'!C4=0,0,C198-C73)</f>
        <v>0</v>
      </c>
      <c r="D200" s="336">
        <f>IF('YTD PROGRAM SUMMARY'!D4=0,0,D198-D73)</f>
        <v>0</v>
      </c>
      <c r="E200" s="336">
        <f>IF('YTD PROGRAM SUMMARY'!E4=0,0,E198-E73)</f>
        <v>0</v>
      </c>
      <c r="F200" s="336">
        <f>IF('YTD PROGRAM SUMMARY'!F4=0,0,F198-F73)</f>
        <v>0</v>
      </c>
      <c r="G200" s="336">
        <f>IF('YTD PROGRAM SUMMARY'!G4=0,0,G198-G73)</f>
        <v>0</v>
      </c>
      <c r="H200" s="336">
        <f>IF('YTD PROGRAM SUMMARY'!H4=0,0,H198-H73)</f>
        <v>0</v>
      </c>
      <c r="I200" s="336">
        <f>IF('YTD PROGRAM SUMMARY'!I4=0,0,I198-I73)</f>
        <v>0</v>
      </c>
      <c r="J200" s="336">
        <f>IF('YTD PROGRAM SUMMARY'!J4=0,0,J198-J73)</f>
        <v>0</v>
      </c>
      <c r="K200" s="336">
        <f>IF('YTD PROGRAM SUMMARY'!K4=0,0,K198-K73)</f>
        <v>0</v>
      </c>
      <c r="L200" s="336">
        <f>IF('YTD PROGRAM SUMMARY'!L4=0,0,L198-L73)</f>
        <v>0</v>
      </c>
      <c r="M200" s="336">
        <f>IF('YTD PROGRAM SUMMARY'!M4=0,0,M198-M73)</f>
        <v>0</v>
      </c>
      <c r="N200" s="336">
        <f>IF('YTD PROGRAM SUMMARY'!N4=0,0,N198-N73)</f>
        <v>0</v>
      </c>
    </row>
    <row r="201" spans="1:27" hidden="1" x14ac:dyDescent="0.25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</sheetData>
  <mergeCells count="16">
    <mergeCell ref="A92:A105"/>
    <mergeCell ref="A77:A90"/>
    <mergeCell ref="A4:A19"/>
    <mergeCell ref="A22:A37"/>
    <mergeCell ref="A40:A55"/>
    <mergeCell ref="A58:A74"/>
    <mergeCell ref="B108:N108"/>
    <mergeCell ref="O108:Z108"/>
    <mergeCell ref="A107:A122"/>
    <mergeCell ref="B107:N107"/>
    <mergeCell ref="O107:Z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499984740745262"/>
  </sheetPr>
  <dimension ref="A1:AC109"/>
  <sheetViews>
    <sheetView zoomScale="80" zoomScaleNormal="80" workbookViewId="0">
      <pane xSplit="2" topLeftCell="C1" activePane="topRight" state="frozen"/>
      <selection activeCell="B2" sqref="B2:B3"/>
      <selection pane="topRight" activeCell="F20" sqref="F20"/>
    </sheetView>
  </sheetViews>
  <sheetFormatPr defaultRowHeight="15" x14ac:dyDescent="0.25"/>
  <cols>
    <col min="1" max="1" width="8" customWidth="1"/>
    <col min="2" max="2" width="24.7109375" customWidth="1"/>
    <col min="3" max="3" width="15.7109375" bestFit="1" customWidth="1"/>
    <col min="4" max="4" width="11.5703125" bestFit="1" customWidth="1"/>
    <col min="5" max="6" width="12.5703125" bestFit="1" customWidth="1"/>
    <col min="7" max="14" width="14.28515625" bestFit="1" customWidth="1"/>
    <col min="15" max="16" width="15.28515625" bestFit="1" customWidth="1"/>
    <col min="17" max="27" width="15.28515625" customWidth="1"/>
    <col min="28" max="29" width="10.5703125" bestFit="1" customWidth="1"/>
  </cols>
  <sheetData>
    <row r="1" spans="1:29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/>
      <c r="AC1"/>
    </row>
    <row r="2" spans="1:29" ht="15.75" thickBot="1" x14ac:dyDescent="0.3">
      <c r="A2" s="18"/>
      <c r="B2" s="25" t="s">
        <v>13</v>
      </c>
      <c r="C2" s="323">
        <f>' 1M - RES'!C2</f>
        <v>0.65</v>
      </c>
      <c r="D2" s="323">
        <f>C2</f>
        <v>0.65</v>
      </c>
      <c r="E2" s="317">
        <f t="shared" ref="E2:AA2" si="0">D2</f>
        <v>0.65</v>
      </c>
      <c r="F2" s="325">
        <f t="shared" si="0"/>
        <v>0.65</v>
      </c>
      <c r="G2" s="325">
        <f t="shared" si="0"/>
        <v>0.65</v>
      </c>
      <c r="H2" s="325">
        <f t="shared" si="0"/>
        <v>0.65</v>
      </c>
      <c r="I2" s="325">
        <f t="shared" si="0"/>
        <v>0.65</v>
      </c>
      <c r="J2" s="325">
        <f t="shared" si="0"/>
        <v>0.65</v>
      </c>
      <c r="K2" s="325">
        <f t="shared" si="0"/>
        <v>0.65</v>
      </c>
      <c r="L2" s="325">
        <f t="shared" si="0"/>
        <v>0.65</v>
      </c>
      <c r="M2" s="325">
        <f t="shared" si="0"/>
        <v>0.65</v>
      </c>
      <c r="N2" s="325">
        <f t="shared" si="0"/>
        <v>0.65</v>
      </c>
      <c r="O2" s="325">
        <f t="shared" si="0"/>
        <v>0.65</v>
      </c>
      <c r="P2" s="325">
        <f t="shared" si="0"/>
        <v>0.65</v>
      </c>
      <c r="Q2" s="325">
        <f t="shared" si="0"/>
        <v>0.65</v>
      </c>
      <c r="R2" s="325">
        <f t="shared" si="0"/>
        <v>0.65</v>
      </c>
      <c r="S2" s="325">
        <f t="shared" si="0"/>
        <v>0.65</v>
      </c>
      <c r="T2" s="325">
        <f t="shared" si="0"/>
        <v>0.65</v>
      </c>
      <c r="U2" s="325">
        <f t="shared" si="0"/>
        <v>0.65</v>
      </c>
      <c r="V2" s="325">
        <f t="shared" si="0"/>
        <v>0.65</v>
      </c>
      <c r="W2" s="325">
        <f t="shared" si="0"/>
        <v>0.65</v>
      </c>
      <c r="X2" s="325">
        <f t="shared" si="0"/>
        <v>0.65</v>
      </c>
      <c r="Y2" s="325">
        <f t="shared" si="0"/>
        <v>0.65</v>
      </c>
      <c r="Z2" s="325">
        <f t="shared" si="0"/>
        <v>0.65</v>
      </c>
      <c r="AA2" s="325">
        <f t="shared" si="0"/>
        <v>0.65</v>
      </c>
    </row>
    <row r="3" spans="1:29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15.75" customHeight="1" thickBot="1" x14ac:dyDescent="0.3">
      <c r="A4" s="656" t="s">
        <v>30</v>
      </c>
      <c r="B4" s="17" t="s">
        <v>10</v>
      </c>
      <c r="C4" s="135">
        <f>' 1M - RES'!C4</f>
        <v>45292</v>
      </c>
      <c r="D4" s="135">
        <f>' 1M - RES'!D4</f>
        <v>45323</v>
      </c>
      <c r="E4" s="135">
        <f>' 1M - RES'!E4</f>
        <v>45352</v>
      </c>
      <c r="F4" s="135">
        <f>' 1M - RES'!F4</f>
        <v>45383</v>
      </c>
      <c r="G4" s="135">
        <f>' 1M - RES'!G4</f>
        <v>45413</v>
      </c>
      <c r="H4" s="135">
        <f>' 1M - RES'!H4</f>
        <v>45444</v>
      </c>
      <c r="I4" s="135">
        <f>' 1M - RES'!I4</f>
        <v>45474</v>
      </c>
      <c r="J4" s="135">
        <f>' 1M - RES'!J4</f>
        <v>45505</v>
      </c>
      <c r="K4" s="135">
        <f>' 1M - RES'!K4</f>
        <v>45536</v>
      </c>
      <c r="L4" s="135">
        <f>' 1M - RES'!L4</f>
        <v>45566</v>
      </c>
      <c r="M4" s="135">
        <f>' 1M - RES'!M4</f>
        <v>45597</v>
      </c>
      <c r="N4" s="135">
        <f>' 1M - RES'!N4</f>
        <v>45627</v>
      </c>
      <c r="O4" s="135">
        <f>' 1M - RES'!O4</f>
        <v>45658</v>
      </c>
      <c r="P4" s="135">
        <f>' 1M - RES'!P4</f>
        <v>45689</v>
      </c>
      <c r="Q4" s="135">
        <f>' 1M - RES'!Q4</f>
        <v>45717</v>
      </c>
      <c r="R4" s="135">
        <f>' 1M - RES'!R4</f>
        <v>45748</v>
      </c>
      <c r="S4" s="135">
        <f>' 1M - RES'!S4</f>
        <v>45778</v>
      </c>
      <c r="T4" s="135">
        <f>' 1M - RES'!T4</f>
        <v>45809</v>
      </c>
      <c r="U4" s="135">
        <f>' 1M - RES'!U4</f>
        <v>45839</v>
      </c>
      <c r="V4" s="135">
        <f>' 1M - RES'!V4</f>
        <v>45870</v>
      </c>
      <c r="W4" s="135">
        <f>' 1M - RES'!W4</f>
        <v>45901</v>
      </c>
      <c r="X4" s="135">
        <f>' 1M - RES'!X4</f>
        <v>45931</v>
      </c>
      <c r="Y4" s="135">
        <f>' 1M - RES'!Y4</f>
        <v>45962</v>
      </c>
      <c r="Z4" s="135">
        <f>' 1M - RES'!Z4</f>
        <v>45992</v>
      </c>
      <c r="AA4" s="135">
        <f>' 1M - RES'!AA4</f>
        <v>46023</v>
      </c>
    </row>
    <row r="5" spans="1:29" ht="15" customHeight="1" x14ac:dyDescent="0.25">
      <c r="A5" s="657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29" x14ac:dyDescent="0.25">
      <c r="A6" s="657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1:29" x14ac:dyDescent="0.25">
      <c r="A7" s="657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</row>
    <row r="8" spans="1:29" x14ac:dyDescent="0.25">
      <c r="A8" s="657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spans="1:29" x14ac:dyDescent="0.25">
      <c r="A9" s="657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spans="1:29" x14ac:dyDescent="0.25">
      <c r="A10" s="657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spans="1:29" x14ac:dyDescent="0.25">
      <c r="A11" s="657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</row>
    <row r="12" spans="1:29" x14ac:dyDescent="0.25">
      <c r="A12" s="657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</row>
    <row r="13" spans="1:29" x14ac:dyDescent="0.25">
      <c r="A13" s="657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0</v>
      </c>
      <c r="K13" s="3">
        <f>'BIZ kWh ENTRY'!K108</f>
        <v>1028.2776047676928</v>
      </c>
      <c r="L13" s="3">
        <f>'BIZ kWh ENTRY'!L108</f>
        <v>736.77619489413371</v>
      </c>
      <c r="M13" s="3">
        <f>'BIZ kWh ENTRY'!M108</f>
        <v>0</v>
      </c>
      <c r="N13" s="3">
        <f>'BIZ kWh ENTRY'!N108</f>
        <v>0</v>
      </c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9" x14ac:dyDescent="0.25">
      <c r="A14" s="657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</row>
    <row r="15" spans="1:29" x14ac:dyDescent="0.25">
      <c r="A15" s="657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</row>
    <row r="16" spans="1:29" x14ac:dyDescent="0.25">
      <c r="A16" s="657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</row>
    <row r="17" spans="1:27" x14ac:dyDescent="0.25">
      <c r="A17" s="657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</row>
    <row r="18" spans="1:27" x14ac:dyDescent="0.25">
      <c r="A18" s="657"/>
      <c r="B18" s="11" t="s">
        <v>11</v>
      </c>
      <c r="C18" s="3"/>
      <c r="D18" s="3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</row>
    <row r="19" spans="1:27" ht="15.75" thickBot="1" x14ac:dyDescent="0.3">
      <c r="A19" s="658"/>
      <c r="B19" s="177" t="s">
        <v>25</v>
      </c>
      <c r="C19" s="221">
        <f>SUM(C5:C18)</f>
        <v>0</v>
      </c>
      <c r="D19" s="221">
        <f t="shared" ref="D19:N19" si="1">SUM(D5:D18)</f>
        <v>0</v>
      </c>
      <c r="E19" s="221">
        <f t="shared" si="1"/>
        <v>0</v>
      </c>
      <c r="F19" s="221">
        <f t="shared" si="1"/>
        <v>0</v>
      </c>
      <c r="G19" s="221">
        <f t="shared" si="1"/>
        <v>0</v>
      </c>
      <c r="H19" s="221">
        <f t="shared" si="1"/>
        <v>0</v>
      </c>
      <c r="I19" s="221">
        <f t="shared" si="1"/>
        <v>0</v>
      </c>
      <c r="J19" s="221">
        <f t="shared" si="1"/>
        <v>0</v>
      </c>
      <c r="K19" s="221">
        <f t="shared" si="1"/>
        <v>1028.2776047676928</v>
      </c>
      <c r="L19" s="221">
        <f t="shared" si="1"/>
        <v>736.77619489413371</v>
      </c>
      <c r="M19" s="221">
        <f t="shared" si="1"/>
        <v>0</v>
      </c>
      <c r="N19" s="221">
        <f t="shared" si="1"/>
        <v>0</v>
      </c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</row>
    <row r="20" spans="1:27" x14ac:dyDescent="0.25">
      <c r="A20" s="238"/>
      <c r="B20" s="239"/>
      <c r="C20" s="9"/>
      <c r="D20" s="239"/>
      <c r="E20" s="9"/>
      <c r="F20" s="239"/>
      <c r="G20" s="239"/>
      <c r="H20" s="9"/>
      <c r="I20" s="239"/>
      <c r="J20" s="239"/>
      <c r="K20" s="9"/>
      <c r="L20" s="239"/>
      <c r="M20" s="284" t="s">
        <v>223</v>
      </c>
      <c r="N20" s="285">
        <f>SUM(C19:N19)</f>
        <v>1765.0537996618264</v>
      </c>
      <c r="O20" s="284" t="s">
        <v>224</v>
      </c>
      <c r="P20" s="286">
        <f>'BIZ kWh ENTRY'!O113</f>
        <v>1765.0537996618264</v>
      </c>
      <c r="Q20" s="9"/>
      <c r="R20" s="239"/>
      <c r="S20" s="239"/>
      <c r="T20" s="9"/>
      <c r="U20" s="239"/>
      <c r="V20" s="239"/>
      <c r="W20" s="9"/>
      <c r="X20" s="239"/>
      <c r="Y20" s="239"/>
      <c r="Z20" s="9"/>
      <c r="AA20" s="239"/>
    </row>
    <row r="21" spans="1:27" ht="15.75" thickBot="1" x14ac:dyDescent="0.3"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</row>
    <row r="22" spans="1:27" ht="16.5" thickBot="1" x14ac:dyDescent="0.3">
      <c r="A22" s="659" t="s">
        <v>31</v>
      </c>
      <c r="B22" s="17" t="str">
        <f t="shared" ref="B22" si="2">B4</f>
        <v>End Use</v>
      </c>
      <c r="C22" s="135">
        <f>C$4</f>
        <v>45292</v>
      </c>
      <c r="D22" s="135">
        <f t="shared" ref="D22:AA22" si="3">D$4</f>
        <v>45323</v>
      </c>
      <c r="E22" s="135">
        <f t="shared" si="3"/>
        <v>45352</v>
      </c>
      <c r="F22" s="135">
        <f t="shared" si="3"/>
        <v>45383</v>
      </c>
      <c r="G22" s="135">
        <f t="shared" si="3"/>
        <v>45413</v>
      </c>
      <c r="H22" s="135">
        <f t="shared" si="3"/>
        <v>45444</v>
      </c>
      <c r="I22" s="135">
        <f t="shared" si="3"/>
        <v>45474</v>
      </c>
      <c r="J22" s="135">
        <f t="shared" si="3"/>
        <v>45505</v>
      </c>
      <c r="K22" s="135">
        <f t="shared" si="3"/>
        <v>45536</v>
      </c>
      <c r="L22" s="135">
        <f t="shared" si="3"/>
        <v>45566</v>
      </c>
      <c r="M22" s="135">
        <f t="shared" si="3"/>
        <v>45597</v>
      </c>
      <c r="N22" s="135">
        <f t="shared" si="3"/>
        <v>45627</v>
      </c>
      <c r="O22" s="135">
        <f t="shared" si="3"/>
        <v>45658</v>
      </c>
      <c r="P22" s="135">
        <f t="shared" si="3"/>
        <v>45689</v>
      </c>
      <c r="Q22" s="135">
        <f t="shared" si="3"/>
        <v>45717</v>
      </c>
      <c r="R22" s="135">
        <f t="shared" si="3"/>
        <v>45748</v>
      </c>
      <c r="S22" s="135">
        <f t="shared" si="3"/>
        <v>45778</v>
      </c>
      <c r="T22" s="135">
        <f t="shared" si="3"/>
        <v>45809</v>
      </c>
      <c r="U22" s="135">
        <f t="shared" si="3"/>
        <v>45839</v>
      </c>
      <c r="V22" s="135">
        <f t="shared" si="3"/>
        <v>45870</v>
      </c>
      <c r="W22" s="135">
        <f t="shared" si="3"/>
        <v>45901</v>
      </c>
      <c r="X22" s="135">
        <f t="shared" si="3"/>
        <v>45931</v>
      </c>
      <c r="Y22" s="135">
        <f t="shared" si="3"/>
        <v>45962</v>
      </c>
      <c r="Z22" s="135">
        <f t="shared" si="3"/>
        <v>45992</v>
      </c>
      <c r="AA22" s="135">
        <f t="shared" si="3"/>
        <v>46023</v>
      </c>
    </row>
    <row r="23" spans="1:27" ht="15" customHeight="1" x14ac:dyDescent="0.25">
      <c r="A23" s="660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</row>
    <row r="24" spans="1:27" x14ac:dyDescent="0.25">
      <c r="A24" s="660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</row>
    <row r="25" spans="1:27" x14ac:dyDescent="0.25">
      <c r="A25" s="660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</row>
    <row r="26" spans="1:27" x14ac:dyDescent="0.25">
      <c r="A26" s="660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</row>
    <row r="27" spans="1:27" x14ac:dyDescent="0.25">
      <c r="A27" s="660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</row>
    <row r="28" spans="1:27" x14ac:dyDescent="0.25">
      <c r="A28" s="660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</row>
    <row r="29" spans="1:27" x14ac:dyDescent="0.25">
      <c r="A29" s="660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</row>
    <row r="30" spans="1:27" x14ac:dyDescent="0.25">
      <c r="A30" s="660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</row>
    <row r="31" spans="1:27" x14ac:dyDescent="0.25">
      <c r="A31" s="660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0</v>
      </c>
      <c r="J31" s="3">
        <f>'BIZ kWh ENTRY'!Z108</f>
        <v>0</v>
      </c>
      <c r="K31" s="3">
        <f>'BIZ kWh ENTRY'!AA108</f>
        <v>59227.112478379851</v>
      </c>
      <c r="L31" s="3">
        <f>'BIZ kWh ENTRY'!AB108</f>
        <v>35915.304274296563</v>
      </c>
      <c r="M31" s="3">
        <f>'BIZ kWh ENTRY'!AC108</f>
        <v>0</v>
      </c>
      <c r="N31" s="3">
        <f>'BIZ kWh ENTRY'!AD108</f>
        <v>0</v>
      </c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</row>
    <row r="32" spans="1:27" ht="15" customHeight="1" x14ac:dyDescent="0.25">
      <c r="A32" s="660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</row>
    <row r="33" spans="1:27" x14ac:dyDescent="0.25">
      <c r="A33" s="660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</row>
    <row r="34" spans="1:27" x14ac:dyDescent="0.25">
      <c r="A34" s="660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</row>
    <row r="35" spans="1:27" x14ac:dyDescent="0.25">
      <c r="A35" s="660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</row>
    <row r="36" spans="1:27" ht="15" customHeight="1" x14ac:dyDescent="0.25">
      <c r="A36" s="660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</row>
    <row r="37" spans="1:27" ht="15" customHeight="1" thickBot="1" x14ac:dyDescent="0.3">
      <c r="A37" s="661"/>
      <c r="B37" s="177" t="str">
        <f t="shared" si="4"/>
        <v>Monthly kWh</v>
      </c>
      <c r="C37" s="221">
        <f>SUM(C23:C36)</f>
        <v>0</v>
      </c>
      <c r="D37" s="221">
        <f t="shared" ref="D37:N37" si="5">SUM(D23:D36)</f>
        <v>0</v>
      </c>
      <c r="E37" s="221">
        <f t="shared" si="5"/>
        <v>0</v>
      </c>
      <c r="F37" s="221">
        <f t="shared" si="5"/>
        <v>0</v>
      </c>
      <c r="G37" s="221">
        <f t="shared" si="5"/>
        <v>0</v>
      </c>
      <c r="H37" s="221">
        <f t="shared" si="5"/>
        <v>0</v>
      </c>
      <c r="I37" s="221">
        <f t="shared" si="5"/>
        <v>0</v>
      </c>
      <c r="J37" s="221">
        <f t="shared" si="5"/>
        <v>0</v>
      </c>
      <c r="K37" s="221">
        <f t="shared" si="5"/>
        <v>59227.112478379851</v>
      </c>
      <c r="L37" s="221">
        <f t="shared" si="5"/>
        <v>35915.304274296563</v>
      </c>
      <c r="M37" s="221">
        <f t="shared" si="5"/>
        <v>0</v>
      </c>
      <c r="N37" s="221">
        <f t="shared" si="5"/>
        <v>0</v>
      </c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</row>
    <row r="38" spans="1:27" x14ac:dyDescent="0.25">
      <c r="A38" s="8"/>
      <c r="B38" s="239"/>
      <c r="C38" s="9"/>
      <c r="D38" s="239"/>
      <c r="E38" s="9"/>
      <c r="F38" s="239"/>
      <c r="G38" s="239"/>
      <c r="H38" s="9"/>
      <c r="I38" s="239"/>
      <c r="J38" s="239"/>
      <c r="K38" s="9"/>
      <c r="L38" s="239"/>
      <c r="M38" s="284" t="s">
        <v>223</v>
      </c>
      <c r="N38" s="285">
        <f>SUM(C37:N37)</f>
        <v>95142.416752676421</v>
      </c>
      <c r="O38" s="284" t="s">
        <v>224</v>
      </c>
      <c r="P38" s="286">
        <f>'BIZ kWh ENTRY'!AE113</f>
        <v>95142.416752676421</v>
      </c>
      <c r="Q38" s="9"/>
      <c r="R38" s="239"/>
      <c r="S38" s="239"/>
      <c r="T38" s="9"/>
      <c r="U38" s="239"/>
      <c r="V38" s="239"/>
      <c r="W38" s="9"/>
      <c r="X38" s="239"/>
      <c r="Y38" s="239"/>
      <c r="Z38" s="9"/>
      <c r="AA38" s="239"/>
    </row>
    <row r="39" spans="1:27" ht="15.75" thickBot="1" x14ac:dyDescent="0.3"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</row>
    <row r="40" spans="1:27" ht="16.5" thickBot="1" x14ac:dyDescent="0.3">
      <c r="A40" s="662" t="s">
        <v>32</v>
      </c>
      <c r="B40" s="17" t="str">
        <f t="shared" ref="B40" si="6">B22</f>
        <v>End Use</v>
      </c>
      <c r="C40" s="135">
        <f>C$4</f>
        <v>45292</v>
      </c>
      <c r="D40" s="135">
        <f t="shared" ref="D40:AA40" si="7">D$4</f>
        <v>45323</v>
      </c>
      <c r="E40" s="135">
        <f t="shared" si="7"/>
        <v>45352</v>
      </c>
      <c r="F40" s="135">
        <f t="shared" si="7"/>
        <v>45383</v>
      </c>
      <c r="G40" s="135">
        <f t="shared" si="7"/>
        <v>45413</v>
      </c>
      <c r="H40" s="135">
        <f t="shared" si="7"/>
        <v>45444</v>
      </c>
      <c r="I40" s="135">
        <f t="shared" si="7"/>
        <v>45474</v>
      </c>
      <c r="J40" s="135">
        <f t="shared" si="7"/>
        <v>45505</v>
      </c>
      <c r="K40" s="135">
        <f t="shared" si="7"/>
        <v>45536</v>
      </c>
      <c r="L40" s="135">
        <f t="shared" si="7"/>
        <v>45566</v>
      </c>
      <c r="M40" s="135">
        <f t="shared" si="7"/>
        <v>45597</v>
      </c>
      <c r="N40" s="135">
        <f t="shared" si="7"/>
        <v>45627</v>
      </c>
      <c r="O40" s="135">
        <f t="shared" si="7"/>
        <v>45658</v>
      </c>
      <c r="P40" s="135">
        <f t="shared" si="7"/>
        <v>45689</v>
      </c>
      <c r="Q40" s="135">
        <f t="shared" si="7"/>
        <v>45717</v>
      </c>
      <c r="R40" s="135">
        <f t="shared" si="7"/>
        <v>45748</v>
      </c>
      <c r="S40" s="135">
        <f t="shared" si="7"/>
        <v>45778</v>
      </c>
      <c r="T40" s="135">
        <f t="shared" si="7"/>
        <v>45809</v>
      </c>
      <c r="U40" s="135">
        <f t="shared" si="7"/>
        <v>45839</v>
      </c>
      <c r="V40" s="135">
        <f t="shared" si="7"/>
        <v>45870</v>
      </c>
      <c r="W40" s="135">
        <f t="shared" si="7"/>
        <v>45901</v>
      </c>
      <c r="X40" s="135">
        <f t="shared" si="7"/>
        <v>45931</v>
      </c>
      <c r="Y40" s="135">
        <f t="shared" si="7"/>
        <v>45962</v>
      </c>
      <c r="Z40" s="135">
        <f t="shared" si="7"/>
        <v>45992</v>
      </c>
      <c r="AA40" s="135">
        <f t="shared" si="7"/>
        <v>46023</v>
      </c>
    </row>
    <row r="41" spans="1:27" ht="15" customHeight="1" x14ac:dyDescent="0.25">
      <c r="A41" s="663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</row>
    <row r="42" spans="1:27" x14ac:dyDescent="0.25">
      <c r="A42" s="663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</row>
    <row r="43" spans="1:27" x14ac:dyDescent="0.25">
      <c r="A43" s="663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</row>
    <row r="44" spans="1:27" x14ac:dyDescent="0.25">
      <c r="A44" s="663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</row>
    <row r="45" spans="1:27" x14ac:dyDescent="0.25">
      <c r="A45" s="663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</row>
    <row r="46" spans="1:27" x14ac:dyDescent="0.25">
      <c r="A46" s="663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</row>
    <row r="47" spans="1:27" x14ac:dyDescent="0.25">
      <c r="A47" s="663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</row>
    <row r="48" spans="1:27" x14ac:dyDescent="0.25">
      <c r="A48" s="663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</row>
    <row r="49" spans="1:27" x14ac:dyDescent="0.25">
      <c r="A49" s="663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0</v>
      </c>
      <c r="J49" s="3">
        <f>'BIZ kWh ENTRY'!AP108</f>
        <v>0</v>
      </c>
      <c r="K49" s="3">
        <f>'BIZ kWh ENTRY'!AQ108</f>
        <v>69896.608746417522</v>
      </c>
      <c r="L49" s="3">
        <f>'BIZ kWh ENTRY'!AR108</f>
        <v>106705.09053201783</v>
      </c>
      <c r="M49" s="3">
        <f>'BIZ kWh ENTRY'!AS108</f>
        <v>0</v>
      </c>
      <c r="N49" s="3">
        <f>'BIZ kWh ENTRY'!AT108</f>
        <v>0</v>
      </c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</row>
    <row r="50" spans="1:27" ht="15" customHeight="1" x14ac:dyDescent="0.25">
      <c r="A50" s="663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</row>
    <row r="51" spans="1:27" x14ac:dyDescent="0.25">
      <c r="A51" s="663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</row>
    <row r="52" spans="1:27" x14ac:dyDescent="0.25">
      <c r="A52" s="663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</row>
    <row r="53" spans="1:27" x14ac:dyDescent="0.25">
      <c r="A53" s="663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</row>
    <row r="54" spans="1:27" ht="15" customHeight="1" x14ac:dyDescent="0.25">
      <c r="A54" s="663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</row>
    <row r="55" spans="1:27" ht="15" customHeight="1" thickBot="1" x14ac:dyDescent="0.3">
      <c r="A55" s="664"/>
      <c r="B55" s="177" t="str">
        <f t="shared" si="8"/>
        <v>Monthly kWh</v>
      </c>
      <c r="C55" s="221">
        <f>SUM(C41:C54)</f>
        <v>0</v>
      </c>
      <c r="D55" s="221">
        <f t="shared" ref="D55:N55" si="9">SUM(D41:D54)</f>
        <v>0</v>
      </c>
      <c r="E55" s="221">
        <f t="shared" si="9"/>
        <v>0</v>
      </c>
      <c r="F55" s="221">
        <f t="shared" si="9"/>
        <v>0</v>
      </c>
      <c r="G55" s="221">
        <f t="shared" si="9"/>
        <v>0</v>
      </c>
      <c r="H55" s="221">
        <f t="shared" si="9"/>
        <v>0</v>
      </c>
      <c r="I55" s="221">
        <f t="shared" si="9"/>
        <v>0</v>
      </c>
      <c r="J55" s="221">
        <f t="shared" si="9"/>
        <v>0</v>
      </c>
      <c r="K55" s="221">
        <f t="shared" si="9"/>
        <v>69896.608746417522</v>
      </c>
      <c r="L55" s="221">
        <f t="shared" si="9"/>
        <v>106705.09053201783</v>
      </c>
      <c r="M55" s="221">
        <f t="shared" si="9"/>
        <v>0</v>
      </c>
      <c r="N55" s="221">
        <f t="shared" si="9"/>
        <v>0</v>
      </c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</row>
    <row r="56" spans="1:27" ht="15" customHeight="1" x14ac:dyDescent="0.25">
      <c r="A56" s="8"/>
      <c r="B56" s="239"/>
      <c r="C56" s="9"/>
      <c r="D56" s="239"/>
      <c r="E56" s="9"/>
      <c r="F56" s="5"/>
      <c r="G56" s="5"/>
      <c r="H56" s="5"/>
      <c r="I56" s="5"/>
      <c r="J56" s="5"/>
      <c r="K56" s="5"/>
      <c r="L56" s="5"/>
      <c r="M56" s="284" t="s">
        <v>223</v>
      </c>
      <c r="N56" s="285">
        <f>SUM(C55:N55)</f>
        <v>176601.69927843535</v>
      </c>
      <c r="O56" s="284" t="s">
        <v>224</v>
      </c>
      <c r="P56" s="286">
        <f>'BIZ kWh ENTRY'!AU113</f>
        <v>176601.69927843535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thickBot="1" x14ac:dyDescent="0.3">
      <c r="C57" s="120"/>
      <c r="D57" s="120"/>
      <c r="E57" s="120"/>
      <c r="F57" s="239"/>
      <c r="G57" s="239"/>
      <c r="H57" s="9"/>
      <c r="I57" s="239"/>
      <c r="J57" s="239"/>
      <c r="K57" s="9"/>
      <c r="L57" s="239"/>
      <c r="M57" s="239"/>
      <c r="N57" s="9"/>
      <c r="O57" s="239"/>
      <c r="P57" s="239"/>
      <c r="Q57" s="9"/>
      <c r="R57" s="239"/>
      <c r="S57" s="239"/>
      <c r="T57" s="9"/>
      <c r="U57" s="239"/>
      <c r="V57" s="239"/>
      <c r="W57" s="9"/>
      <c r="X57" s="239"/>
      <c r="Y57" s="239"/>
      <c r="Z57" s="9"/>
      <c r="AA57" s="239"/>
    </row>
    <row r="58" spans="1:27" ht="16.5" thickBot="1" x14ac:dyDescent="0.3">
      <c r="A58" s="716" t="s">
        <v>33</v>
      </c>
      <c r="B58" s="17" t="str">
        <f t="shared" ref="B58" si="10">B40</f>
        <v>End Use</v>
      </c>
      <c r="C58" s="135">
        <f>C$4</f>
        <v>45292</v>
      </c>
      <c r="D58" s="135">
        <f t="shared" ref="D58:AA58" si="11">D$4</f>
        <v>45323</v>
      </c>
      <c r="E58" s="135">
        <f t="shared" si="11"/>
        <v>45352</v>
      </c>
      <c r="F58" s="135">
        <f t="shared" si="11"/>
        <v>45383</v>
      </c>
      <c r="G58" s="135">
        <f t="shared" si="11"/>
        <v>45413</v>
      </c>
      <c r="H58" s="135">
        <f t="shared" si="11"/>
        <v>45444</v>
      </c>
      <c r="I58" s="135">
        <f t="shared" si="11"/>
        <v>45474</v>
      </c>
      <c r="J58" s="135">
        <f t="shared" si="11"/>
        <v>45505</v>
      </c>
      <c r="K58" s="135">
        <f t="shared" si="11"/>
        <v>45536</v>
      </c>
      <c r="L58" s="135">
        <f t="shared" si="11"/>
        <v>45566</v>
      </c>
      <c r="M58" s="135">
        <f t="shared" si="11"/>
        <v>45597</v>
      </c>
      <c r="N58" s="135">
        <f t="shared" si="11"/>
        <v>45627</v>
      </c>
      <c r="O58" s="135">
        <f t="shared" si="11"/>
        <v>45658</v>
      </c>
      <c r="P58" s="135">
        <f t="shared" si="11"/>
        <v>45689</v>
      </c>
      <c r="Q58" s="135">
        <f t="shared" si="11"/>
        <v>45717</v>
      </c>
      <c r="R58" s="135">
        <f t="shared" si="11"/>
        <v>45748</v>
      </c>
      <c r="S58" s="135">
        <f t="shared" si="11"/>
        <v>45778</v>
      </c>
      <c r="T58" s="135">
        <f t="shared" si="11"/>
        <v>45809</v>
      </c>
      <c r="U58" s="135">
        <f t="shared" si="11"/>
        <v>45839</v>
      </c>
      <c r="V58" s="135">
        <f t="shared" si="11"/>
        <v>45870</v>
      </c>
      <c r="W58" s="135">
        <f t="shared" si="11"/>
        <v>45901</v>
      </c>
      <c r="X58" s="135">
        <f t="shared" si="11"/>
        <v>45931</v>
      </c>
      <c r="Y58" s="135">
        <f t="shared" si="11"/>
        <v>45962</v>
      </c>
      <c r="Z58" s="135">
        <f t="shared" si="11"/>
        <v>45992</v>
      </c>
      <c r="AA58" s="135">
        <f t="shared" si="11"/>
        <v>46023</v>
      </c>
    </row>
    <row r="59" spans="1:27" x14ac:dyDescent="0.25">
      <c r="A59" s="717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</row>
    <row r="60" spans="1:27" ht="15" customHeight="1" x14ac:dyDescent="0.25">
      <c r="A60" s="717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</row>
    <row r="61" spans="1:27" x14ac:dyDescent="0.25">
      <c r="A61" s="717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</row>
    <row r="62" spans="1:27" x14ac:dyDescent="0.25">
      <c r="A62" s="717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</row>
    <row r="63" spans="1:27" x14ac:dyDescent="0.25">
      <c r="A63" s="717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</row>
    <row r="64" spans="1:27" x14ac:dyDescent="0.25">
      <c r="A64" s="717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</row>
    <row r="65" spans="1:27" x14ac:dyDescent="0.25">
      <c r="A65" s="717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</row>
    <row r="66" spans="1:27" x14ac:dyDescent="0.25">
      <c r="A66" s="717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</row>
    <row r="67" spans="1:27" x14ac:dyDescent="0.25">
      <c r="A67" s="717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0</v>
      </c>
      <c r="J67" s="3">
        <f>'BIZ kWh ENTRY'!BF108</f>
        <v>0</v>
      </c>
      <c r="K67" s="3">
        <f>'BIZ kWh ENTRY'!BG108</f>
        <v>105396.03849039655</v>
      </c>
      <c r="L67" s="3">
        <f>'BIZ kWh ENTRY'!BH108</f>
        <v>132390.92183374305</v>
      </c>
      <c r="M67" s="3">
        <f>'BIZ kWh ENTRY'!BI108</f>
        <v>0</v>
      </c>
      <c r="N67" s="3">
        <f>'BIZ kWh ENTRY'!BJ108</f>
        <v>0</v>
      </c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</row>
    <row r="68" spans="1:27" x14ac:dyDescent="0.25">
      <c r="A68" s="717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</row>
    <row r="69" spans="1:27" ht="15.75" customHeight="1" x14ac:dyDescent="0.25">
      <c r="A69" s="717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</row>
    <row r="70" spans="1:27" x14ac:dyDescent="0.25">
      <c r="A70" s="717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</row>
    <row r="71" spans="1:27" x14ac:dyDescent="0.25">
      <c r="A71" s="717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</row>
    <row r="72" spans="1:27" x14ac:dyDescent="0.25">
      <c r="A72" s="717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</row>
    <row r="73" spans="1:27" ht="15.75" customHeight="1" thickBot="1" x14ac:dyDescent="0.3">
      <c r="A73" s="718"/>
      <c r="B73" s="177" t="str">
        <f t="shared" si="12"/>
        <v>Monthly kWh</v>
      </c>
      <c r="C73" s="221">
        <f>SUM(C59:C72)</f>
        <v>0</v>
      </c>
      <c r="D73" s="221">
        <f t="shared" ref="D73:N73" si="13">SUM(D59:D72)</f>
        <v>0</v>
      </c>
      <c r="E73" s="221">
        <f t="shared" si="13"/>
        <v>0</v>
      </c>
      <c r="F73" s="221">
        <f t="shared" si="13"/>
        <v>0</v>
      </c>
      <c r="G73" s="221">
        <f t="shared" si="13"/>
        <v>0</v>
      </c>
      <c r="H73" s="221">
        <f t="shared" si="13"/>
        <v>0</v>
      </c>
      <c r="I73" s="221">
        <f t="shared" si="13"/>
        <v>0</v>
      </c>
      <c r="J73" s="221">
        <f t="shared" si="13"/>
        <v>0</v>
      </c>
      <c r="K73" s="221">
        <f t="shared" si="13"/>
        <v>105396.03849039655</v>
      </c>
      <c r="L73" s="221">
        <f t="shared" si="13"/>
        <v>132390.92183374305</v>
      </c>
      <c r="M73" s="221">
        <f t="shared" si="13"/>
        <v>0</v>
      </c>
      <c r="N73" s="221">
        <f t="shared" si="13"/>
        <v>0</v>
      </c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</row>
    <row r="74" spans="1:27" ht="15.75" customHeight="1" x14ac:dyDescent="0.25">
      <c r="A74" s="8"/>
      <c r="B74" s="239"/>
      <c r="C74" s="9"/>
      <c r="D74" s="239"/>
      <c r="E74" s="9"/>
      <c r="F74" s="5"/>
      <c r="G74" s="239"/>
      <c r="H74" s="239"/>
      <c r="I74" s="9"/>
      <c r="J74" s="239"/>
      <c r="K74" s="239"/>
      <c r="L74" s="9"/>
      <c r="M74" s="284" t="s">
        <v>223</v>
      </c>
      <c r="N74" s="285">
        <f>SUM(C73:N73)</f>
        <v>237786.9603241396</v>
      </c>
      <c r="O74" s="284" t="s">
        <v>224</v>
      </c>
      <c r="P74" s="286">
        <f>'BIZ kWh ENTRY'!BK113</f>
        <v>237786.9603241396</v>
      </c>
      <c r="Q74" s="239"/>
      <c r="R74" s="9"/>
      <c r="S74" s="239"/>
      <c r="T74" s="239"/>
      <c r="U74" s="9"/>
      <c r="V74" s="239"/>
      <c r="W74" s="239"/>
      <c r="X74" s="9"/>
      <c r="Y74" s="239"/>
      <c r="Z74" s="239"/>
      <c r="AA74" s="9"/>
    </row>
    <row r="75" spans="1:27" ht="15.75" customHeight="1" thickBot="1" x14ac:dyDescent="0.3">
      <c r="P75" s="281">
        <f>P20+P38+P56+P74</f>
        <v>511296.13015491317</v>
      </c>
    </row>
    <row r="76" spans="1:27" ht="16.5" customHeight="1" thickBot="1" x14ac:dyDescent="0.3">
      <c r="A76" s="648" t="s">
        <v>17</v>
      </c>
      <c r="B76" s="17" t="s">
        <v>106</v>
      </c>
      <c r="C76" s="135">
        <f>C$4</f>
        <v>45292</v>
      </c>
      <c r="D76" s="135">
        <f t="shared" ref="D76:AA76" si="14">D$4</f>
        <v>45323</v>
      </c>
      <c r="E76" s="135">
        <f t="shared" si="14"/>
        <v>45352</v>
      </c>
      <c r="F76" s="135">
        <f t="shared" si="14"/>
        <v>45383</v>
      </c>
      <c r="G76" s="135">
        <f t="shared" si="14"/>
        <v>45413</v>
      </c>
      <c r="H76" s="135">
        <f t="shared" si="14"/>
        <v>45444</v>
      </c>
      <c r="I76" s="135">
        <f t="shared" si="14"/>
        <v>45474</v>
      </c>
      <c r="J76" s="135">
        <f t="shared" si="14"/>
        <v>45505</v>
      </c>
      <c r="K76" s="135">
        <f t="shared" si="14"/>
        <v>45536</v>
      </c>
      <c r="L76" s="135">
        <f t="shared" si="14"/>
        <v>45566</v>
      </c>
      <c r="M76" s="135">
        <f t="shared" si="14"/>
        <v>45597</v>
      </c>
      <c r="N76" s="135">
        <f t="shared" si="14"/>
        <v>45627</v>
      </c>
      <c r="O76" s="135">
        <f t="shared" si="14"/>
        <v>45658</v>
      </c>
      <c r="P76" s="135">
        <f t="shared" si="14"/>
        <v>45689</v>
      </c>
      <c r="Q76" s="135">
        <f t="shared" si="14"/>
        <v>45717</v>
      </c>
      <c r="R76" s="135">
        <f t="shared" si="14"/>
        <v>45748</v>
      </c>
      <c r="S76" s="135">
        <f t="shared" si="14"/>
        <v>45778</v>
      </c>
      <c r="T76" s="135">
        <f t="shared" si="14"/>
        <v>45809</v>
      </c>
      <c r="U76" s="135">
        <f t="shared" si="14"/>
        <v>45839</v>
      </c>
      <c r="V76" s="135">
        <f t="shared" si="14"/>
        <v>45870</v>
      </c>
      <c r="W76" s="135">
        <f t="shared" si="14"/>
        <v>45901</v>
      </c>
      <c r="X76" s="135">
        <f t="shared" si="14"/>
        <v>45931</v>
      </c>
      <c r="Y76" s="135">
        <f t="shared" si="14"/>
        <v>45962</v>
      </c>
      <c r="Z76" s="135">
        <f t="shared" si="14"/>
        <v>45992</v>
      </c>
      <c r="AA76" s="135">
        <f t="shared" si="14"/>
        <v>46023</v>
      </c>
    </row>
    <row r="77" spans="1:27" ht="15.75" x14ac:dyDescent="0.25">
      <c r="A77" s="649"/>
      <c r="B77" s="13" t="s">
        <v>30</v>
      </c>
      <c r="C77" s="23">
        <f>((C19*C$90))*C$2</f>
        <v>0</v>
      </c>
      <c r="D77" s="23">
        <f t="shared" ref="D77:AA77" si="15">((D19*D$90))*D$2</f>
        <v>0</v>
      </c>
      <c r="E77" s="23">
        <f t="shared" si="15"/>
        <v>0</v>
      </c>
      <c r="F77" s="23">
        <f t="shared" si="15"/>
        <v>0</v>
      </c>
      <c r="G77" s="23">
        <f t="shared" si="15"/>
        <v>0</v>
      </c>
      <c r="H77" s="23">
        <f t="shared" si="15"/>
        <v>0</v>
      </c>
      <c r="I77" s="23">
        <f t="shared" si="15"/>
        <v>0</v>
      </c>
      <c r="J77" s="23">
        <f t="shared" si="15"/>
        <v>0</v>
      </c>
      <c r="K77" s="23">
        <f t="shared" si="15"/>
        <v>69.868481238910903</v>
      </c>
      <c r="L77" s="23">
        <f t="shared" si="15"/>
        <v>31.530595132162667</v>
      </c>
      <c r="M77" s="23">
        <f t="shared" si="15"/>
        <v>0</v>
      </c>
      <c r="N77" s="23">
        <f t="shared" si="15"/>
        <v>0</v>
      </c>
      <c r="O77" s="23">
        <f t="shared" si="15"/>
        <v>0</v>
      </c>
      <c r="P77" s="23">
        <f t="shared" si="15"/>
        <v>0</v>
      </c>
      <c r="Q77" s="23">
        <f t="shared" si="15"/>
        <v>0</v>
      </c>
      <c r="R77" s="23">
        <f t="shared" si="15"/>
        <v>0</v>
      </c>
      <c r="S77" s="23">
        <f t="shared" si="15"/>
        <v>0</v>
      </c>
      <c r="T77" s="23">
        <f t="shared" si="15"/>
        <v>0</v>
      </c>
      <c r="U77" s="23">
        <f t="shared" si="15"/>
        <v>0</v>
      </c>
      <c r="V77" s="23">
        <f t="shared" si="15"/>
        <v>0</v>
      </c>
      <c r="W77" s="23">
        <f t="shared" si="15"/>
        <v>0</v>
      </c>
      <c r="X77" s="23">
        <f t="shared" si="15"/>
        <v>0</v>
      </c>
      <c r="Y77" s="23">
        <f t="shared" si="15"/>
        <v>0</v>
      </c>
      <c r="Z77" s="23">
        <f t="shared" si="15"/>
        <v>0</v>
      </c>
      <c r="AA77" s="23">
        <f t="shared" si="15"/>
        <v>0</v>
      </c>
    </row>
    <row r="78" spans="1:27" ht="15.75" x14ac:dyDescent="0.25">
      <c r="A78" s="649"/>
      <c r="B78" s="13" t="s">
        <v>31</v>
      </c>
      <c r="C78" s="23">
        <f>((C37*C$91))*C$2</f>
        <v>0</v>
      </c>
      <c r="D78" s="23">
        <f t="shared" ref="D78:AA78" si="16">((D37*D$91))*D$2</f>
        <v>0</v>
      </c>
      <c r="E78" s="23">
        <f t="shared" si="16"/>
        <v>0</v>
      </c>
      <c r="F78" s="23">
        <f t="shared" si="16"/>
        <v>0</v>
      </c>
      <c r="G78" s="23">
        <f t="shared" si="16"/>
        <v>0</v>
      </c>
      <c r="H78" s="23">
        <f t="shared" si="16"/>
        <v>0</v>
      </c>
      <c r="I78" s="23">
        <f t="shared" si="16"/>
        <v>0</v>
      </c>
      <c r="J78" s="23">
        <f t="shared" si="16"/>
        <v>0</v>
      </c>
      <c r="K78" s="23">
        <f t="shared" si="16"/>
        <v>3006.9723459498405</v>
      </c>
      <c r="L78" s="23">
        <f t="shared" si="16"/>
        <v>969.56237112805525</v>
      </c>
      <c r="M78" s="23">
        <f t="shared" si="16"/>
        <v>0</v>
      </c>
      <c r="N78" s="23">
        <f t="shared" si="16"/>
        <v>0</v>
      </c>
      <c r="O78" s="23">
        <f t="shared" si="16"/>
        <v>0</v>
      </c>
      <c r="P78" s="23">
        <f t="shared" si="16"/>
        <v>0</v>
      </c>
      <c r="Q78" s="23">
        <f t="shared" si="16"/>
        <v>0</v>
      </c>
      <c r="R78" s="23">
        <f t="shared" si="16"/>
        <v>0</v>
      </c>
      <c r="S78" s="23">
        <f t="shared" si="16"/>
        <v>0</v>
      </c>
      <c r="T78" s="23">
        <f t="shared" si="16"/>
        <v>0</v>
      </c>
      <c r="U78" s="23">
        <f t="shared" si="16"/>
        <v>0</v>
      </c>
      <c r="V78" s="23">
        <f t="shared" si="16"/>
        <v>0</v>
      </c>
      <c r="W78" s="23">
        <f t="shared" si="16"/>
        <v>0</v>
      </c>
      <c r="X78" s="23">
        <f t="shared" si="16"/>
        <v>0</v>
      </c>
      <c r="Y78" s="23">
        <f t="shared" si="16"/>
        <v>0</v>
      </c>
      <c r="Z78" s="23">
        <f t="shared" si="16"/>
        <v>0</v>
      </c>
      <c r="AA78" s="23">
        <f t="shared" si="16"/>
        <v>0</v>
      </c>
    </row>
    <row r="79" spans="1:27" ht="15.75" x14ac:dyDescent="0.25">
      <c r="A79" s="649"/>
      <c r="B79" s="13" t="s">
        <v>32</v>
      </c>
      <c r="C79" s="23">
        <f>((C55*C$92))*C$2</f>
        <v>0</v>
      </c>
      <c r="D79" s="23">
        <f t="shared" ref="D79:AA79" si="17">((D55*D$92))*D$2</f>
        <v>0</v>
      </c>
      <c r="E79" s="23">
        <f t="shared" si="17"/>
        <v>0</v>
      </c>
      <c r="F79" s="23">
        <f t="shared" si="17"/>
        <v>0</v>
      </c>
      <c r="G79" s="23">
        <f t="shared" si="17"/>
        <v>0</v>
      </c>
      <c r="H79" s="23">
        <f t="shared" si="17"/>
        <v>0</v>
      </c>
      <c r="I79" s="23">
        <f t="shared" si="17"/>
        <v>0</v>
      </c>
      <c r="J79" s="23">
        <f t="shared" si="17"/>
        <v>0</v>
      </c>
      <c r="K79" s="23">
        <f t="shared" si="17"/>
        <v>3478.5620016351468</v>
      </c>
      <c r="L79" s="23">
        <f t="shared" si="17"/>
        <v>2928.5852327055482</v>
      </c>
      <c r="M79" s="23">
        <f t="shared" si="17"/>
        <v>0</v>
      </c>
      <c r="N79" s="23">
        <f t="shared" si="17"/>
        <v>0</v>
      </c>
      <c r="O79" s="23">
        <f t="shared" si="17"/>
        <v>0</v>
      </c>
      <c r="P79" s="23">
        <f t="shared" si="17"/>
        <v>0</v>
      </c>
      <c r="Q79" s="23">
        <f t="shared" si="17"/>
        <v>0</v>
      </c>
      <c r="R79" s="23">
        <f t="shared" si="17"/>
        <v>0</v>
      </c>
      <c r="S79" s="23">
        <f t="shared" si="17"/>
        <v>0</v>
      </c>
      <c r="T79" s="23">
        <f t="shared" si="17"/>
        <v>0</v>
      </c>
      <c r="U79" s="23">
        <f t="shared" si="17"/>
        <v>0</v>
      </c>
      <c r="V79" s="23">
        <f t="shared" si="17"/>
        <v>0</v>
      </c>
      <c r="W79" s="23">
        <f t="shared" si="17"/>
        <v>0</v>
      </c>
      <c r="X79" s="23">
        <f t="shared" si="17"/>
        <v>0</v>
      </c>
      <c r="Y79" s="23">
        <f t="shared" si="17"/>
        <v>0</v>
      </c>
      <c r="Z79" s="23">
        <f t="shared" si="17"/>
        <v>0</v>
      </c>
      <c r="AA79" s="23">
        <f t="shared" si="17"/>
        <v>0</v>
      </c>
    </row>
    <row r="80" spans="1:27" ht="15.75" customHeight="1" x14ac:dyDescent="0.25">
      <c r="A80" s="649"/>
      <c r="B80" s="13" t="s">
        <v>33</v>
      </c>
      <c r="C80" s="23">
        <f>((C73*C$93))*C$2</f>
        <v>0</v>
      </c>
      <c r="D80" s="23">
        <f t="shared" ref="D80:AA80" si="18">((D73*D$93))*D$2</f>
        <v>0</v>
      </c>
      <c r="E80" s="23">
        <f t="shared" si="18"/>
        <v>0</v>
      </c>
      <c r="F80" s="23">
        <f t="shared" si="18"/>
        <v>0</v>
      </c>
      <c r="G80" s="23">
        <f t="shared" si="18"/>
        <v>0</v>
      </c>
      <c r="H80" s="23">
        <f t="shared" si="18"/>
        <v>0</v>
      </c>
      <c r="I80" s="23">
        <f t="shared" si="18"/>
        <v>0</v>
      </c>
      <c r="J80" s="23">
        <f t="shared" si="18"/>
        <v>0</v>
      </c>
      <c r="K80" s="23">
        <f t="shared" si="18"/>
        <v>3779.486130859847</v>
      </c>
      <c r="L80" s="23">
        <f t="shared" si="18"/>
        <v>3065.3330673158448</v>
      </c>
      <c r="M80" s="23">
        <f t="shared" si="18"/>
        <v>0</v>
      </c>
      <c r="N80" s="23">
        <f t="shared" si="18"/>
        <v>0</v>
      </c>
      <c r="O80" s="23">
        <f t="shared" si="18"/>
        <v>0</v>
      </c>
      <c r="P80" s="23">
        <f t="shared" si="18"/>
        <v>0</v>
      </c>
      <c r="Q80" s="23">
        <f t="shared" si="18"/>
        <v>0</v>
      </c>
      <c r="R80" s="23">
        <f t="shared" si="18"/>
        <v>0</v>
      </c>
      <c r="S80" s="23">
        <f t="shared" si="18"/>
        <v>0</v>
      </c>
      <c r="T80" s="23">
        <f t="shared" si="18"/>
        <v>0</v>
      </c>
      <c r="U80" s="23">
        <f t="shared" si="18"/>
        <v>0</v>
      </c>
      <c r="V80" s="23">
        <f t="shared" si="18"/>
        <v>0</v>
      </c>
      <c r="W80" s="23">
        <f t="shared" si="18"/>
        <v>0</v>
      </c>
      <c r="X80" s="23">
        <f t="shared" si="18"/>
        <v>0</v>
      </c>
      <c r="Y80" s="23">
        <f t="shared" si="18"/>
        <v>0</v>
      </c>
      <c r="Z80" s="23">
        <f t="shared" si="18"/>
        <v>0</v>
      </c>
      <c r="AA80" s="23">
        <f t="shared" si="18"/>
        <v>0</v>
      </c>
    </row>
    <row r="81" spans="1:29" ht="15.75" x14ac:dyDescent="0.25">
      <c r="A81" s="649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9" ht="15.75" x14ac:dyDescent="0.25">
      <c r="A82" s="649"/>
      <c r="B82" s="13" t="s">
        <v>102</v>
      </c>
      <c r="C82" s="23">
        <f>C77</f>
        <v>0</v>
      </c>
      <c r="D82" s="23">
        <f>C82+D77</f>
        <v>0</v>
      </c>
      <c r="E82" s="23">
        <f t="shared" ref="E82:AA82" si="19">D82+E77</f>
        <v>0</v>
      </c>
      <c r="F82" s="23">
        <f t="shared" si="19"/>
        <v>0</v>
      </c>
      <c r="G82" s="23">
        <f t="shared" si="19"/>
        <v>0</v>
      </c>
      <c r="H82" s="23">
        <f t="shared" si="19"/>
        <v>0</v>
      </c>
      <c r="I82" s="23">
        <f t="shared" si="19"/>
        <v>0</v>
      </c>
      <c r="J82" s="23">
        <f t="shared" si="19"/>
        <v>0</v>
      </c>
      <c r="K82" s="23">
        <f t="shared" si="19"/>
        <v>69.868481238910903</v>
      </c>
      <c r="L82" s="23">
        <f t="shared" si="19"/>
        <v>101.39907637107356</v>
      </c>
      <c r="M82" s="23">
        <f t="shared" si="19"/>
        <v>101.39907637107356</v>
      </c>
      <c r="N82" s="23">
        <f t="shared" si="19"/>
        <v>101.39907637107356</v>
      </c>
      <c r="O82" s="23">
        <f t="shared" si="19"/>
        <v>101.39907637107356</v>
      </c>
      <c r="P82" s="23">
        <f t="shared" si="19"/>
        <v>101.39907637107356</v>
      </c>
      <c r="Q82" s="23">
        <f t="shared" si="19"/>
        <v>101.39907637107356</v>
      </c>
      <c r="R82" s="23">
        <f t="shared" si="19"/>
        <v>101.39907637107356</v>
      </c>
      <c r="S82" s="23">
        <f t="shared" si="19"/>
        <v>101.39907637107356</v>
      </c>
      <c r="T82" s="23">
        <f t="shared" si="19"/>
        <v>101.39907637107356</v>
      </c>
      <c r="U82" s="23">
        <f t="shared" si="19"/>
        <v>101.39907637107356</v>
      </c>
      <c r="V82" s="23">
        <f t="shared" si="19"/>
        <v>101.39907637107356</v>
      </c>
      <c r="W82" s="23">
        <f t="shared" si="19"/>
        <v>101.39907637107356</v>
      </c>
      <c r="X82" s="23">
        <f t="shared" si="19"/>
        <v>101.39907637107356</v>
      </c>
      <c r="Y82" s="23">
        <f t="shared" si="19"/>
        <v>101.39907637107356</v>
      </c>
      <c r="Z82" s="23">
        <f t="shared" si="19"/>
        <v>101.39907637107356</v>
      </c>
      <c r="AA82" s="23">
        <f t="shared" si="19"/>
        <v>101.39907637107356</v>
      </c>
    </row>
    <row r="83" spans="1:29" ht="15.75" x14ac:dyDescent="0.25">
      <c r="A83" s="649"/>
      <c r="B83" s="13" t="s">
        <v>103</v>
      </c>
      <c r="C83" s="23">
        <f t="shared" ref="C83:C85" si="20">C78</f>
        <v>0</v>
      </c>
      <c r="D83" s="23">
        <f>C83+D78</f>
        <v>0</v>
      </c>
      <c r="E83" s="23">
        <f t="shared" ref="E83:AA83" si="21">D83+E78</f>
        <v>0</v>
      </c>
      <c r="F83" s="23">
        <f t="shared" si="21"/>
        <v>0</v>
      </c>
      <c r="G83" s="23">
        <f t="shared" si="21"/>
        <v>0</v>
      </c>
      <c r="H83" s="23">
        <f t="shared" si="21"/>
        <v>0</v>
      </c>
      <c r="I83" s="23">
        <f t="shared" si="21"/>
        <v>0</v>
      </c>
      <c r="J83" s="23">
        <f t="shared" si="21"/>
        <v>0</v>
      </c>
      <c r="K83" s="23">
        <f t="shared" si="21"/>
        <v>3006.9723459498405</v>
      </c>
      <c r="L83" s="23">
        <f t="shared" si="21"/>
        <v>3976.5347170778959</v>
      </c>
      <c r="M83" s="23">
        <f t="shared" si="21"/>
        <v>3976.5347170778959</v>
      </c>
      <c r="N83" s="23">
        <f t="shared" si="21"/>
        <v>3976.5347170778959</v>
      </c>
      <c r="O83" s="23">
        <f t="shared" si="21"/>
        <v>3976.5347170778959</v>
      </c>
      <c r="P83" s="23">
        <f t="shared" si="21"/>
        <v>3976.5347170778959</v>
      </c>
      <c r="Q83" s="23">
        <f t="shared" si="21"/>
        <v>3976.5347170778959</v>
      </c>
      <c r="R83" s="23">
        <f t="shared" si="21"/>
        <v>3976.5347170778959</v>
      </c>
      <c r="S83" s="23">
        <f t="shared" si="21"/>
        <v>3976.5347170778959</v>
      </c>
      <c r="T83" s="23">
        <f t="shared" si="21"/>
        <v>3976.5347170778959</v>
      </c>
      <c r="U83" s="23">
        <f t="shared" si="21"/>
        <v>3976.5347170778959</v>
      </c>
      <c r="V83" s="23">
        <f t="shared" si="21"/>
        <v>3976.5347170778959</v>
      </c>
      <c r="W83" s="23">
        <f t="shared" si="21"/>
        <v>3976.5347170778959</v>
      </c>
      <c r="X83" s="23">
        <f t="shared" si="21"/>
        <v>3976.5347170778959</v>
      </c>
      <c r="Y83" s="23">
        <f t="shared" si="21"/>
        <v>3976.5347170778959</v>
      </c>
      <c r="Z83" s="23">
        <f t="shared" si="21"/>
        <v>3976.5347170778959</v>
      </c>
      <c r="AA83" s="23">
        <f t="shared" si="21"/>
        <v>3976.5347170778959</v>
      </c>
    </row>
    <row r="84" spans="1:29" ht="15.75" x14ac:dyDescent="0.25">
      <c r="A84" s="649"/>
      <c r="B84" s="13" t="s">
        <v>104</v>
      </c>
      <c r="C84" s="23">
        <f t="shared" si="20"/>
        <v>0</v>
      </c>
      <c r="D84" s="23">
        <f>C84+D79</f>
        <v>0</v>
      </c>
      <c r="E84" s="23">
        <f t="shared" ref="E84:AA84" si="22">D84+E79</f>
        <v>0</v>
      </c>
      <c r="F84" s="23">
        <f t="shared" si="22"/>
        <v>0</v>
      </c>
      <c r="G84" s="23">
        <f t="shared" si="22"/>
        <v>0</v>
      </c>
      <c r="H84" s="23">
        <f t="shared" si="22"/>
        <v>0</v>
      </c>
      <c r="I84" s="23">
        <f t="shared" si="22"/>
        <v>0</v>
      </c>
      <c r="J84" s="23">
        <f t="shared" si="22"/>
        <v>0</v>
      </c>
      <c r="K84" s="23">
        <f t="shared" si="22"/>
        <v>3478.5620016351468</v>
      </c>
      <c r="L84" s="23">
        <f t="shared" si="22"/>
        <v>6407.1472343406949</v>
      </c>
      <c r="M84" s="23">
        <f t="shared" si="22"/>
        <v>6407.1472343406949</v>
      </c>
      <c r="N84" s="23">
        <f t="shared" si="22"/>
        <v>6407.1472343406949</v>
      </c>
      <c r="O84" s="23">
        <f t="shared" si="22"/>
        <v>6407.1472343406949</v>
      </c>
      <c r="P84" s="23">
        <f t="shared" si="22"/>
        <v>6407.1472343406949</v>
      </c>
      <c r="Q84" s="23">
        <f t="shared" si="22"/>
        <v>6407.1472343406949</v>
      </c>
      <c r="R84" s="23">
        <f t="shared" si="22"/>
        <v>6407.1472343406949</v>
      </c>
      <c r="S84" s="23">
        <f t="shared" si="22"/>
        <v>6407.1472343406949</v>
      </c>
      <c r="T84" s="23">
        <f t="shared" si="22"/>
        <v>6407.1472343406949</v>
      </c>
      <c r="U84" s="23">
        <f t="shared" si="22"/>
        <v>6407.1472343406949</v>
      </c>
      <c r="V84" s="23">
        <f t="shared" si="22"/>
        <v>6407.1472343406949</v>
      </c>
      <c r="W84" s="23">
        <f t="shared" si="22"/>
        <v>6407.1472343406949</v>
      </c>
      <c r="X84" s="23">
        <f t="shared" si="22"/>
        <v>6407.1472343406949</v>
      </c>
      <c r="Y84" s="23">
        <f t="shared" si="22"/>
        <v>6407.1472343406949</v>
      </c>
      <c r="Z84" s="23">
        <f t="shared" si="22"/>
        <v>6407.1472343406949</v>
      </c>
      <c r="AA84" s="23">
        <f t="shared" si="22"/>
        <v>6407.1472343406949</v>
      </c>
    </row>
    <row r="85" spans="1:29" ht="16.5" thickBot="1" x14ac:dyDescent="0.3">
      <c r="A85" s="650"/>
      <c r="B85" s="14" t="s">
        <v>105</v>
      </c>
      <c r="C85" s="24">
        <f t="shared" si="20"/>
        <v>0</v>
      </c>
      <c r="D85" s="24">
        <f>C85+D80</f>
        <v>0</v>
      </c>
      <c r="E85" s="24">
        <f t="shared" ref="E85:AA85" si="23">D85+E80</f>
        <v>0</v>
      </c>
      <c r="F85" s="24">
        <f t="shared" si="23"/>
        <v>0</v>
      </c>
      <c r="G85" s="24">
        <f t="shared" si="23"/>
        <v>0</v>
      </c>
      <c r="H85" s="24">
        <f t="shared" si="23"/>
        <v>0</v>
      </c>
      <c r="I85" s="24">
        <f t="shared" si="23"/>
        <v>0</v>
      </c>
      <c r="J85" s="24">
        <f t="shared" si="23"/>
        <v>0</v>
      </c>
      <c r="K85" s="24">
        <f t="shared" si="23"/>
        <v>3779.486130859847</v>
      </c>
      <c r="L85" s="24">
        <f t="shared" si="23"/>
        <v>6844.8191981756918</v>
      </c>
      <c r="M85" s="24">
        <f t="shared" si="23"/>
        <v>6844.8191981756918</v>
      </c>
      <c r="N85" s="24">
        <f t="shared" si="23"/>
        <v>6844.8191981756918</v>
      </c>
      <c r="O85" s="24">
        <f t="shared" si="23"/>
        <v>6844.8191981756918</v>
      </c>
      <c r="P85" s="24">
        <f t="shared" si="23"/>
        <v>6844.8191981756918</v>
      </c>
      <c r="Q85" s="24">
        <f t="shared" si="23"/>
        <v>6844.8191981756918</v>
      </c>
      <c r="R85" s="24">
        <f t="shared" si="23"/>
        <v>6844.8191981756918</v>
      </c>
      <c r="S85" s="24">
        <f t="shared" si="23"/>
        <v>6844.8191981756918</v>
      </c>
      <c r="T85" s="24">
        <f t="shared" si="23"/>
        <v>6844.8191981756918</v>
      </c>
      <c r="U85" s="24">
        <f t="shared" si="23"/>
        <v>6844.8191981756918</v>
      </c>
      <c r="V85" s="24">
        <f t="shared" si="23"/>
        <v>6844.8191981756918</v>
      </c>
      <c r="W85" s="24">
        <f t="shared" si="23"/>
        <v>6844.8191981756918</v>
      </c>
      <c r="X85" s="24">
        <f t="shared" si="23"/>
        <v>6844.8191981756918</v>
      </c>
      <c r="Y85" s="24">
        <f t="shared" si="23"/>
        <v>6844.8191981756918</v>
      </c>
      <c r="Z85" s="24">
        <f t="shared" si="23"/>
        <v>6844.8191981756918</v>
      </c>
      <c r="AA85" s="24">
        <f t="shared" si="23"/>
        <v>6844.8191981756918</v>
      </c>
    </row>
    <row r="86" spans="1:29" x14ac:dyDescent="0.25">
      <c r="A86" s="8"/>
      <c r="B86" s="30"/>
      <c r="C86" s="27"/>
      <c r="D86" s="32"/>
      <c r="E86" s="27"/>
      <c r="F86" s="32"/>
      <c r="G86" s="27"/>
      <c r="H86" s="32"/>
      <c r="I86" s="27"/>
      <c r="J86" s="32"/>
      <c r="K86" s="27"/>
      <c r="L86" s="32"/>
      <c r="M86" s="27"/>
      <c r="N86" s="32"/>
      <c r="O86" s="27"/>
      <c r="P86" s="32"/>
      <c r="Q86" s="27"/>
      <c r="R86" s="32"/>
      <c r="S86" s="27"/>
      <c r="T86" s="32"/>
      <c r="U86" s="27"/>
      <c r="V86" s="32"/>
      <c r="W86" s="27"/>
      <c r="X86" s="32"/>
      <c r="Y86" s="27"/>
      <c r="Z86" s="32"/>
      <c r="AA86" s="27"/>
    </row>
    <row r="87" spans="1:29" x14ac:dyDescent="0.2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9" s="95" customFormat="1" ht="15.75" thickBot="1" x14ac:dyDescent="0.3">
      <c r="A88" s="18"/>
      <c r="E88" s="95" t="s">
        <v>229</v>
      </c>
    </row>
    <row r="89" spans="1:29" s="95" customFormat="1" ht="15" customHeight="1" thickBot="1" x14ac:dyDescent="0.3">
      <c r="A89" s="713" t="s">
        <v>119</v>
      </c>
      <c r="B89" s="410" t="s">
        <v>101</v>
      </c>
      <c r="C89" s="135">
        <f>C$4</f>
        <v>45292</v>
      </c>
      <c r="D89" s="135">
        <f t="shared" ref="D89:AA89" si="24">D$4</f>
        <v>45323</v>
      </c>
      <c r="E89" s="135">
        <f t="shared" si="24"/>
        <v>45352</v>
      </c>
      <c r="F89" s="135">
        <f t="shared" si="24"/>
        <v>45383</v>
      </c>
      <c r="G89" s="135">
        <f t="shared" si="24"/>
        <v>45413</v>
      </c>
      <c r="H89" s="135">
        <f t="shared" si="24"/>
        <v>45444</v>
      </c>
      <c r="I89" s="135">
        <f t="shared" si="24"/>
        <v>45474</v>
      </c>
      <c r="J89" s="135">
        <f t="shared" si="24"/>
        <v>45505</v>
      </c>
      <c r="K89" s="135">
        <f t="shared" si="24"/>
        <v>45536</v>
      </c>
      <c r="L89" s="135">
        <f t="shared" si="24"/>
        <v>45566</v>
      </c>
      <c r="M89" s="135">
        <f t="shared" si="24"/>
        <v>45597</v>
      </c>
      <c r="N89" s="135">
        <f t="shared" si="24"/>
        <v>45627</v>
      </c>
      <c r="O89" s="135">
        <f t="shared" si="24"/>
        <v>45658</v>
      </c>
      <c r="P89" s="135">
        <f t="shared" si="24"/>
        <v>45689</v>
      </c>
      <c r="Q89" s="135">
        <f t="shared" si="24"/>
        <v>45717</v>
      </c>
      <c r="R89" s="135">
        <f t="shared" si="24"/>
        <v>45748</v>
      </c>
      <c r="S89" s="135">
        <f t="shared" si="24"/>
        <v>45778</v>
      </c>
      <c r="T89" s="135">
        <f t="shared" si="24"/>
        <v>45809</v>
      </c>
      <c r="U89" s="135">
        <f t="shared" si="24"/>
        <v>45839</v>
      </c>
      <c r="V89" s="135">
        <f t="shared" si="24"/>
        <v>45870</v>
      </c>
      <c r="W89" s="135">
        <f t="shared" si="24"/>
        <v>45901</v>
      </c>
      <c r="X89" s="135">
        <f t="shared" si="24"/>
        <v>45931</v>
      </c>
      <c r="Y89" s="135">
        <f t="shared" si="24"/>
        <v>45962</v>
      </c>
      <c r="Z89" s="135">
        <f t="shared" si="24"/>
        <v>45992</v>
      </c>
      <c r="AA89" s="135">
        <f t="shared" si="24"/>
        <v>46023</v>
      </c>
    </row>
    <row r="90" spans="1:29" s="95" customFormat="1" ht="15.75" customHeight="1" x14ac:dyDescent="0.25">
      <c r="A90" s="714"/>
      <c r="B90" s="76" t="s">
        <v>30</v>
      </c>
      <c r="C90" s="392">
        <f>'LI 2M - SGS'!C93</f>
        <v>6.0077999999999999E-2</v>
      </c>
      <c r="D90" s="392">
        <f>'LI 2M - SGS'!D93</f>
        <v>5.8437000000000003E-2</v>
      </c>
      <c r="E90" s="392">
        <f>'LI 2M - SGS'!E93</f>
        <v>6.1108999999999997E-2</v>
      </c>
      <c r="F90" s="392">
        <f>'LI 2M - SGS'!F93</f>
        <v>6.9194000000000006E-2</v>
      </c>
      <c r="G90" s="392">
        <f>'LI 2M - SGS'!G93</f>
        <v>7.2404999999999997E-2</v>
      </c>
      <c r="H90" s="392">
        <f>'LI 2M - SGS'!H93</f>
        <v>0.104534</v>
      </c>
      <c r="I90" s="392">
        <f>'LI 2M - SGS'!I93</f>
        <v>0.104534</v>
      </c>
      <c r="J90" s="392">
        <f>'LI 2M - SGS'!J93</f>
        <v>0.104534</v>
      </c>
      <c r="K90" s="392">
        <f>'LI 2M - SGS'!K93</f>
        <v>0.104534</v>
      </c>
      <c r="L90" s="392">
        <f>'LI 2M - SGS'!L93</f>
        <v>6.5838999999999995E-2</v>
      </c>
      <c r="M90" s="392">
        <f>'LI 2M - SGS'!M93</f>
        <v>6.8312999999999999E-2</v>
      </c>
      <c r="N90" s="392">
        <f>'LI 2M - SGS'!N93</f>
        <v>6.4322000000000004E-2</v>
      </c>
      <c r="O90" s="392">
        <f>'LI 2M - SGS'!O93</f>
        <v>6.0077999999999999E-2</v>
      </c>
      <c r="P90" s="392">
        <f>'LI 2M - SGS'!P93</f>
        <v>5.8437000000000003E-2</v>
      </c>
      <c r="Q90" s="392">
        <f>'LI 2M - SGS'!Q93</f>
        <v>6.1108999999999997E-2</v>
      </c>
      <c r="R90" s="392">
        <f>'LI 2M - SGS'!R93</f>
        <v>6.9194000000000006E-2</v>
      </c>
      <c r="S90" s="392">
        <f>'LI 2M - SGS'!S93</f>
        <v>7.2404999999999997E-2</v>
      </c>
      <c r="T90" s="392">
        <f>'LI 2M - SGS'!T93</f>
        <v>0.104534</v>
      </c>
      <c r="U90" s="392">
        <f>'LI 2M - SGS'!U93</f>
        <v>0.104534</v>
      </c>
      <c r="V90" s="392">
        <f>'LI 2M - SGS'!V93</f>
        <v>0.104534</v>
      </c>
      <c r="W90" s="392">
        <f>'LI 2M - SGS'!W93</f>
        <v>0.104534</v>
      </c>
      <c r="X90" s="392">
        <f>'LI 2M - SGS'!X93</f>
        <v>6.5838999999999995E-2</v>
      </c>
      <c r="Y90" s="392">
        <f>'LI 2M - SGS'!Y93</f>
        <v>6.8312999999999999E-2</v>
      </c>
      <c r="Z90" s="392">
        <f>'LI 2M - SGS'!Z93</f>
        <v>6.4322000000000004E-2</v>
      </c>
      <c r="AA90" s="392">
        <f>'LI 2M - SGS'!AA93</f>
        <v>6.0077999999999999E-2</v>
      </c>
      <c r="AC90" s="95" t="s">
        <v>249</v>
      </c>
    </row>
    <row r="91" spans="1:29" s="95" customFormat="1" x14ac:dyDescent="0.25">
      <c r="A91" s="714"/>
      <c r="B91" s="76" t="s">
        <v>31</v>
      </c>
      <c r="C91" s="392">
        <f>'LI 3M - LGS'!C101</f>
        <v>3.9933000000000003E-2</v>
      </c>
      <c r="D91" s="392">
        <f>'LI 3M - LGS'!D101</f>
        <v>3.9878999999999998E-2</v>
      </c>
      <c r="E91" s="392">
        <f>'LI 3M - LGS'!E101</f>
        <v>4.1041000000000001E-2</v>
      </c>
      <c r="F91" s="392">
        <f>'LI 3M - LGS'!F101</f>
        <v>4.1168000000000003E-2</v>
      </c>
      <c r="G91" s="392">
        <f>'LI 3M - LGS'!G101</f>
        <v>4.2222999999999997E-2</v>
      </c>
      <c r="H91" s="392">
        <f>'LI 3M - LGS'!H101</f>
        <v>8.2789000000000001E-2</v>
      </c>
      <c r="I91" s="392">
        <f>'LI 3M - LGS'!I101</f>
        <v>7.9558000000000004E-2</v>
      </c>
      <c r="J91" s="392">
        <f>'LI 3M - LGS'!J101</f>
        <v>7.9958000000000001E-2</v>
      </c>
      <c r="K91" s="392">
        <f>'LI 3M - LGS'!K101</f>
        <v>7.8107999999999997E-2</v>
      </c>
      <c r="L91" s="392">
        <f>'LI 3M - LGS'!L101</f>
        <v>4.1531999999999999E-2</v>
      </c>
      <c r="M91" s="392">
        <f>'LI 3M - LGS'!M101</f>
        <v>4.2438999999999998E-2</v>
      </c>
      <c r="N91" s="392">
        <f>'LI 3M - LGS'!N101</f>
        <v>4.0814000000000003E-2</v>
      </c>
      <c r="O91" s="392">
        <f>'LI 3M - LGS'!O101</f>
        <v>3.9933000000000003E-2</v>
      </c>
      <c r="P91" s="392">
        <f>'LI 3M - LGS'!P101</f>
        <v>3.9878999999999998E-2</v>
      </c>
      <c r="Q91" s="392">
        <f>'LI 3M - LGS'!Q101</f>
        <v>4.1041000000000001E-2</v>
      </c>
      <c r="R91" s="392">
        <f>'LI 3M - LGS'!R101</f>
        <v>4.1168000000000003E-2</v>
      </c>
      <c r="S91" s="392">
        <f>'LI 3M - LGS'!S101</f>
        <v>4.2222999999999997E-2</v>
      </c>
      <c r="T91" s="392">
        <f>'LI 3M - LGS'!T101</f>
        <v>8.2789000000000001E-2</v>
      </c>
      <c r="U91" s="392">
        <f>'LI 3M - LGS'!U101</f>
        <v>7.9558000000000004E-2</v>
      </c>
      <c r="V91" s="392">
        <f>'LI 3M - LGS'!V101</f>
        <v>7.9958000000000001E-2</v>
      </c>
      <c r="W91" s="392">
        <f>'LI 3M - LGS'!W101</f>
        <v>7.8107999999999997E-2</v>
      </c>
      <c r="X91" s="392">
        <f>'LI 3M - LGS'!X101</f>
        <v>4.1531999999999999E-2</v>
      </c>
      <c r="Y91" s="392">
        <f>'LI 3M - LGS'!Y101</f>
        <v>4.2438999999999998E-2</v>
      </c>
      <c r="Z91" s="392">
        <f>'LI 3M - LGS'!Z101</f>
        <v>4.0814000000000003E-2</v>
      </c>
      <c r="AA91" s="392">
        <f>'LI 3M - LGS'!AA101</f>
        <v>3.9933000000000003E-2</v>
      </c>
    </row>
    <row r="92" spans="1:29" s="95" customFormat="1" x14ac:dyDescent="0.25">
      <c r="A92" s="714"/>
      <c r="B92" s="76" t="s">
        <v>32</v>
      </c>
      <c r="C92" s="392">
        <f>'LI 4M - SPS'!C101</f>
        <v>3.9829999999999997E-2</v>
      </c>
      <c r="D92" s="392">
        <f>'LI 4M - SPS'!D101</f>
        <v>4.0202000000000002E-2</v>
      </c>
      <c r="E92" s="392">
        <f>'LI 4M - SPS'!E101</f>
        <v>4.0568E-2</v>
      </c>
      <c r="F92" s="392">
        <f>'LI 4M - SPS'!F101</f>
        <v>4.1613999999999998E-2</v>
      </c>
      <c r="G92" s="392">
        <f>'LI 4M - SPS'!G101</f>
        <v>4.3744999999999999E-2</v>
      </c>
      <c r="H92" s="392">
        <f>'LI 4M - SPS'!H101</f>
        <v>8.1032999999999994E-2</v>
      </c>
      <c r="I92" s="392">
        <f>'LI 4M - SPS'!I101</f>
        <v>7.6974000000000001E-2</v>
      </c>
      <c r="J92" s="392">
        <f>'LI 4M - SPS'!J101</f>
        <v>7.7621999999999997E-2</v>
      </c>
      <c r="K92" s="392">
        <f>'LI 4M - SPS'!K101</f>
        <v>7.6564999999999994E-2</v>
      </c>
      <c r="L92" s="392">
        <f>'LI 4M - SPS'!L101</f>
        <v>4.2223999999999998E-2</v>
      </c>
      <c r="M92" s="392">
        <f>'LI 4M - SPS'!M101</f>
        <v>4.2845000000000001E-2</v>
      </c>
      <c r="N92" s="392">
        <f>'LI 4M - SPS'!N101</f>
        <v>3.9836000000000003E-2</v>
      </c>
      <c r="O92" s="392">
        <f>'LI 4M - SPS'!O101</f>
        <v>3.9829999999999997E-2</v>
      </c>
      <c r="P92" s="392">
        <f>'LI 4M - SPS'!P101</f>
        <v>4.0202000000000002E-2</v>
      </c>
      <c r="Q92" s="392">
        <f>'LI 4M - SPS'!Q101</f>
        <v>4.0568E-2</v>
      </c>
      <c r="R92" s="392">
        <f>'LI 4M - SPS'!R101</f>
        <v>4.1613999999999998E-2</v>
      </c>
      <c r="S92" s="392">
        <f>'LI 4M - SPS'!S101</f>
        <v>4.3744999999999999E-2</v>
      </c>
      <c r="T92" s="392">
        <f>'LI 4M - SPS'!T101</f>
        <v>8.1032999999999994E-2</v>
      </c>
      <c r="U92" s="392">
        <f>'LI 4M - SPS'!U101</f>
        <v>7.6974000000000001E-2</v>
      </c>
      <c r="V92" s="392">
        <f>'LI 4M - SPS'!V101</f>
        <v>7.7621999999999997E-2</v>
      </c>
      <c r="W92" s="392">
        <f>'LI 4M - SPS'!W101</f>
        <v>7.6564999999999994E-2</v>
      </c>
      <c r="X92" s="392">
        <f>'LI 4M - SPS'!X101</f>
        <v>4.2223999999999998E-2</v>
      </c>
      <c r="Y92" s="392">
        <f>'LI 4M - SPS'!Y101</f>
        <v>4.2845000000000001E-2</v>
      </c>
      <c r="Z92" s="392">
        <f>'LI 4M - SPS'!Z101</f>
        <v>3.9836000000000003E-2</v>
      </c>
      <c r="AA92" s="392">
        <f>'LI 4M - SPS'!AA101</f>
        <v>3.9829999999999997E-2</v>
      </c>
    </row>
    <row r="93" spans="1:29" s="95" customFormat="1" ht="15.75" thickBot="1" x14ac:dyDescent="0.3">
      <c r="A93" s="715"/>
      <c r="B93" s="78" t="s">
        <v>33</v>
      </c>
      <c r="C93" s="390">
        <f>'LI 11M - LPS'!C101</f>
        <v>2.7657000000000001E-2</v>
      </c>
      <c r="D93" s="390">
        <f>'LI 11M - LPS'!D101</f>
        <v>2.6662000000000002E-2</v>
      </c>
      <c r="E93" s="390">
        <f>'LI 11M - LPS'!E101</f>
        <v>2.7882000000000001E-2</v>
      </c>
      <c r="F93" s="390">
        <f>'LI 11M - LPS'!F101</f>
        <v>3.1621999999999997E-2</v>
      </c>
      <c r="G93" s="390">
        <f>'LI 11M - LPS'!G101</f>
        <v>3.5316E-2</v>
      </c>
      <c r="H93" s="390">
        <f>'LI 11M - LPS'!H101</f>
        <v>5.7203999999999998E-2</v>
      </c>
      <c r="I93" s="390">
        <f>'LI 11M - LPS'!I101</f>
        <v>5.6994999999999997E-2</v>
      </c>
      <c r="J93" s="390">
        <f>'LI 11M - LPS'!J101</f>
        <v>5.5843999999999998E-2</v>
      </c>
      <c r="K93" s="390">
        <f>'LI 11M - LPS'!K101</f>
        <v>5.5169000000000003E-2</v>
      </c>
      <c r="L93" s="390">
        <f>'LI 11M - LPS'!L101</f>
        <v>3.5621E-2</v>
      </c>
      <c r="M93" s="390">
        <f>'LI 11M - LPS'!M101</f>
        <v>3.0717999999999999E-2</v>
      </c>
      <c r="N93" s="390">
        <f>'LI 11M - LPS'!N101</f>
        <v>2.8008000000000002E-2</v>
      </c>
      <c r="O93" s="390">
        <f>'LI 11M - LPS'!O101</f>
        <v>2.7657000000000001E-2</v>
      </c>
      <c r="P93" s="390">
        <f>'LI 11M - LPS'!P101</f>
        <v>2.6662000000000002E-2</v>
      </c>
      <c r="Q93" s="390">
        <f>'LI 11M - LPS'!Q101</f>
        <v>2.7882000000000001E-2</v>
      </c>
      <c r="R93" s="390">
        <f>'LI 11M - LPS'!R101</f>
        <v>3.1621999999999997E-2</v>
      </c>
      <c r="S93" s="390">
        <f>'LI 11M - LPS'!S101</f>
        <v>3.5316E-2</v>
      </c>
      <c r="T93" s="390">
        <f>'LI 11M - LPS'!T101</f>
        <v>5.7203999999999998E-2</v>
      </c>
      <c r="U93" s="390">
        <f>'LI 11M - LPS'!U101</f>
        <v>5.6994999999999997E-2</v>
      </c>
      <c r="V93" s="390">
        <f>'LI 11M - LPS'!V101</f>
        <v>5.5843999999999998E-2</v>
      </c>
      <c r="W93" s="390">
        <f>'LI 11M - LPS'!W101</f>
        <v>5.5169000000000003E-2</v>
      </c>
      <c r="X93" s="390">
        <f>'LI 11M - LPS'!X101</f>
        <v>3.5621E-2</v>
      </c>
      <c r="Y93" s="390">
        <f>'LI 11M - LPS'!Y101</f>
        <v>3.0717999999999999E-2</v>
      </c>
      <c r="Z93" s="390">
        <f>'LI 11M - LPS'!Z101</f>
        <v>2.8008000000000002E-2</v>
      </c>
      <c r="AA93" s="390">
        <f>'LI 11M - LPS'!AA101</f>
        <v>2.7657000000000001E-2</v>
      </c>
    </row>
    <row r="94" spans="1:29" s="95" customFormat="1" x14ac:dyDescent="0.25">
      <c r="C94" s="387" t="s">
        <v>242</v>
      </c>
    </row>
    <row r="95" spans="1:29" s="95" customFormat="1" x14ac:dyDescent="0.25"/>
    <row r="108" spans="4:10" x14ac:dyDescent="0.25">
      <c r="J108" s="5"/>
    </row>
    <row r="109" spans="4:10" x14ac:dyDescent="0.2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workbookViewId="0">
      <selection activeCell="D37" sqref="D37"/>
    </sheetView>
  </sheetViews>
  <sheetFormatPr defaultRowHeight="15" x14ac:dyDescent="0.25"/>
  <cols>
    <col min="1" max="1" width="22" customWidth="1"/>
    <col min="2" max="2" width="6.42578125" customWidth="1"/>
    <col min="3" max="3" width="15.5703125" customWidth="1"/>
    <col min="18" max="18" width="11.7109375" customWidth="1"/>
  </cols>
  <sheetData>
    <row r="1" spans="1:30" x14ac:dyDescent="0.25">
      <c r="A1" s="1" t="s">
        <v>203</v>
      </c>
    </row>
    <row r="3" spans="1:30" x14ac:dyDescent="0.25">
      <c r="A3" s="302" t="s">
        <v>227</v>
      </c>
      <c r="R3" t="s">
        <v>232</v>
      </c>
    </row>
    <row r="4" spans="1:30" x14ac:dyDescent="0.25">
      <c r="D4" s="287">
        <f>'RES kWh ENTRY'!C3</f>
        <v>45292</v>
      </c>
      <c r="E4" s="287">
        <f>'RES kWh ENTRY'!D3</f>
        <v>45323</v>
      </c>
      <c r="F4" s="287">
        <f>'RES kWh ENTRY'!E3</f>
        <v>45352</v>
      </c>
      <c r="G4" s="287">
        <f>'RES kWh ENTRY'!F3</f>
        <v>45383</v>
      </c>
      <c r="H4" s="287">
        <f>'RES kWh ENTRY'!G3</f>
        <v>45413</v>
      </c>
      <c r="I4" s="287">
        <f>'RES kWh ENTRY'!H3</f>
        <v>45444</v>
      </c>
      <c r="J4" s="287">
        <f>'RES kWh ENTRY'!I3</f>
        <v>45474</v>
      </c>
      <c r="K4" s="287">
        <f>'RES kWh ENTRY'!J3</f>
        <v>45505</v>
      </c>
      <c r="L4" s="287">
        <f>'RES kWh ENTRY'!K3</f>
        <v>45536</v>
      </c>
      <c r="M4" s="287">
        <f>'RES kWh ENTRY'!L3</f>
        <v>45566</v>
      </c>
      <c r="N4" s="287">
        <f>'RES kWh ENTRY'!M3</f>
        <v>45597</v>
      </c>
      <c r="O4" s="287" t="str">
        <f>'RES kWh ENTRY'!N3</f>
        <v>Dec-24 +</v>
      </c>
      <c r="S4" s="287">
        <f>D4</f>
        <v>45292</v>
      </c>
      <c r="T4" s="287">
        <f t="shared" ref="T4:AD4" si="0">E4</f>
        <v>45323</v>
      </c>
      <c r="U4" s="287">
        <f t="shared" si="0"/>
        <v>45352</v>
      </c>
      <c r="V4" s="287">
        <f t="shared" si="0"/>
        <v>45383</v>
      </c>
      <c r="W4" s="287">
        <f t="shared" si="0"/>
        <v>45413</v>
      </c>
      <c r="X4" s="287">
        <f t="shared" si="0"/>
        <v>45444</v>
      </c>
      <c r="Y4" s="287">
        <f t="shared" si="0"/>
        <v>45474</v>
      </c>
      <c r="Z4" s="287">
        <f t="shared" si="0"/>
        <v>45505</v>
      </c>
      <c r="AA4" s="287">
        <f t="shared" si="0"/>
        <v>45536</v>
      </c>
      <c r="AB4" s="287">
        <f t="shared" si="0"/>
        <v>45566</v>
      </c>
      <c r="AC4" s="287">
        <f t="shared" si="0"/>
        <v>45597</v>
      </c>
      <c r="AD4" s="287" t="str">
        <f t="shared" si="0"/>
        <v>Dec-24 +</v>
      </c>
    </row>
    <row r="5" spans="1:30" x14ac:dyDescent="0.25">
      <c r="A5" t="s">
        <v>225</v>
      </c>
      <c r="B5" t="s">
        <v>34</v>
      </c>
      <c r="C5" t="s">
        <v>226</v>
      </c>
      <c r="D5" t="b">
        <f>'YTD PROGRAM SUMMARY'!C11='YTD PROGRAM SUMMARY'!C12</f>
        <v>1</v>
      </c>
      <c r="E5" t="b">
        <f>'YTD PROGRAM SUMMARY'!D11='YTD PROGRAM SUMMARY'!D12</f>
        <v>1</v>
      </c>
      <c r="F5" t="b">
        <f>'YTD PROGRAM SUMMARY'!E11='YTD PROGRAM SUMMARY'!E12</f>
        <v>1</v>
      </c>
      <c r="G5" t="b">
        <f>'YTD PROGRAM SUMMARY'!F11='YTD PROGRAM SUMMARY'!F12</f>
        <v>1</v>
      </c>
      <c r="H5" t="b">
        <f>'YTD PROGRAM SUMMARY'!G11='YTD PROGRAM SUMMARY'!G12</f>
        <v>1</v>
      </c>
      <c r="I5" t="b">
        <f>'YTD PROGRAM SUMMARY'!H11='YTD PROGRAM SUMMARY'!H12</f>
        <v>1</v>
      </c>
      <c r="J5" t="b">
        <f>'YTD PROGRAM SUMMARY'!I11='YTD PROGRAM SUMMARY'!I12</f>
        <v>1</v>
      </c>
      <c r="K5" t="b">
        <f>'YTD PROGRAM SUMMARY'!J11='YTD PROGRAM SUMMARY'!J12</f>
        <v>1</v>
      </c>
      <c r="L5" t="b">
        <f>'YTD PROGRAM SUMMARY'!K11='YTD PROGRAM SUMMARY'!K12</f>
        <v>1</v>
      </c>
      <c r="M5" t="b">
        <f>'YTD PROGRAM SUMMARY'!L11='YTD PROGRAM SUMMARY'!L12</f>
        <v>1</v>
      </c>
      <c r="N5" t="b">
        <f>'YTD PROGRAM SUMMARY'!M11='YTD PROGRAM SUMMARY'!M12</f>
        <v>1</v>
      </c>
      <c r="O5" s="6" t="b">
        <f>'YTD PROGRAM SUMMARY'!N11='YTD PROGRAM SUMMARY'!N12</f>
        <v>1</v>
      </c>
      <c r="R5" t="s">
        <v>233</v>
      </c>
      <c r="S5" s="368" t="str">
        <f>IF('YTD PROGRAM SUMMARY'!AC54=0,"NO INPUTS","OK")</f>
        <v>NO INPUTS</v>
      </c>
      <c r="T5" s="368" t="str">
        <f>IF('YTD PROGRAM SUMMARY'!AD54=0,"NO INPUTS","OK")</f>
        <v>OK</v>
      </c>
      <c r="U5" s="368" t="str">
        <f>IF('YTD PROGRAM SUMMARY'!AE54=0,"NO INPUTS","OK")</f>
        <v>OK</v>
      </c>
      <c r="V5" s="368" t="str">
        <f>IF('YTD PROGRAM SUMMARY'!AF54=0,"NO INPUTS","OK")</f>
        <v>OK</v>
      </c>
      <c r="W5" s="379" t="str">
        <f>IF('YTD PROGRAM SUMMARY'!AG54=0,"NO INPUTS","OK")</f>
        <v>OK</v>
      </c>
      <c r="X5" s="368" t="str">
        <f>IF('YTD PROGRAM SUMMARY'!AH54=0,"NO INPUTS","OK")</f>
        <v>OK</v>
      </c>
      <c r="Y5" s="368" t="str">
        <f>IF('YTD PROGRAM SUMMARY'!AI54=0,"NO INPUTS","OK")</f>
        <v>OK</v>
      </c>
      <c r="Z5" s="368" t="str">
        <f>IF('YTD PROGRAM SUMMARY'!AJ54=0,"NO INPUTS","OK")</f>
        <v>OK</v>
      </c>
      <c r="AA5" s="368" t="str">
        <f>IF('YTD PROGRAM SUMMARY'!AK54=0,"NO INPUTS","OK")</f>
        <v>OK</v>
      </c>
      <c r="AB5" s="368" t="str">
        <f>IF('YTD PROGRAM SUMMARY'!AL54=0,"NO INPUTS","OK")</f>
        <v>OK</v>
      </c>
      <c r="AC5" t="str">
        <f>IF('YTD PROGRAM SUMMARY'!AM54=0,"NO INPUTS","OK")</f>
        <v>NO INPUTS</v>
      </c>
      <c r="AD5" t="str">
        <f>IF('YTD PROGRAM SUMMARY'!AN54=0,"NO INPUTS","OK")</f>
        <v>NO INPUTS</v>
      </c>
    </row>
    <row r="8" spans="1:30" x14ac:dyDescent="0.25">
      <c r="A8" s="302" t="s">
        <v>228</v>
      </c>
      <c r="D8" t="s">
        <v>34</v>
      </c>
    </row>
    <row r="9" spans="1:30" x14ac:dyDescent="0.25">
      <c r="A9" t="s">
        <v>204</v>
      </c>
      <c r="B9" t="s">
        <v>29</v>
      </c>
      <c r="C9" t="s">
        <v>205</v>
      </c>
      <c r="D9" s="6" t="b">
        <f>'RES kWh ENTRY'!O155='RES kWh ENTRY'!P156</f>
        <v>1</v>
      </c>
    </row>
    <row r="10" spans="1:30" x14ac:dyDescent="0.25">
      <c r="B10" t="s">
        <v>29</v>
      </c>
      <c r="C10" t="s">
        <v>206</v>
      </c>
      <c r="D10" s="6" t="b">
        <f>'RES kWh ENTRY'!O169='RES kWh ENTRY'!P169</f>
        <v>1</v>
      </c>
    </row>
    <row r="11" spans="1:30" x14ac:dyDescent="0.25">
      <c r="B11" t="s">
        <v>29</v>
      </c>
      <c r="C11" t="s">
        <v>207</v>
      </c>
      <c r="D11" s="6">
        <f>'RES kWh ENTRY'!O170-'RES kWh ENTRY'!P170</f>
        <v>0</v>
      </c>
    </row>
    <row r="12" spans="1:30" x14ac:dyDescent="0.25">
      <c r="A12" t="s">
        <v>208</v>
      </c>
      <c r="B12" t="s">
        <v>30</v>
      </c>
      <c r="C12" t="s">
        <v>205</v>
      </c>
      <c r="D12" t="b">
        <f>'BIZ kWh ENTRY'!O177='BIZ kWh ENTRY'!P177</f>
        <v>1</v>
      </c>
    </row>
    <row r="13" spans="1:30" x14ac:dyDescent="0.25">
      <c r="B13" t="s">
        <v>30</v>
      </c>
      <c r="C13" t="s">
        <v>206</v>
      </c>
      <c r="D13" t="b">
        <f>'BIZ kWh ENTRY'!O193='BIZ kWh ENTRY'!P193</f>
        <v>1</v>
      </c>
    </row>
    <row r="14" spans="1:30" x14ac:dyDescent="0.25">
      <c r="B14" t="s">
        <v>30</v>
      </c>
      <c r="C14" t="s">
        <v>209</v>
      </c>
      <c r="D14" t="b">
        <f>'BIZ kWh ENTRY'!O113='BIZ kWh ENTRY'!P113</f>
        <v>1</v>
      </c>
    </row>
    <row r="15" spans="1:30" x14ac:dyDescent="0.25">
      <c r="B15" t="s">
        <v>30</v>
      </c>
      <c r="C15" t="s">
        <v>207</v>
      </c>
      <c r="D15" t="b">
        <f>'BIZ kWh ENTRY'!O194='BIZ kWh ENTRY'!P194</f>
        <v>1</v>
      </c>
    </row>
    <row r="16" spans="1:30" x14ac:dyDescent="0.25">
      <c r="B16" t="s">
        <v>31</v>
      </c>
      <c r="C16" t="s">
        <v>205</v>
      </c>
      <c r="D16" t="b">
        <f>'BIZ kWh ENTRY'!AE177='BIZ kWh ENTRY'!AF177</f>
        <v>1</v>
      </c>
    </row>
    <row r="17" spans="1:5" x14ac:dyDescent="0.25">
      <c r="B17" t="s">
        <v>31</v>
      </c>
      <c r="C17" t="s">
        <v>206</v>
      </c>
      <c r="D17" t="b">
        <f>'BIZ kWh ENTRY'!AE193='BIZ kWh ENTRY'!AF193</f>
        <v>1</v>
      </c>
    </row>
    <row r="18" spans="1:5" x14ac:dyDescent="0.25">
      <c r="B18" t="s">
        <v>31</v>
      </c>
      <c r="C18" t="s">
        <v>209</v>
      </c>
      <c r="D18" t="b">
        <f>'BIZ kWh ENTRY'!AE113='BIZ kWh ENTRY'!AF113</f>
        <v>1</v>
      </c>
    </row>
    <row r="19" spans="1:5" x14ac:dyDescent="0.25">
      <c r="B19" t="s">
        <v>31</v>
      </c>
      <c r="C19" t="s">
        <v>207</v>
      </c>
      <c r="D19" s="6" t="b">
        <f>'BIZ kWh ENTRY'!AE194='BIZ kWh ENTRY'!AF194</f>
        <v>1</v>
      </c>
    </row>
    <row r="20" spans="1:5" x14ac:dyDescent="0.25">
      <c r="B20" t="s">
        <v>32</v>
      </c>
      <c r="C20" t="s">
        <v>205</v>
      </c>
      <c r="D20" t="b">
        <f>'BIZ kWh ENTRY'!AU177='BIZ kWh ENTRY'!AV177</f>
        <v>1</v>
      </c>
    </row>
    <row r="21" spans="1:5" x14ac:dyDescent="0.25">
      <c r="B21" t="s">
        <v>32</v>
      </c>
      <c r="C21" t="s">
        <v>206</v>
      </c>
      <c r="D21" t="b">
        <f>'BIZ kWh ENTRY'!AU193='BIZ kWh ENTRY'!AV193</f>
        <v>1</v>
      </c>
    </row>
    <row r="22" spans="1:5" x14ac:dyDescent="0.25">
      <c r="B22" t="s">
        <v>32</v>
      </c>
      <c r="C22" t="s">
        <v>209</v>
      </c>
      <c r="D22" t="b">
        <f>'BIZ kWh ENTRY'!AU113='BIZ kWh ENTRY'!AV113</f>
        <v>1</v>
      </c>
    </row>
    <row r="23" spans="1:5" x14ac:dyDescent="0.25">
      <c r="B23" t="s">
        <v>32</v>
      </c>
      <c r="C23" t="s">
        <v>207</v>
      </c>
      <c r="D23" t="b">
        <f>'BIZ kWh ENTRY'!AU194='BIZ kWh ENTRY'!AV194</f>
        <v>1</v>
      </c>
    </row>
    <row r="24" spans="1:5" x14ac:dyDescent="0.25">
      <c r="B24" t="s">
        <v>33</v>
      </c>
      <c r="C24" t="s">
        <v>205</v>
      </c>
      <c r="D24" t="b">
        <f>'BIZ kWh ENTRY'!BK177='BIZ kWh ENTRY'!BL177</f>
        <v>1</v>
      </c>
    </row>
    <row r="25" spans="1:5" x14ac:dyDescent="0.25">
      <c r="B25" t="s">
        <v>33</v>
      </c>
      <c r="C25" t="s">
        <v>206</v>
      </c>
      <c r="D25" t="b">
        <f>'BIZ kWh ENTRY'!BK193='BIZ kWh ENTRY'!BL193</f>
        <v>1</v>
      </c>
    </row>
    <row r="26" spans="1:5" x14ac:dyDescent="0.25">
      <c r="B26" t="s">
        <v>33</v>
      </c>
      <c r="C26" t="s">
        <v>209</v>
      </c>
      <c r="D26" t="b">
        <f>'BIZ kWh ENTRY'!BK113='BIZ kWh ENTRY'!BL113</f>
        <v>1</v>
      </c>
    </row>
    <row r="27" spans="1:5" x14ac:dyDescent="0.25">
      <c r="B27" t="s">
        <v>33</v>
      </c>
      <c r="C27" t="s">
        <v>207</v>
      </c>
      <c r="D27" t="b">
        <f>'BIZ kWh ENTRY'!BK194='BIZ kWh ENTRY'!BL194</f>
        <v>1</v>
      </c>
    </row>
    <row r="28" spans="1:5" x14ac:dyDescent="0.25">
      <c r="A28" t="s">
        <v>210</v>
      </c>
      <c r="C28" t="s">
        <v>205</v>
      </c>
      <c r="D28" s="303" t="b">
        <f>'BIZ SUM'!O177='BIZ SUM'!P177</f>
        <v>1</v>
      </c>
      <c r="E28" s="166" t="b">
        <f>'BIZ SUM'!O177='BIZ SUM'!Q177</f>
        <v>1</v>
      </c>
    </row>
    <row r="29" spans="1:5" x14ac:dyDescent="0.25">
      <c r="C29" t="s">
        <v>206</v>
      </c>
      <c r="D29" t="b">
        <f>'BIZ SUM'!O193='BIZ SUM'!P193</f>
        <v>1</v>
      </c>
      <c r="E29" t="b">
        <f>'BIZ SUM'!O193='BIZ SUM'!Q193</f>
        <v>1</v>
      </c>
    </row>
    <row r="30" spans="1:5" x14ac:dyDescent="0.25">
      <c r="C30" t="s">
        <v>209</v>
      </c>
      <c r="D30" t="b">
        <f>'BIZ SUM'!O113='BIZ SUM'!P113</f>
        <v>1</v>
      </c>
      <c r="E30" t="b">
        <f>'BIZ SUM'!O113='BIZ SUM'!P113</f>
        <v>1</v>
      </c>
    </row>
    <row r="31" spans="1:5" x14ac:dyDescent="0.25">
      <c r="C31" t="s">
        <v>207</v>
      </c>
      <c r="D31" t="b">
        <f>'BIZ SUM'!O194='BIZ SUM'!P194</f>
        <v>1</v>
      </c>
      <c r="E31" t="b">
        <f>'BIZ SUM'!O194='BIZ SUM'!Q194</f>
        <v>1</v>
      </c>
    </row>
    <row r="32" spans="1:5" x14ac:dyDescent="0.25">
      <c r="A32" t="s">
        <v>211</v>
      </c>
      <c r="C32" t="s">
        <v>222</v>
      </c>
      <c r="D32" s="6" t="b">
        <f>' 1M - RES'!O31=' 1M - RES'!O33</f>
        <v>1</v>
      </c>
    </row>
    <row r="33" spans="1:4" x14ac:dyDescent="0.25">
      <c r="A33" t="s">
        <v>215</v>
      </c>
      <c r="C33" t="s">
        <v>222</v>
      </c>
      <c r="D33" t="b">
        <f>'2M - SGS'!O37='2M - SGS'!O38</f>
        <v>1</v>
      </c>
    </row>
    <row r="34" spans="1:4" x14ac:dyDescent="0.25">
      <c r="A34" t="s">
        <v>214</v>
      </c>
      <c r="C34" t="s">
        <v>222</v>
      </c>
      <c r="D34" t="b">
        <f>'3M - LGS'!O37='3M - LGS'!O38</f>
        <v>1</v>
      </c>
    </row>
    <row r="35" spans="1:4" x14ac:dyDescent="0.25">
      <c r="A35" t="s">
        <v>213</v>
      </c>
      <c r="C35" t="s">
        <v>222</v>
      </c>
      <c r="D35" t="b">
        <f>'4M - SPS'!O37='4M - SPS'!O38</f>
        <v>1</v>
      </c>
    </row>
    <row r="36" spans="1:4" x14ac:dyDescent="0.25">
      <c r="A36" t="s">
        <v>212</v>
      </c>
      <c r="C36" t="s">
        <v>222</v>
      </c>
      <c r="D36">
        <f>'11M - LPS'!O37-'11M - LPS'!O38</f>
        <v>0</v>
      </c>
    </row>
    <row r="37" spans="1:4" x14ac:dyDescent="0.25">
      <c r="A37" t="s">
        <v>216</v>
      </c>
      <c r="C37" t="s">
        <v>222</v>
      </c>
      <c r="D37" s="6" t="b">
        <f>' LI 1M - RES'!O31=' LI 1M - RES'!O32</f>
        <v>1</v>
      </c>
    </row>
    <row r="38" spans="1:4" x14ac:dyDescent="0.25">
      <c r="A38" t="s">
        <v>217</v>
      </c>
      <c r="C38" t="s">
        <v>222</v>
      </c>
      <c r="D38" t="b">
        <f>'LI 2M - SGS'!O37='LI 2M - SGS'!O38</f>
        <v>1</v>
      </c>
    </row>
    <row r="39" spans="1:4" x14ac:dyDescent="0.25">
      <c r="A39" t="s">
        <v>218</v>
      </c>
      <c r="C39" t="s">
        <v>222</v>
      </c>
      <c r="D39" t="b">
        <f>'LI 3M - LGS'!O37='LI 3M - LGS'!O38</f>
        <v>1</v>
      </c>
    </row>
    <row r="40" spans="1:4" x14ac:dyDescent="0.25">
      <c r="A40" t="s">
        <v>219</v>
      </c>
      <c r="C40" t="s">
        <v>222</v>
      </c>
      <c r="D40" t="b">
        <f>'LI 4M - SPS'!O37='LI 4M - SPS'!O38</f>
        <v>1</v>
      </c>
    </row>
    <row r="41" spans="1:4" x14ac:dyDescent="0.25">
      <c r="A41" t="s">
        <v>220</v>
      </c>
      <c r="C41" t="s">
        <v>222</v>
      </c>
      <c r="D41" t="b">
        <f>'LI 11M - LPS'!O37='LI 11M - LPS'!O38</f>
        <v>1</v>
      </c>
    </row>
    <row r="42" spans="1:4" x14ac:dyDescent="0.25">
      <c r="A42" t="s">
        <v>221</v>
      </c>
      <c r="B42" t="s">
        <v>30</v>
      </c>
      <c r="C42" t="s">
        <v>222</v>
      </c>
      <c r="D42" s="166" t="b">
        <f>'Biz DRENE'!N20='Biz DRENE'!P20</f>
        <v>1</v>
      </c>
    </row>
    <row r="43" spans="1:4" x14ac:dyDescent="0.25">
      <c r="B43" t="s">
        <v>31</v>
      </c>
      <c r="C43" t="s">
        <v>222</v>
      </c>
      <c r="D43" s="166" t="b">
        <f>'Biz DRENE'!N38='Biz DRENE'!P38</f>
        <v>1</v>
      </c>
    </row>
    <row r="44" spans="1:4" x14ac:dyDescent="0.25">
      <c r="B44" t="s">
        <v>32</v>
      </c>
      <c r="C44" t="s">
        <v>222</v>
      </c>
      <c r="D44" s="166" t="b">
        <f>'Biz DRENE'!N56='Biz DRENE'!P56</f>
        <v>1</v>
      </c>
    </row>
    <row r="45" spans="1:4" x14ac:dyDescent="0.25">
      <c r="B45" t="s">
        <v>33</v>
      </c>
      <c r="C45" t="s">
        <v>222</v>
      </c>
      <c r="D45" s="166" t="b">
        <f>'Biz DRENE'!N74='Biz DRENE'!P74</f>
        <v>1</v>
      </c>
    </row>
  </sheetData>
  <conditionalFormatting sqref="D9:D45 E28:E31">
    <cfRule type="cellIs" dxfId="5" priority="2" operator="equal">
      <formula>FALSE</formula>
    </cfRule>
  </conditionalFormatting>
  <conditionalFormatting sqref="D5:O5">
    <cfRule type="cellIs" dxfId="4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20"/>
  <sheetViews>
    <sheetView workbookViewId="0">
      <selection activeCell="V20" sqref="V20"/>
    </sheetView>
  </sheetViews>
  <sheetFormatPr defaultRowHeight="15" x14ac:dyDescent="0.25"/>
  <cols>
    <col min="2" max="2" width="33.28515625" bestFit="1" customWidth="1"/>
    <col min="5" max="5" width="5.7109375" bestFit="1" customWidth="1"/>
    <col min="6" max="6" width="23" bestFit="1" customWidth="1"/>
  </cols>
  <sheetData>
    <row r="3" spans="2:6" x14ac:dyDescent="0.25">
      <c r="B3" t="s">
        <v>72</v>
      </c>
      <c r="E3" t="s">
        <v>17</v>
      </c>
      <c r="F3" t="s">
        <v>73</v>
      </c>
    </row>
    <row r="4" spans="2:6" x14ac:dyDescent="0.25">
      <c r="E4" t="s">
        <v>74</v>
      </c>
      <c r="F4" t="s">
        <v>99</v>
      </c>
    </row>
    <row r="5" spans="2:6" x14ac:dyDescent="0.25">
      <c r="E5" t="s">
        <v>75</v>
      </c>
      <c r="F5" t="s">
        <v>76</v>
      </c>
    </row>
    <row r="6" spans="2:6" x14ac:dyDescent="0.25">
      <c r="E6" t="s">
        <v>77</v>
      </c>
      <c r="F6" t="s">
        <v>78</v>
      </c>
    </row>
    <row r="8" spans="2:6" x14ac:dyDescent="0.25">
      <c r="B8" t="s">
        <v>79</v>
      </c>
      <c r="E8" t="s">
        <v>80</v>
      </c>
    </row>
    <row r="9" spans="2:6" x14ac:dyDescent="0.25">
      <c r="E9" t="s">
        <v>81</v>
      </c>
      <c r="F9" t="s">
        <v>82</v>
      </c>
    </row>
    <row r="10" spans="2:6" x14ac:dyDescent="0.25">
      <c r="E10" t="s">
        <v>83</v>
      </c>
      <c r="F10" t="s">
        <v>100</v>
      </c>
    </row>
    <row r="11" spans="2:6" x14ac:dyDescent="0.25">
      <c r="E11" t="s">
        <v>84</v>
      </c>
      <c r="F11" t="s">
        <v>85</v>
      </c>
    </row>
    <row r="12" spans="2:6" x14ac:dyDescent="0.25">
      <c r="E12" t="s">
        <v>86</v>
      </c>
      <c r="F12" t="s">
        <v>87</v>
      </c>
    </row>
    <row r="13" spans="2:6" x14ac:dyDescent="0.25">
      <c r="E13" t="s">
        <v>88</v>
      </c>
      <c r="F13" t="s">
        <v>89</v>
      </c>
    </row>
    <row r="15" spans="2:6" x14ac:dyDescent="0.25">
      <c r="B15" t="s">
        <v>90</v>
      </c>
      <c r="E15" t="s">
        <v>91</v>
      </c>
      <c r="F15" t="s">
        <v>92</v>
      </c>
    </row>
    <row r="16" spans="2:6" x14ac:dyDescent="0.25">
      <c r="E16" t="s">
        <v>93</v>
      </c>
      <c r="F16" t="s">
        <v>94</v>
      </c>
    </row>
    <row r="18" spans="2:6" x14ac:dyDescent="0.25">
      <c r="B18" t="s">
        <v>95</v>
      </c>
      <c r="E18" t="s">
        <v>96</v>
      </c>
      <c r="F18" t="s">
        <v>98</v>
      </c>
    </row>
    <row r="19" spans="2:6" x14ac:dyDescent="0.25">
      <c r="E19" t="s">
        <v>75</v>
      </c>
      <c r="F19" t="s">
        <v>76</v>
      </c>
    </row>
    <row r="20" spans="2:6" x14ac:dyDescent="0.25">
      <c r="E20" t="s">
        <v>77</v>
      </c>
      <c r="F20" t="s">
        <v>78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W109"/>
  <sheetViews>
    <sheetView tabSelected="1" zoomScaleNormal="100" workbookViewId="0">
      <selection activeCell="I9" sqref="I9"/>
    </sheetView>
  </sheetViews>
  <sheetFormatPr defaultRowHeight="15" x14ac:dyDescent="0.25"/>
  <cols>
    <col min="1" max="1" width="13.28515625" customWidth="1"/>
    <col min="2" max="2" width="19.28515625" bestFit="1" customWidth="1"/>
    <col min="3" max="7" width="13.42578125" customWidth="1"/>
    <col min="8" max="9" width="14.42578125" customWidth="1"/>
    <col min="10" max="11" width="15.28515625" customWidth="1"/>
    <col min="12" max="12" width="14.42578125" customWidth="1"/>
    <col min="13" max="22" width="14.5703125" customWidth="1"/>
    <col min="23" max="27" width="15.28515625" customWidth="1"/>
    <col min="28" max="28" width="15.7109375" bestFit="1" customWidth="1"/>
    <col min="29" max="46" width="12.28515625" customWidth="1"/>
    <col min="49" max="49" width="12.28515625" customWidth="1"/>
  </cols>
  <sheetData>
    <row r="1" spans="1:28" ht="26.25" x14ac:dyDescent="0.4">
      <c r="A1" s="247" t="s">
        <v>245</v>
      </c>
    </row>
    <row r="2" spans="1:28" x14ac:dyDescent="0.25">
      <c r="T2" s="539" t="s">
        <v>314</v>
      </c>
    </row>
    <row r="3" spans="1:28" x14ac:dyDescent="0.25">
      <c r="A3" s="593" t="s">
        <v>38</v>
      </c>
      <c r="B3" s="593"/>
      <c r="M3" s="519" t="s">
        <v>313</v>
      </c>
      <c r="N3" s="182"/>
    </row>
    <row r="4" spans="1:28" ht="15.75" thickBot="1" x14ac:dyDescent="0.3">
      <c r="A4" s="593"/>
      <c r="B4" s="593"/>
      <c r="C4" s="140" t="s">
        <v>240</v>
      </c>
      <c r="D4" s="140" t="s">
        <v>240</v>
      </c>
      <c r="E4" s="140" t="s">
        <v>240</v>
      </c>
      <c r="F4" s="140" t="s">
        <v>240</v>
      </c>
      <c r="G4" s="140" t="s">
        <v>240</v>
      </c>
      <c r="H4" s="140" t="s">
        <v>240</v>
      </c>
      <c r="I4" s="140" t="s">
        <v>240</v>
      </c>
      <c r="J4" s="140" t="s">
        <v>240</v>
      </c>
      <c r="K4" s="140" t="s">
        <v>240</v>
      </c>
      <c r="L4" s="140" t="s">
        <v>240</v>
      </c>
      <c r="M4" s="516" t="s">
        <v>240</v>
      </c>
      <c r="N4" s="516" t="s">
        <v>240</v>
      </c>
      <c r="O4" s="516" t="s">
        <v>240</v>
      </c>
      <c r="P4" s="516" t="s">
        <v>240</v>
      </c>
      <c r="Q4" s="516" t="s">
        <v>240</v>
      </c>
      <c r="R4" s="516" t="s">
        <v>240</v>
      </c>
      <c r="S4" s="516" t="s">
        <v>240</v>
      </c>
      <c r="T4" s="516" t="s">
        <v>240</v>
      </c>
      <c r="U4" s="516" t="s">
        <v>240</v>
      </c>
      <c r="V4" s="516" t="s">
        <v>240</v>
      </c>
      <c r="W4" s="516" t="s">
        <v>240</v>
      </c>
      <c r="X4" s="516" t="s">
        <v>240</v>
      </c>
      <c r="Y4" s="516" t="s">
        <v>240</v>
      </c>
      <c r="Z4" s="516" t="s">
        <v>240</v>
      </c>
      <c r="AA4" s="516" t="s">
        <v>240</v>
      </c>
    </row>
    <row r="5" spans="1:28" ht="15.75" thickBot="1" x14ac:dyDescent="0.3">
      <c r="B5" s="138" t="s">
        <v>35</v>
      </c>
      <c r="C5" s="135">
        <v>45292</v>
      </c>
      <c r="D5" s="135">
        <f>EDATE(C5,1)</f>
        <v>45323</v>
      </c>
      <c r="E5" s="135">
        <f t="shared" ref="E5:AA5" si="0">EDATE(D5,1)</f>
        <v>45352</v>
      </c>
      <c r="F5" s="135">
        <f t="shared" si="0"/>
        <v>45383</v>
      </c>
      <c r="G5" s="135">
        <f t="shared" si="0"/>
        <v>45413</v>
      </c>
      <c r="H5" s="135">
        <f t="shared" si="0"/>
        <v>45444</v>
      </c>
      <c r="I5" s="135">
        <f t="shared" si="0"/>
        <v>45474</v>
      </c>
      <c r="J5" s="135">
        <f t="shared" si="0"/>
        <v>45505</v>
      </c>
      <c r="K5" s="135">
        <f t="shared" si="0"/>
        <v>45536</v>
      </c>
      <c r="L5" s="135">
        <f t="shared" si="0"/>
        <v>45566</v>
      </c>
      <c r="M5" s="135">
        <f t="shared" si="0"/>
        <v>45597</v>
      </c>
      <c r="N5" s="135">
        <f t="shared" si="0"/>
        <v>45627</v>
      </c>
      <c r="O5" s="135">
        <f t="shared" si="0"/>
        <v>45658</v>
      </c>
      <c r="P5" s="135">
        <f t="shared" si="0"/>
        <v>45689</v>
      </c>
      <c r="Q5" s="135">
        <f t="shared" si="0"/>
        <v>45717</v>
      </c>
      <c r="R5" s="135">
        <f t="shared" si="0"/>
        <v>45748</v>
      </c>
      <c r="S5" s="135">
        <f t="shared" si="0"/>
        <v>45778</v>
      </c>
      <c r="T5" s="540">
        <f t="shared" si="0"/>
        <v>45809</v>
      </c>
      <c r="U5" s="135">
        <f t="shared" si="0"/>
        <v>45839</v>
      </c>
      <c r="V5" s="135">
        <f t="shared" si="0"/>
        <v>45870</v>
      </c>
      <c r="W5" s="135">
        <f t="shared" si="0"/>
        <v>45901</v>
      </c>
      <c r="X5" s="135">
        <f t="shared" si="0"/>
        <v>45931</v>
      </c>
      <c r="Y5" s="135">
        <f t="shared" si="0"/>
        <v>45962</v>
      </c>
      <c r="Z5" s="135">
        <f t="shared" si="0"/>
        <v>45992</v>
      </c>
      <c r="AA5" s="135">
        <f t="shared" si="0"/>
        <v>46023</v>
      </c>
    </row>
    <row r="6" spans="1:28" x14ac:dyDescent="0.25">
      <c r="B6" s="55" t="s">
        <v>29</v>
      </c>
      <c r="C6" s="43">
        <f t="shared" ref="C6:R10" si="1">IF(C$4="X",C14+C22,0)</f>
        <v>155.1884780356479</v>
      </c>
      <c r="D6" s="43">
        <f t="shared" si="1"/>
        <v>2754.4661691122692</v>
      </c>
      <c r="E6" s="43">
        <f t="shared" si="1"/>
        <v>11634.668483293182</v>
      </c>
      <c r="F6" s="43">
        <f t="shared" si="1"/>
        <v>24194.620493487804</v>
      </c>
      <c r="G6" s="43">
        <f t="shared" si="1"/>
        <v>51152.309624798974</v>
      </c>
      <c r="H6" s="43">
        <f t="shared" si="1"/>
        <v>234905.02439171798</v>
      </c>
      <c r="I6" s="43">
        <f t="shared" si="1"/>
        <v>547803.09850804845</v>
      </c>
      <c r="J6" s="43">
        <f t="shared" si="1"/>
        <v>910031.0471389048</v>
      </c>
      <c r="K6" s="43">
        <f t="shared" si="1"/>
        <v>1122118.4970058249</v>
      </c>
      <c r="L6" s="43">
        <f t="shared" si="1"/>
        <v>1173802.2204970091</v>
      </c>
      <c r="M6" s="43">
        <f t="shared" si="1"/>
        <v>1261464.1309881955</v>
      </c>
      <c r="N6" s="43">
        <f t="shared" si="1"/>
        <v>1425585.9631810121</v>
      </c>
      <c r="O6" s="43">
        <f t="shared" si="1"/>
        <v>1602646.8879734206</v>
      </c>
      <c r="P6" s="43">
        <f t="shared" si="1"/>
        <v>1750627.6625288452</v>
      </c>
      <c r="Q6" s="43">
        <f t="shared" si="1"/>
        <v>1867625.3389483397</v>
      </c>
      <c r="R6" s="43">
        <f t="shared" si="1"/>
        <v>1941250.7408391582</v>
      </c>
      <c r="S6" s="43">
        <f t="shared" ref="S6:AA6" si="2">IF(S$4="X",S14+S22,0)</f>
        <v>2039745.5915135168</v>
      </c>
      <c r="T6" s="541">
        <f t="shared" si="2"/>
        <v>2039745.5915135168</v>
      </c>
      <c r="U6" s="43">
        <f t="shared" si="2"/>
        <v>2039745.5915135168</v>
      </c>
      <c r="V6" s="43">
        <f t="shared" si="2"/>
        <v>2039745.5915135168</v>
      </c>
      <c r="W6" s="43">
        <f t="shared" si="2"/>
        <v>2039745.5915135168</v>
      </c>
      <c r="X6" s="43">
        <f t="shared" si="2"/>
        <v>2039745.5915135168</v>
      </c>
      <c r="Y6" s="43">
        <f t="shared" si="2"/>
        <v>2039745.5915135168</v>
      </c>
      <c r="Z6" s="43">
        <f t="shared" si="2"/>
        <v>2039745.5915135168</v>
      </c>
      <c r="AA6" s="43">
        <f t="shared" si="2"/>
        <v>2039745.5915135168</v>
      </c>
    </row>
    <row r="7" spans="1:28" x14ac:dyDescent="0.25">
      <c r="B7" s="48" t="s">
        <v>30</v>
      </c>
      <c r="C7" s="43">
        <f t="shared" si="1"/>
        <v>0</v>
      </c>
      <c r="D7" s="43">
        <f t="shared" ref="D7:AA10" si="3">IF(D$4="X",D15+D23,0)</f>
        <v>856.08421195089215</v>
      </c>
      <c r="E7" s="43">
        <f t="shared" si="3"/>
        <v>6194.0130578041571</v>
      </c>
      <c r="F7" s="43">
        <f t="shared" si="3"/>
        <v>17961.290834173604</v>
      </c>
      <c r="G7" s="43">
        <f t="shared" si="3"/>
        <v>39206.570606206595</v>
      </c>
      <c r="H7" s="43">
        <f t="shared" si="3"/>
        <v>83912.224185784144</v>
      </c>
      <c r="I7" s="43">
        <f t="shared" si="3"/>
        <v>152939.17972864892</v>
      </c>
      <c r="J7" s="43">
        <f t="shared" si="3"/>
        <v>217486.82256928505</v>
      </c>
      <c r="K7" s="43">
        <f t="shared" si="3"/>
        <v>280336.27559355722</v>
      </c>
      <c r="L7" s="43">
        <f t="shared" si="3"/>
        <v>327170.06386933639</v>
      </c>
      <c r="M7" s="43">
        <f t="shared" si="3"/>
        <v>372175.21360374714</v>
      </c>
      <c r="N7" s="43">
        <f t="shared" si="3"/>
        <v>441784.40177661338</v>
      </c>
      <c r="O7" s="43">
        <f t="shared" si="3"/>
        <v>532216.41577338357</v>
      </c>
      <c r="P7" s="43">
        <f t="shared" si="3"/>
        <v>601457.20552367659</v>
      </c>
      <c r="Q7" s="43">
        <f t="shared" si="3"/>
        <v>676817.49152669217</v>
      </c>
      <c r="R7" s="43">
        <f t="shared" si="3"/>
        <v>756944.79153964459</v>
      </c>
      <c r="S7" s="43">
        <f t="shared" si="3"/>
        <v>861887.94770232413</v>
      </c>
      <c r="T7" s="541">
        <f t="shared" si="3"/>
        <v>861887.94770232413</v>
      </c>
      <c r="U7" s="43">
        <f t="shared" si="3"/>
        <v>861887.94770232413</v>
      </c>
      <c r="V7" s="43">
        <f t="shared" si="3"/>
        <v>861887.94770232413</v>
      </c>
      <c r="W7" s="43">
        <f t="shared" si="3"/>
        <v>861887.94770232413</v>
      </c>
      <c r="X7" s="43">
        <f t="shared" si="3"/>
        <v>861887.94770232413</v>
      </c>
      <c r="Y7" s="43">
        <f t="shared" si="3"/>
        <v>861887.94770232413</v>
      </c>
      <c r="Z7" s="43">
        <f t="shared" si="3"/>
        <v>861887.94770232413</v>
      </c>
      <c r="AA7" s="43">
        <f t="shared" si="3"/>
        <v>861887.94770232413</v>
      </c>
    </row>
    <row r="8" spans="1:28" x14ac:dyDescent="0.25">
      <c r="B8" s="48" t="s">
        <v>31</v>
      </c>
      <c r="C8" s="43">
        <f t="shared" si="1"/>
        <v>0</v>
      </c>
      <c r="D8" s="43">
        <f t="shared" si="3"/>
        <v>382.41978677013708</v>
      </c>
      <c r="E8" s="43">
        <f t="shared" si="3"/>
        <v>5298.8277689515389</v>
      </c>
      <c r="F8" s="43">
        <f t="shared" si="3"/>
        <v>17370.133364256752</v>
      </c>
      <c r="G8" s="43">
        <f t="shared" si="3"/>
        <v>41007.902729441303</v>
      </c>
      <c r="H8" s="43">
        <f t="shared" si="3"/>
        <v>114849.32837367017</v>
      </c>
      <c r="I8" s="43">
        <f t="shared" si="3"/>
        <v>230479.75018994045</v>
      </c>
      <c r="J8" s="43">
        <f t="shared" si="3"/>
        <v>364150.84134788904</v>
      </c>
      <c r="K8" s="43">
        <f t="shared" si="3"/>
        <v>504865.8030874278</v>
      </c>
      <c r="L8" s="43">
        <f t="shared" si="3"/>
        <v>586439.96361849515</v>
      </c>
      <c r="M8" s="43">
        <f t="shared" si="3"/>
        <v>663301.18714066222</v>
      </c>
      <c r="N8" s="43">
        <f t="shared" si="3"/>
        <v>787395.64419880998</v>
      </c>
      <c r="O8" s="43">
        <f t="shared" si="3"/>
        <v>959603.22120964143</v>
      </c>
      <c r="P8" s="43">
        <f t="shared" si="3"/>
        <v>1099546.238053448</v>
      </c>
      <c r="Q8" s="43">
        <f t="shared" si="3"/>
        <v>1245900.2411181626</v>
      </c>
      <c r="R8" s="43">
        <f t="shared" si="3"/>
        <v>1378564.7930777138</v>
      </c>
      <c r="S8" s="43">
        <f t="shared" si="3"/>
        <v>1550392.6053271811</v>
      </c>
      <c r="T8" s="541">
        <f t="shared" si="3"/>
        <v>1550392.6053271811</v>
      </c>
      <c r="U8" s="43">
        <f t="shared" si="3"/>
        <v>1550392.6053271811</v>
      </c>
      <c r="V8" s="43">
        <f t="shared" si="3"/>
        <v>1550392.6053271811</v>
      </c>
      <c r="W8" s="43">
        <f t="shared" si="3"/>
        <v>1550392.6053271811</v>
      </c>
      <c r="X8" s="43">
        <f t="shared" si="3"/>
        <v>1550392.6053271811</v>
      </c>
      <c r="Y8" s="43">
        <f t="shared" si="3"/>
        <v>1550392.6053271811</v>
      </c>
      <c r="Z8" s="43">
        <f t="shared" si="3"/>
        <v>1550392.6053271811</v>
      </c>
      <c r="AA8" s="43">
        <f t="shared" si="3"/>
        <v>1550392.6053271811</v>
      </c>
    </row>
    <row r="9" spans="1:28" x14ac:dyDescent="0.25">
      <c r="B9" s="48" t="s">
        <v>32</v>
      </c>
      <c r="C9" s="43">
        <f t="shared" si="1"/>
        <v>0</v>
      </c>
      <c r="D9" s="43">
        <f t="shared" si="3"/>
        <v>78.306189450390207</v>
      </c>
      <c r="E9" s="43">
        <f t="shared" si="3"/>
        <v>417.52611826404512</v>
      </c>
      <c r="F9" s="43">
        <f t="shared" si="3"/>
        <v>987.06586355012905</v>
      </c>
      <c r="G9" s="43">
        <f t="shared" si="3"/>
        <v>3006.4648846922382</v>
      </c>
      <c r="H9" s="43">
        <f t="shared" si="3"/>
        <v>12719.147781611733</v>
      </c>
      <c r="I9" s="43">
        <f t="shared" si="3"/>
        <v>27710.765036188444</v>
      </c>
      <c r="J9" s="43">
        <f t="shared" si="3"/>
        <v>47791.050638955465</v>
      </c>
      <c r="K9" s="43">
        <f t="shared" si="3"/>
        <v>76609.586504503415</v>
      </c>
      <c r="L9" s="43">
        <f t="shared" si="3"/>
        <v>95500.152363233152</v>
      </c>
      <c r="M9" s="43">
        <f t="shared" si="3"/>
        <v>110693.46081112174</v>
      </c>
      <c r="N9" s="43">
        <f t="shared" si="3"/>
        <v>139617.24560820273</v>
      </c>
      <c r="O9" s="43">
        <f t="shared" si="3"/>
        <v>184533.91077493559</v>
      </c>
      <c r="P9" s="43">
        <f t="shared" si="3"/>
        <v>222288.34492173878</v>
      </c>
      <c r="Q9" s="43">
        <f t="shared" si="3"/>
        <v>262797.02661022171</v>
      </c>
      <c r="R9" s="43">
        <f t="shared" si="3"/>
        <v>302410.86667240603</v>
      </c>
      <c r="S9" s="43">
        <f t="shared" si="3"/>
        <v>356606.35416795342</v>
      </c>
      <c r="T9" s="541">
        <f t="shared" si="3"/>
        <v>356606.35416795342</v>
      </c>
      <c r="U9" s="43">
        <f t="shared" si="3"/>
        <v>356606.35416795342</v>
      </c>
      <c r="V9" s="43">
        <f t="shared" si="3"/>
        <v>356606.35416795342</v>
      </c>
      <c r="W9" s="43">
        <f t="shared" si="3"/>
        <v>356606.35416795342</v>
      </c>
      <c r="X9" s="43">
        <f t="shared" si="3"/>
        <v>356606.35416795342</v>
      </c>
      <c r="Y9" s="43">
        <f t="shared" si="3"/>
        <v>356606.35416795342</v>
      </c>
      <c r="Z9" s="43">
        <f t="shared" si="3"/>
        <v>356606.35416795342</v>
      </c>
      <c r="AA9" s="43">
        <f t="shared" si="3"/>
        <v>356606.35416795342</v>
      </c>
    </row>
    <row r="10" spans="1:28" ht="15.75" thickBot="1" x14ac:dyDescent="0.3">
      <c r="B10" s="26" t="s">
        <v>33</v>
      </c>
      <c r="C10" s="130">
        <f t="shared" si="1"/>
        <v>0</v>
      </c>
      <c r="D10" s="130">
        <f t="shared" si="3"/>
        <v>29.738317641838655</v>
      </c>
      <c r="E10" s="130">
        <f t="shared" si="3"/>
        <v>109.69617389091954</v>
      </c>
      <c r="F10" s="130">
        <f t="shared" si="3"/>
        <v>218.77577127756516</v>
      </c>
      <c r="G10" s="130">
        <f t="shared" si="3"/>
        <v>373.09064781025472</v>
      </c>
      <c r="H10" s="130">
        <f t="shared" si="3"/>
        <v>584.55346954870356</v>
      </c>
      <c r="I10" s="130">
        <f t="shared" si="3"/>
        <v>962.9549926379035</v>
      </c>
      <c r="J10" s="130">
        <f t="shared" si="3"/>
        <v>1547.7867357192847</v>
      </c>
      <c r="K10" s="130">
        <f t="shared" si="3"/>
        <v>6128.0837551470122</v>
      </c>
      <c r="L10" s="130">
        <f t="shared" si="3"/>
        <v>9843.6365116772085</v>
      </c>
      <c r="M10" s="130">
        <f t="shared" si="3"/>
        <v>10337.499076481678</v>
      </c>
      <c r="N10" s="130">
        <f t="shared" si="3"/>
        <v>12772.385763518587</v>
      </c>
      <c r="O10" s="130">
        <f t="shared" si="3"/>
        <v>17583.268160376763</v>
      </c>
      <c r="P10" s="130">
        <f t="shared" si="3"/>
        <v>21457.383874664651</v>
      </c>
      <c r="Q10" s="130">
        <f t="shared" si="3"/>
        <v>25654.28577177172</v>
      </c>
      <c r="R10" s="130">
        <f t="shared" si="3"/>
        <v>30944.160962230206</v>
      </c>
      <c r="S10" s="130">
        <f t="shared" si="3"/>
        <v>43610.496288096816</v>
      </c>
      <c r="T10" s="542">
        <f t="shared" si="3"/>
        <v>43610.496288096816</v>
      </c>
      <c r="U10" s="130">
        <f t="shared" si="3"/>
        <v>43610.496288096816</v>
      </c>
      <c r="V10" s="130">
        <f t="shared" si="3"/>
        <v>43610.496288096816</v>
      </c>
      <c r="W10" s="130">
        <f t="shared" si="3"/>
        <v>43610.496288096816</v>
      </c>
      <c r="X10" s="130">
        <f t="shared" si="3"/>
        <v>43610.496288096816</v>
      </c>
      <c r="Y10" s="130">
        <f t="shared" si="3"/>
        <v>43610.496288096816</v>
      </c>
      <c r="Z10" s="130">
        <f t="shared" si="3"/>
        <v>43610.496288096816</v>
      </c>
      <c r="AA10" s="130">
        <f t="shared" si="3"/>
        <v>43610.496288096816</v>
      </c>
      <c r="AB10" s="277" t="s">
        <v>201</v>
      </c>
    </row>
    <row r="11" spans="1:28" ht="15.75" thickBot="1" x14ac:dyDescent="0.3">
      <c r="A11" s="1"/>
      <c r="B11" s="49" t="s">
        <v>34</v>
      </c>
      <c r="C11" s="131">
        <f>SUM(C6:C10)</f>
        <v>155.1884780356479</v>
      </c>
      <c r="D11" s="132">
        <f t="shared" ref="D11:AA11" si="4">SUM(D6:D10)</f>
        <v>4101.0146749255273</v>
      </c>
      <c r="E11" s="132">
        <f t="shared" si="4"/>
        <v>23654.731602203843</v>
      </c>
      <c r="F11" s="132">
        <f t="shared" si="4"/>
        <v>60731.886326745851</v>
      </c>
      <c r="G11" s="132">
        <f t="shared" si="4"/>
        <v>134746.33849294938</v>
      </c>
      <c r="H11" s="132">
        <f t="shared" si="4"/>
        <v>446970.27820233267</v>
      </c>
      <c r="I11" s="132">
        <f t="shared" si="4"/>
        <v>959895.74845546414</v>
      </c>
      <c r="J11" s="132">
        <f t="shared" si="4"/>
        <v>1541007.5484307536</v>
      </c>
      <c r="K11" s="132">
        <f t="shared" si="4"/>
        <v>1990058.2459464602</v>
      </c>
      <c r="L11" s="517">
        <f t="shared" si="4"/>
        <v>2192756.0368597512</v>
      </c>
      <c r="M11" s="518">
        <f t="shared" si="4"/>
        <v>2417971.4916202086</v>
      </c>
      <c r="N11" s="518">
        <f t="shared" si="4"/>
        <v>2807155.6405281569</v>
      </c>
      <c r="O11" s="518">
        <f t="shared" si="4"/>
        <v>3296583.7038917579</v>
      </c>
      <c r="P11" s="518">
        <f t="shared" si="4"/>
        <v>3695376.8349023731</v>
      </c>
      <c r="Q11" s="518">
        <f t="shared" si="4"/>
        <v>4078794.3839751878</v>
      </c>
      <c r="R11" s="518">
        <f t="shared" si="4"/>
        <v>4410115.3530911533</v>
      </c>
      <c r="S11" s="518">
        <f t="shared" si="4"/>
        <v>4852242.9949990716</v>
      </c>
      <c r="T11" s="538">
        <f t="shared" si="4"/>
        <v>4852242.9949990716</v>
      </c>
      <c r="U11" s="518">
        <f t="shared" si="4"/>
        <v>4852242.9949990716</v>
      </c>
      <c r="V11" s="518">
        <f t="shared" si="4"/>
        <v>4852242.9949990716</v>
      </c>
      <c r="W11" s="518">
        <f t="shared" si="4"/>
        <v>4852242.9949990716</v>
      </c>
      <c r="X11" s="518">
        <f t="shared" si="4"/>
        <v>4852242.9949990716</v>
      </c>
      <c r="Y11" s="518">
        <f t="shared" si="4"/>
        <v>4852242.9949990716</v>
      </c>
      <c r="Z11" s="518">
        <f t="shared" si="4"/>
        <v>4852242.9949990716</v>
      </c>
      <c r="AA11" s="518">
        <f t="shared" si="4"/>
        <v>4852242.9949990716</v>
      </c>
      <c r="AB11" s="279">
        <f>AB93</f>
        <v>4852242.9949990716</v>
      </c>
    </row>
    <row r="12" spans="1:28" s="272" customFormat="1" ht="15.75" thickBot="1" x14ac:dyDescent="0.3">
      <c r="B12" s="273" t="s">
        <v>180</v>
      </c>
      <c r="C12" s="280">
        <f>IF(C4="x",' 1M - RES'!C62+'2M - SGS'!C74+'3M - LGS'!C74+'4M - SPS'!C74+'11M - LPS'!C74+' LI 1M - RES'!C62+'LI 2M - SGS'!C74+'LI 3M - LGS'!C74+'LI 4M - SPS'!C74+'LI 11M - LPS'!C74+'Biz DRENE'!C82+'Biz DRENE'!C83+'Biz DRENE'!C84+'Biz DRENE'!C85,0)</f>
        <v>155.1884780356479</v>
      </c>
      <c r="D12" s="280">
        <f>IF(D4="x",' 1M - RES'!D62+'2M - SGS'!D74+'3M - LGS'!D74+'4M - SPS'!D74+'11M - LPS'!D74+' LI 1M - RES'!D62+'LI 2M - SGS'!D74+'LI 3M - LGS'!D74+'LI 4M - SPS'!D74+'LI 11M - LPS'!D74+'Biz DRENE'!D82+'Biz DRENE'!D83+'Biz DRENE'!D84+'Biz DRENE'!D85,0)</f>
        <v>4101.0146749255273</v>
      </c>
      <c r="E12" s="280">
        <f>IF(E4="x",' 1M - RES'!E62+'2M - SGS'!E74+'3M - LGS'!E74+'4M - SPS'!E74+'11M - LPS'!E74+' LI 1M - RES'!E62+'LI 2M - SGS'!E74+'LI 3M - LGS'!E74+'LI 4M - SPS'!E74+'LI 11M - LPS'!E74+'Biz DRENE'!E82+'Biz DRENE'!E83+'Biz DRENE'!E84+'Biz DRENE'!E85,0)</f>
        <v>23654.731602203843</v>
      </c>
      <c r="F12" s="280">
        <f>IF(F4="x",' 1M - RES'!F62+'2M - SGS'!F74+'3M - LGS'!F74+'4M - SPS'!F74+'11M - LPS'!F74+' LI 1M - RES'!F62+'LI 2M - SGS'!F74+'LI 3M - LGS'!F74+'LI 4M - SPS'!F74+'LI 11M - LPS'!F74+'Biz DRENE'!F82+'Biz DRENE'!F83+'Biz DRENE'!F84+'Biz DRENE'!F85,0)</f>
        <v>60731.886326745851</v>
      </c>
      <c r="G12" s="280">
        <f>IF(G4="x",' 1M - RES'!G62+'2M - SGS'!G74+'3M - LGS'!G74+'4M - SPS'!G74+'11M - LPS'!G74+' LI 1M - RES'!G62+'LI 2M - SGS'!G74+'LI 3M - LGS'!G74+'LI 4M - SPS'!G74+'LI 11M - LPS'!G74+'Biz DRENE'!G82+'Biz DRENE'!G83+'Biz DRENE'!G84+'Biz DRENE'!G85,0)</f>
        <v>134746.33849294938</v>
      </c>
      <c r="H12" s="280">
        <f>IF(H4="x",' 1M - RES'!H62+'2M - SGS'!H74+'3M - LGS'!H74+'4M - SPS'!H74+'11M - LPS'!H74+' LI 1M - RES'!H62+'LI 2M - SGS'!H74+'LI 3M - LGS'!H74+'LI 4M - SPS'!H74+'LI 11M - LPS'!H74+'Biz DRENE'!H82+'Biz DRENE'!H83+'Biz DRENE'!H84+'Biz DRENE'!H85,0)</f>
        <v>446970.27820233267</v>
      </c>
      <c r="I12" s="280">
        <f>IF(I4="x",' 1M - RES'!I62+'2M - SGS'!I74+'3M - LGS'!I74+'4M - SPS'!I74+'11M - LPS'!I74+' LI 1M - RES'!I62+'LI 2M - SGS'!I74+'LI 3M - LGS'!I74+'LI 4M - SPS'!I74+'LI 11M - LPS'!I74+'Biz DRENE'!I82+'Biz DRENE'!I83+'Biz DRENE'!I84+'Biz DRENE'!I85,0)</f>
        <v>959895.74845546403</v>
      </c>
      <c r="J12" s="280">
        <f>IF(J4="x",' 1M - RES'!J62+'2M - SGS'!J74+'3M - LGS'!J74+'4M - SPS'!J74+'11M - LPS'!J74+' LI 1M - RES'!J62+'LI 2M - SGS'!J74+'LI 3M - LGS'!J74+'LI 4M - SPS'!J74+'LI 11M - LPS'!J74+'Biz DRENE'!J82+'Biz DRENE'!J83+'Biz DRENE'!J84+'Biz DRENE'!J85,0)</f>
        <v>1541007.5484307536</v>
      </c>
      <c r="K12" s="280">
        <f>IF(K4="x",' 1M - RES'!K62+'2M - SGS'!K74+'3M - LGS'!K74+'4M - SPS'!K74+'11M - LPS'!K74+' LI 1M - RES'!K62+'LI 2M - SGS'!K74+'LI 3M - LGS'!K74+'LI 4M - SPS'!K74+'LI 11M - LPS'!K74+'Biz DRENE'!K82+'Biz DRENE'!K83+'Biz DRENE'!K84+'Biz DRENE'!K85,0)</f>
        <v>1990058.2459464602</v>
      </c>
      <c r="L12" s="280">
        <f>IF(L4="x",' 1M - RES'!L62+'2M - SGS'!L74+'3M - LGS'!L74+'4M - SPS'!L74+'11M - LPS'!L74+' LI 1M - RES'!L62+'LI 2M - SGS'!L74+'LI 3M - LGS'!L74+'LI 4M - SPS'!L74+'LI 11M - LPS'!L74+'Biz DRENE'!L82+'Biz DRENE'!L83+'Biz DRENE'!L84+'Biz DRENE'!L85,0)</f>
        <v>2192756.0368597512</v>
      </c>
      <c r="M12" s="280">
        <f>IF(M4="x",' 1M - RES'!M62+'2M - SGS'!M74+'3M - LGS'!M74+'4M - SPS'!M74+'11M - LPS'!M74+' LI 1M - RES'!M62+'LI 2M - SGS'!M74+'LI 3M - LGS'!M74+'LI 4M - SPS'!M74+'LI 11M - LPS'!M74+'Biz DRENE'!M82+'Biz DRENE'!M83+'Biz DRENE'!M84+'Biz DRENE'!M85,0)</f>
        <v>2417971.4916202081</v>
      </c>
      <c r="N12" s="280">
        <f>IF(N4="x",' 1M - RES'!N62+'2M - SGS'!N74+'3M - LGS'!N74+'4M - SPS'!N74+'11M - LPS'!N74+' LI 1M - RES'!N62+'LI 2M - SGS'!N74+'LI 3M - LGS'!N74+'LI 4M - SPS'!N74+'LI 11M - LPS'!N74+'Biz DRENE'!N82+'Biz DRENE'!N83+'Biz DRENE'!N84+'Biz DRENE'!N85,0)</f>
        <v>2807155.6405281569</v>
      </c>
      <c r="O12" s="280">
        <f>IF(O4="x",' 1M - RES'!O62+'2M - SGS'!O74+'3M - LGS'!O74+'4M - SPS'!O74+'11M - LPS'!O74+' LI 1M - RES'!O62+'LI 2M - SGS'!O74+'LI 3M - LGS'!O74+'LI 4M - SPS'!O74+'LI 11M - LPS'!O74+'Biz DRENE'!O82+'Biz DRENE'!O83+'Biz DRENE'!O84+'Biz DRENE'!O85,0)</f>
        <v>3296583.7038917574</v>
      </c>
      <c r="P12" s="280">
        <f>IF(P4="x",' 1M - RES'!P62+'2M - SGS'!P74+'3M - LGS'!P74+'4M - SPS'!P74+'11M - LPS'!P74+' LI 1M - RES'!P62+'LI 2M - SGS'!P74+'LI 3M - LGS'!P74+'LI 4M - SPS'!P74+'LI 11M - LPS'!P74+'Biz DRENE'!P82+'Biz DRENE'!P83+'Biz DRENE'!P84+'Biz DRENE'!P85,0)</f>
        <v>3695376.8349023731</v>
      </c>
      <c r="Q12" s="280">
        <f>IF(Q4="x",' 1M - RES'!Q62+'2M - SGS'!Q74+'3M - LGS'!Q74+'4M - SPS'!Q74+'11M - LPS'!Q74+' LI 1M - RES'!Q62+'LI 2M - SGS'!Q74+'LI 3M - LGS'!Q74+'LI 4M - SPS'!Q74+'LI 11M - LPS'!Q74+'Biz DRENE'!Q82+'Biz DRENE'!Q83+'Biz DRENE'!Q84+'Biz DRENE'!Q85,0)</f>
        <v>4078794.3839751882</v>
      </c>
      <c r="R12" s="280">
        <f>IF(R4="x",' 1M - RES'!R62+'2M - SGS'!R74+'3M - LGS'!R74+'4M - SPS'!R74+'11M - LPS'!R74+' LI 1M - RES'!R62+'LI 2M - SGS'!R74+'LI 3M - LGS'!R74+'LI 4M - SPS'!R74+'LI 11M - LPS'!R74+'Biz DRENE'!R82+'Biz DRENE'!R83+'Biz DRENE'!R84+'Biz DRENE'!R85,0)</f>
        <v>4410115.3530911533</v>
      </c>
      <c r="S12" s="280">
        <f>IF(S4="x",' 1M - RES'!S62+'2M - SGS'!S74+'3M - LGS'!S74+'4M - SPS'!S74+'11M - LPS'!S74+' LI 1M - RES'!S62+'LI 2M - SGS'!S74+'LI 3M - LGS'!S74+'LI 4M - SPS'!S74+'LI 11M - LPS'!S74+'Biz DRENE'!S82+'Biz DRENE'!S83+'Biz DRENE'!S84+'Biz DRENE'!S85,0)</f>
        <v>4852242.9949990725</v>
      </c>
      <c r="T12" s="543">
        <f>IF(T4="x",' 1M - RES'!T62+'2M - SGS'!T74+'3M - LGS'!T74+'4M - SPS'!T74+'11M - LPS'!T74+' LI 1M - RES'!T62+'LI 2M - SGS'!T74+'LI 3M - LGS'!T74+'LI 4M - SPS'!T74+'LI 11M - LPS'!T74+'Biz DRENE'!T82+'Biz DRENE'!T83+'Biz DRENE'!T84+'Biz DRENE'!T85,0)</f>
        <v>4852242.9949990725</v>
      </c>
      <c r="U12" s="280">
        <f>IF(U4="x",' 1M - RES'!U62+'2M - SGS'!U74+'3M - LGS'!U74+'4M - SPS'!U74+'11M - LPS'!U74+' LI 1M - RES'!U62+'LI 2M - SGS'!U74+'LI 3M - LGS'!U74+'LI 4M - SPS'!U74+'LI 11M - LPS'!U74+'Biz DRENE'!U82+'Biz DRENE'!U83+'Biz DRENE'!U84+'Biz DRENE'!U85,0)</f>
        <v>4852242.9949990725</v>
      </c>
      <c r="V12" s="280">
        <f>IF(V4="x",' 1M - RES'!V62+'2M - SGS'!V74+'3M - LGS'!V74+'4M - SPS'!V74+'11M - LPS'!V74+' LI 1M - RES'!V62+'LI 2M - SGS'!V74+'LI 3M - LGS'!V74+'LI 4M - SPS'!V74+'LI 11M - LPS'!V74+'Biz DRENE'!V82+'Biz DRENE'!V83+'Biz DRENE'!V84+'Biz DRENE'!V85,0)</f>
        <v>4852242.9949990725</v>
      </c>
      <c r="W12" s="280">
        <f>IF(W4="x",' 1M - RES'!W62+'2M - SGS'!W74+'3M - LGS'!W74+'4M - SPS'!W74+'11M - LPS'!W74+' LI 1M - RES'!W62+'LI 2M - SGS'!W74+'LI 3M - LGS'!W74+'LI 4M - SPS'!W74+'LI 11M - LPS'!W74+'Biz DRENE'!W82+'Biz DRENE'!W83+'Biz DRENE'!W84+'Biz DRENE'!W85,0)</f>
        <v>4852242.9949990725</v>
      </c>
      <c r="X12" s="280">
        <f>IF(X4="x",' 1M - RES'!X62+'2M - SGS'!X74+'3M - LGS'!X74+'4M - SPS'!X74+'11M - LPS'!X74+' LI 1M - RES'!X62+'LI 2M - SGS'!X74+'LI 3M - LGS'!X74+'LI 4M - SPS'!X74+'LI 11M - LPS'!X74+'Biz DRENE'!X82+'Biz DRENE'!X83+'Biz DRENE'!X84+'Biz DRENE'!X85,0)</f>
        <v>4852242.9949990725</v>
      </c>
      <c r="Y12" s="280">
        <f>IF(Y4="x",' 1M - RES'!Y62+'2M - SGS'!Y74+'3M - LGS'!Y74+'4M - SPS'!Y74+'11M - LPS'!Y74+' LI 1M - RES'!Y62+'LI 2M - SGS'!Y74+'LI 3M - LGS'!Y74+'LI 4M - SPS'!Y74+'LI 11M - LPS'!Y74+'Biz DRENE'!Y82+'Biz DRENE'!Y83+'Biz DRENE'!Y84+'Biz DRENE'!Y85,0)</f>
        <v>4852242.9949990725</v>
      </c>
      <c r="Z12" s="280">
        <f>IF(Z4="x",' 1M - RES'!Z62+'2M - SGS'!Z74+'3M - LGS'!Z74+'4M - SPS'!Z74+'11M - LPS'!Z74+' LI 1M - RES'!Z62+'LI 2M - SGS'!Z74+'LI 3M - LGS'!Z74+'LI 4M - SPS'!Z74+'LI 11M - LPS'!Z74+'Biz DRENE'!Z82+'Biz DRENE'!Z83+'Biz DRENE'!Z84+'Biz DRENE'!Z85,0)</f>
        <v>4852242.9949990725</v>
      </c>
      <c r="AA12" s="280">
        <f>IF(AA4="x",' 1M - RES'!AA62+'2M - SGS'!AA74+'3M - LGS'!AA74+'4M - SPS'!AA74+'11M - LPS'!AA74+' LI 1M - RES'!AA62+'LI 2M - SGS'!AA74+'LI 3M - LGS'!AA74+'LI 4M - SPS'!AA74+'LI 11M - LPS'!AA74+'Biz DRENE'!AA82+'Biz DRENE'!AA83+'Biz DRENE'!AA84+'Biz DRENE'!AA85,0)</f>
        <v>4852242.9949990725</v>
      </c>
    </row>
    <row r="13" spans="1:28" ht="15.75" thickBot="1" x14ac:dyDescent="0.3">
      <c r="B13" s="139" t="s">
        <v>158</v>
      </c>
      <c r="C13" s="124">
        <f t="shared" ref="C13:AA13" si="5">C5</f>
        <v>45292</v>
      </c>
      <c r="D13" s="136">
        <f t="shared" si="5"/>
        <v>45323</v>
      </c>
      <c r="E13" s="136">
        <f t="shared" si="5"/>
        <v>45352</v>
      </c>
      <c r="F13" s="136">
        <f t="shared" si="5"/>
        <v>45383</v>
      </c>
      <c r="G13" s="136">
        <f t="shared" si="5"/>
        <v>45413</v>
      </c>
      <c r="H13" s="136">
        <f t="shared" si="5"/>
        <v>45444</v>
      </c>
      <c r="I13" s="136">
        <f t="shared" si="5"/>
        <v>45474</v>
      </c>
      <c r="J13" s="136">
        <f t="shared" si="5"/>
        <v>45505</v>
      </c>
      <c r="K13" s="136">
        <f t="shared" si="5"/>
        <v>45536</v>
      </c>
      <c r="L13" s="136">
        <f t="shared" si="5"/>
        <v>45566</v>
      </c>
      <c r="M13" s="136">
        <f t="shared" si="5"/>
        <v>45597</v>
      </c>
      <c r="N13" s="136">
        <f t="shared" si="5"/>
        <v>45627</v>
      </c>
      <c r="O13" s="136">
        <f t="shared" si="5"/>
        <v>45658</v>
      </c>
      <c r="P13" s="136">
        <f t="shared" si="5"/>
        <v>45689</v>
      </c>
      <c r="Q13" s="136">
        <f t="shared" si="5"/>
        <v>45717</v>
      </c>
      <c r="R13" s="136">
        <f t="shared" si="5"/>
        <v>45748</v>
      </c>
      <c r="S13" s="136">
        <f t="shared" si="5"/>
        <v>45778</v>
      </c>
      <c r="T13" s="544">
        <f t="shared" si="5"/>
        <v>45809</v>
      </c>
      <c r="U13" s="136">
        <f t="shared" si="5"/>
        <v>45839</v>
      </c>
      <c r="V13" s="136">
        <f t="shared" si="5"/>
        <v>45870</v>
      </c>
      <c r="W13" s="136">
        <f t="shared" si="5"/>
        <v>45901</v>
      </c>
      <c r="X13" s="136">
        <f t="shared" si="5"/>
        <v>45931</v>
      </c>
      <c r="Y13" s="136">
        <f t="shared" si="5"/>
        <v>45962</v>
      </c>
      <c r="Z13" s="136">
        <f t="shared" si="5"/>
        <v>45992</v>
      </c>
      <c r="AA13" s="136">
        <f t="shared" si="5"/>
        <v>46023</v>
      </c>
    </row>
    <row r="14" spans="1:28" x14ac:dyDescent="0.25">
      <c r="B14" s="47" t="s">
        <v>29</v>
      </c>
      <c r="C14" s="42">
        <f>IF(C$4="X",' 1M - RES'!C$62,0)</f>
        <v>155.1884780356479</v>
      </c>
      <c r="D14" s="42">
        <f>IF(D$4="X",' 1M - RES'!D$62,0)</f>
        <v>2754.4661691122692</v>
      </c>
      <c r="E14" s="42">
        <f>IF(E$4="X",' 1M - RES'!E$62,0)</f>
        <v>10563.740700150305</v>
      </c>
      <c r="F14" s="42">
        <f>IF(F$4="X",' 1M - RES'!F$62,0)</f>
        <v>19955.344029440927</v>
      </c>
      <c r="G14" s="42">
        <f>IF(G$4="X",' 1M - RES'!G$62,0)</f>
        <v>39918.150618020249</v>
      </c>
      <c r="H14" s="42">
        <f>IF(H$4="X",' 1M - RES'!H$62,0)</f>
        <v>182787.13804157925</v>
      </c>
      <c r="I14" s="42">
        <f>IF(I$4="X",' 1M - RES'!I$62,0)</f>
        <v>430677.67653156817</v>
      </c>
      <c r="J14" s="42">
        <f>IF(J$4="X",' 1M - RES'!J$62,0)</f>
        <v>725020.38659582916</v>
      </c>
      <c r="K14" s="42">
        <f>IF(K$4="X",' 1M - RES'!K$62,0)</f>
        <v>896952.16416011925</v>
      </c>
      <c r="L14" s="42">
        <f>IF(L$4="X",' 1M - RES'!L$62,0)</f>
        <v>935883.30541634816</v>
      </c>
      <c r="M14" s="42">
        <f>IF(M$4="X",' 1M - RES'!M$62,0)</f>
        <v>1000485.372063023</v>
      </c>
      <c r="N14" s="42">
        <f>IF(N$4="X",' 1M - RES'!N$62,0)</f>
        <v>1122065.220589696</v>
      </c>
      <c r="O14" s="42">
        <f>IF(O$4="X",' 1M - RES'!O$62,0)</f>
        <v>1253224.4247726859</v>
      </c>
      <c r="P14" s="42">
        <f>IF(P$4="X",' 1M - RES'!P$62,0)</f>
        <v>1362711.566562813</v>
      </c>
      <c r="Q14" s="42">
        <f>IF(Q$4="X",' 1M - RES'!Q$62,0)</f>
        <v>1448803.7354058197</v>
      </c>
      <c r="R14" s="42">
        <f>IF(R$4="X",' 1M - RES'!R$62,0)</f>
        <v>1503007.1825330264</v>
      </c>
      <c r="S14" s="42">
        <f>IF(S$4="X",' 1M - RES'!S$62,0)</f>
        <v>1579122.3625310971</v>
      </c>
      <c r="T14" s="545">
        <f>IF(T$4="X",' 1M - RES'!T$62,0)</f>
        <v>1579122.3625310971</v>
      </c>
      <c r="U14" s="42">
        <f>IF(U$4="X",' 1M - RES'!U$62,0)</f>
        <v>1579122.3625310971</v>
      </c>
      <c r="V14" s="42">
        <f>IF(V$4="X",' 1M - RES'!V$62,0)</f>
        <v>1579122.3625310971</v>
      </c>
      <c r="W14" s="42">
        <f>IF(W$4="X",' 1M - RES'!W$62,0)</f>
        <v>1579122.3625310971</v>
      </c>
      <c r="X14" s="42">
        <f>IF(X$4="X",' 1M - RES'!X$62,0)</f>
        <v>1579122.3625310971</v>
      </c>
      <c r="Y14" s="42">
        <f>IF(Y$4="X",' 1M - RES'!Y$62,0)</f>
        <v>1579122.3625310971</v>
      </c>
      <c r="Z14" s="42">
        <f>IF(Z$4="X",' 1M - RES'!Z$62,0)</f>
        <v>1579122.3625310971</v>
      </c>
      <c r="AA14" s="42">
        <f>IF(AA$4="X",' 1M - RES'!AA$62,0)</f>
        <v>1579122.3625310971</v>
      </c>
    </row>
    <row r="15" spans="1:28" x14ac:dyDescent="0.25">
      <c r="B15" s="48" t="s">
        <v>30</v>
      </c>
      <c r="C15" s="43">
        <f>IF(C$4="X",'2M - SGS'!C74+'Biz DRENE'!C82,0)</f>
        <v>0</v>
      </c>
      <c r="D15" s="43">
        <f>IF(D$4="X",'2M - SGS'!D74+'Biz DRENE'!D82,0)</f>
        <v>533.4131014556001</v>
      </c>
      <c r="E15" s="43">
        <f>IF(E$4="X",'2M - SGS'!E74+'Biz DRENE'!E82,0)</f>
        <v>4480.338916689785</v>
      </c>
      <c r="F15" s="43">
        <f>IF(F$4="X",'2M - SGS'!F74+'Biz DRENE'!F82,0)</f>
        <v>13379.399944018247</v>
      </c>
      <c r="G15" s="43">
        <f>IF(G$4="X",'2M - SGS'!G74+'Biz DRENE'!G82,0)</f>
        <v>29460.113738149746</v>
      </c>
      <c r="H15" s="43">
        <f>IF(H$4="X",'2M - SGS'!H74+'Biz DRENE'!H82,0)</f>
        <v>58187.265453451808</v>
      </c>
      <c r="I15" s="43">
        <f>IF(I$4="X",'2M - SGS'!I74+'Biz DRENE'!I82,0)</f>
        <v>102150.49616574349</v>
      </c>
      <c r="J15" s="43">
        <f>IF(J$4="X",'2M - SGS'!J74+'Biz DRENE'!J82,0)</f>
        <v>142926.5500155997</v>
      </c>
      <c r="K15" s="43">
        <f>IF(K$4="X",'2M - SGS'!K74+'Biz DRENE'!K82,0)</f>
        <v>188670.73100508959</v>
      </c>
      <c r="L15" s="43">
        <f>IF(L$4="X",'2M - SGS'!L74+'Biz DRENE'!L82,0)</f>
        <v>224262.74195438929</v>
      </c>
      <c r="M15" s="43">
        <f>IF(M$4="X",'2M - SGS'!M74+'Biz DRENE'!M82,0)</f>
        <v>257243.29804932978</v>
      </c>
      <c r="N15" s="43">
        <f>IF(N$4="X",'2M - SGS'!N74+'Biz DRENE'!N82,0)</f>
        <v>311490.63479188684</v>
      </c>
      <c r="O15" s="43">
        <f>IF(O$4="X",'2M - SGS'!O74+'Biz DRENE'!O82,0)</f>
        <v>386237.12986893102</v>
      </c>
      <c r="P15" s="43">
        <f>IF(P$4="X",'2M - SGS'!P74+'Biz DRENE'!P82,0)</f>
        <v>443178.83230861113</v>
      </c>
      <c r="Q15" s="43">
        <f>IF(Q$4="X",'2M - SGS'!Q74+'Biz DRENE'!Q82,0)</f>
        <v>506523.82890412799</v>
      </c>
      <c r="R15" s="43">
        <f>IF(R$4="X",'2M - SGS'!R74+'Biz DRENE'!R82,0)</f>
        <v>575580.87120292487</v>
      </c>
      <c r="S15" s="43">
        <f>IF(S$4="X",'2M - SGS'!S74+'Biz DRENE'!S82,0)</f>
        <v>666739.96068617736</v>
      </c>
      <c r="T15" s="541">
        <f>IF(T$4="X",'2M - SGS'!T74+'Biz DRENE'!T82,0)</f>
        <v>666739.96068617736</v>
      </c>
      <c r="U15" s="43">
        <f>IF(U$4="X",'2M - SGS'!U74+'Biz DRENE'!U82,0)</f>
        <v>666739.96068617736</v>
      </c>
      <c r="V15" s="43">
        <f>IF(V$4="X",'2M - SGS'!V74+'Biz DRENE'!V82,0)</f>
        <v>666739.96068617736</v>
      </c>
      <c r="W15" s="43">
        <f>IF(W$4="X",'2M - SGS'!W74+'Biz DRENE'!W82,0)</f>
        <v>666739.96068617736</v>
      </c>
      <c r="X15" s="43">
        <f>IF(X$4="X",'2M - SGS'!X74+'Biz DRENE'!X82,0)</f>
        <v>666739.96068617736</v>
      </c>
      <c r="Y15" s="43">
        <f>IF(Y$4="X",'2M - SGS'!Y74+'Biz DRENE'!Y82,0)</f>
        <v>666739.96068617736</v>
      </c>
      <c r="Z15" s="43">
        <f>IF(Z$4="X",'2M - SGS'!Z74+'Biz DRENE'!Z82,0)</f>
        <v>666739.96068617736</v>
      </c>
      <c r="AA15" s="43">
        <f>IF(AA$4="X",'2M - SGS'!AA74+'Biz DRENE'!AA82,0)</f>
        <v>666739.96068617736</v>
      </c>
    </row>
    <row r="16" spans="1:28" x14ac:dyDescent="0.25">
      <c r="B16" s="48" t="s">
        <v>31</v>
      </c>
      <c r="C16" s="43">
        <f>IF(C$4="X",'3M - LGS'!C74+'Biz DRENE'!C83,0)</f>
        <v>0</v>
      </c>
      <c r="D16" s="43">
        <f>IF(D$4="X",'3M - LGS'!D74+'Biz DRENE'!D83,0)</f>
        <v>298.59516948670307</v>
      </c>
      <c r="E16" s="43">
        <f>IF(E$4="X",'3M - LGS'!E74+'Biz DRENE'!E83,0)</f>
        <v>2327.3399271259914</v>
      </c>
      <c r="F16" s="43">
        <f>IF(F$4="X",'3M - LGS'!F74+'Biz DRENE'!F83,0)</f>
        <v>7691.3846022990283</v>
      </c>
      <c r="G16" s="43">
        <f>IF(G$4="X",'3M - LGS'!G74+'Biz DRENE'!G83,0)</f>
        <v>20276.889487861554</v>
      </c>
      <c r="H16" s="43">
        <f>IF(H$4="X",'3M - LGS'!H74+'Biz DRENE'!H83,0)</f>
        <v>71543.95002169894</v>
      </c>
      <c r="I16" s="43">
        <f>IF(I$4="X",'3M - LGS'!I74+'Biz DRENE'!I83,0)</f>
        <v>151432.64965500371</v>
      </c>
      <c r="J16" s="43">
        <f>IF(J$4="X",'3M - LGS'!J74+'Biz DRENE'!J83,0)</f>
        <v>251896.45529429161</v>
      </c>
      <c r="K16" s="43">
        <f>IF(K$4="X",'3M - LGS'!K74+'Biz DRENE'!K83,0)</f>
        <v>358320.30871240911</v>
      </c>
      <c r="L16" s="43">
        <f>IF(L$4="X",'3M - LGS'!L74+'Biz DRENE'!L83,0)</f>
        <v>418234.35329530202</v>
      </c>
      <c r="M16" s="43">
        <f>IF(M$4="X",'3M - LGS'!M74+'Biz DRENE'!M83,0)</f>
        <v>477186.59219907963</v>
      </c>
      <c r="N16" s="43">
        <f>IF(N$4="X",'3M - LGS'!N74+'Biz DRENE'!N83,0)</f>
        <v>582460.98711567163</v>
      </c>
      <c r="O16" s="43">
        <f>IF(O$4="X",'3M - LGS'!O74+'Biz DRENE'!O83,0)</f>
        <v>733747.4808113433</v>
      </c>
      <c r="P16" s="43">
        <f>IF(P$4="X",'3M - LGS'!P74+'Biz DRENE'!P83,0)</f>
        <v>857674.68849772809</v>
      </c>
      <c r="Q16" s="43">
        <f>IF(Q$4="X",'3M - LGS'!Q74+'Biz DRENE'!Q83,0)</f>
        <v>986045.72215729114</v>
      </c>
      <c r="R16" s="43">
        <f>IF(R$4="X",'3M - LGS'!R74+'Biz DRENE'!R83,0)</f>
        <v>1100881.7220116351</v>
      </c>
      <c r="S16" s="43">
        <f>IF(S$4="X",'3M - LGS'!S74+'Biz DRENE'!S83,0)</f>
        <v>1250264.6354409168</v>
      </c>
      <c r="T16" s="541">
        <f>IF(T$4="X",'3M - LGS'!T74+'Biz DRENE'!T83,0)</f>
        <v>1250264.6354409168</v>
      </c>
      <c r="U16" s="43">
        <f>IF(U$4="X",'3M - LGS'!U74+'Biz DRENE'!U83,0)</f>
        <v>1250264.6354409168</v>
      </c>
      <c r="V16" s="43">
        <f>IF(V$4="X",'3M - LGS'!V74+'Biz DRENE'!V83,0)</f>
        <v>1250264.6354409168</v>
      </c>
      <c r="W16" s="43">
        <f>IF(W$4="X",'3M - LGS'!W74+'Biz DRENE'!W83,0)</f>
        <v>1250264.6354409168</v>
      </c>
      <c r="X16" s="43">
        <f>IF(X$4="X",'3M - LGS'!X74+'Biz DRENE'!X83,0)</f>
        <v>1250264.6354409168</v>
      </c>
      <c r="Y16" s="43">
        <f>IF(Y$4="X",'3M - LGS'!Y74+'Biz DRENE'!Y83,0)</f>
        <v>1250264.6354409168</v>
      </c>
      <c r="Z16" s="43">
        <f>IF(Z$4="X",'3M - LGS'!Z74+'Biz DRENE'!Z83,0)</f>
        <v>1250264.6354409168</v>
      </c>
      <c r="AA16" s="43">
        <f>IF(AA$4="X",'3M - LGS'!AA74+'Biz DRENE'!AA83,0)</f>
        <v>1250264.6354409168</v>
      </c>
    </row>
    <row r="17" spans="1:40" x14ac:dyDescent="0.25">
      <c r="B17" s="48" t="s">
        <v>32</v>
      </c>
      <c r="C17" s="43">
        <f>IF(C$4="X",'4M - SPS'!C74+'Biz DRENE'!C84,0)</f>
        <v>0</v>
      </c>
      <c r="D17" s="43">
        <f>IF(D$4="X",'4M - SPS'!D74+'Biz DRENE'!D84,0)</f>
        <v>78.306189450390207</v>
      </c>
      <c r="E17" s="43">
        <f>IF(E$4="X",'4M - SPS'!E74+'Biz DRENE'!E84,0)</f>
        <v>417.52611826404512</v>
      </c>
      <c r="F17" s="43">
        <f>IF(F$4="X",'4M - SPS'!F74+'Biz DRENE'!F84,0)</f>
        <v>987.06586355012905</v>
      </c>
      <c r="G17" s="43">
        <f>IF(G$4="X",'4M - SPS'!G74+'Biz DRENE'!G84,0)</f>
        <v>3006.4648846922382</v>
      </c>
      <c r="H17" s="43">
        <f>IF(H$4="X",'4M - SPS'!H74+'Biz DRENE'!H84,0)</f>
        <v>12719.147781611733</v>
      </c>
      <c r="I17" s="43">
        <f>IF(I$4="X",'4M - SPS'!I74+'Biz DRENE'!I84,0)</f>
        <v>27710.765036188444</v>
      </c>
      <c r="J17" s="43">
        <f>IF(J$4="X",'4M - SPS'!J74+'Biz DRENE'!J84,0)</f>
        <v>47791.050638955465</v>
      </c>
      <c r="K17" s="43">
        <f>IF(K$4="X",'4M - SPS'!K74+'Biz DRENE'!K84,0)</f>
        <v>76609.586504503415</v>
      </c>
      <c r="L17" s="43">
        <f>IF(L$4="X",'4M - SPS'!L74+'Biz DRENE'!L84,0)</f>
        <v>95500.152363233152</v>
      </c>
      <c r="M17" s="43">
        <f>IF(M$4="X",'4M - SPS'!M74+'Biz DRENE'!M84,0)</f>
        <v>110693.46081112174</v>
      </c>
      <c r="N17" s="43">
        <f>IF(N$4="X",'4M - SPS'!N74+'Biz DRENE'!N84,0)</f>
        <v>139617.24560820273</v>
      </c>
      <c r="O17" s="43">
        <f>IF(O$4="X",'4M - SPS'!O74+'Biz DRENE'!O84,0)</f>
        <v>184533.91077493559</v>
      </c>
      <c r="P17" s="43">
        <f>IF(P$4="X",'4M - SPS'!P74+'Biz DRENE'!P84,0)</f>
        <v>222288.34492173878</v>
      </c>
      <c r="Q17" s="43">
        <f>IF(Q$4="X",'4M - SPS'!Q74+'Biz DRENE'!Q84,0)</f>
        <v>262797.02661022171</v>
      </c>
      <c r="R17" s="43">
        <f>IF(R$4="X",'4M - SPS'!R74+'Biz DRENE'!R84,0)</f>
        <v>302410.86667240603</v>
      </c>
      <c r="S17" s="43">
        <f>IF(S$4="X",'4M - SPS'!S74+'Biz DRENE'!S84,0)</f>
        <v>356606.35416795342</v>
      </c>
      <c r="T17" s="541">
        <f>IF(T$4="X",'4M - SPS'!T74+'Biz DRENE'!T84,0)</f>
        <v>356606.35416795342</v>
      </c>
      <c r="U17" s="43">
        <f>IF(U$4="X",'4M - SPS'!U74+'Biz DRENE'!U84,0)</f>
        <v>356606.35416795342</v>
      </c>
      <c r="V17" s="43">
        <f>IF(V$4="X",'4M - SPS'!V74+'Biz DRENE'!V84,0)</f>
        <v>356606.35416795342</v>
      </c>
      <c r="W17" s="43">
        <f>IF(W$4="X",'4M - SPS'!W74+'Biz DRENE'!W84,0)</f>
        <v>356606.35416795342</v>
      </c>
      <c r="X17" s="43">
        <f>IF(X$4="X",'4M - SPS'!X74+'Biz DRENE'!X84,0)</f>
        <v>356606.35416795342</v>
      </c>
      <c r="Y17" s="43">
        <f>IF(Y$4="X",'4M - SPS'!Y74+'Biz DRENE'!Y84,0)</f>
        <v>356606.35416795342</v>
      </c>
      <c r="Z17" s="43">
        <f>IF(Z$4="X",'4M - SPS'!Z74+'Biz DRENE'!Z84,0)</f>
        <v>356606.35416795342</v>
      </c>
      <c r="AA17" s="43">
        <f>IF(AA$4="X",'4M - SPS'!AA74+'Biz DRENE'!AA84,0)</f>
        <v>356606.35416795342</v>
      </c>
    </row>
    <row r="18" spans="1:40" ht="15.75" thickBot="1" x14ac:dyDescent="0.3">
      <c r="B18" s="26" t="s">
        <v>33</v>
      </c>
      <c r="C18" s="44">
        <f>IF(C$4="X",'11M - LPS'!C74+'Biz DRENE'!C85,0)</f>
        <v>0</v>
      </c>
      <c r="D18" s="44">
        <f>IF(D$4="X",'11M - LPS'!D74+'Biz DRENE'!D85,0)</f>
        <v>29.738317641838655</v>
      </c>
      <c r="E18" s="44">
        <f>IF(E$4="X",'11M - LPS'!E74+'Biz DRENE'!E85,0)</f>
        <v>109.69617389091954</v>
      </c>
      <c r="F18" s="44">
        <f>IF(F$4="X",'11M - LPS'!F74+'Biz DRENE'!F85,0)</f>
        <v>218.77577127756516</v>
      </c>
      <c r="G18" s="44">
        <f>IF(G$4="X",'11M - LPS'!G74+'Biz DRENE'!G85,0)</f>
        <v>373.09064781025472</v>
      </c>
      <c r="H18" s="44">
        <f>IF(H$4="X",'11M - LPS'!H74+'Biz DRENE'!H85,0)</f>
        <v>584.55346954870356</v>
      </c>
      <c r="I18" s="44">
        <f>IF(I$4="X",'11M - LPS'!I74+'Biz DRENE'!I85,0)</f>
        <v>962.9549926379035</v>
      </c>
      <c r="J18" s="44">
        <f>IF(J$4="X",'11M - LPS'!J74+'Biz DRENE'!J85,0)</f>
        <v>1547.7867357192847</v>
      </c>
      <c r="K18" s="44">
        <f>IF(K$4="X",'11M - LPS'!K74+'Biz DRENE'!K85,0)</f>
        <v>6128.0837551470122</v>
      </c>
      <c r="L18" s="44">
        <f>IF(L$4="X",'11M - LPS'!L74+'Biz DRENE'!L85,0)</f>
        <v>9843.6365116772085</v>
      </c>
      <c r="M18" s="44">
        <f>IF(M$4="X",'11M - LPS'!M74+'Biz DRENE'!M85,0)</f>
        <v>10337.499076481678</v>
      </c>
      <c r="N18" s="44">
        <f>IF(N$4="X",'11M - LPS'!N74+'Biz DRENE'!N85,0)</f>
        <v>12772.385763518587</v>
      </c>
      <c r="O18" s="44">
        <f>IF(O$4="X",'11M - LPS'!O74+'Biz DRENE'!O85,0)</f>
        <v>17583.268160376763</v>
      </c>
      <c r="P18" s="44">
        <f>IF(P$4="X",'11M - LPS'!P74+'Biz DRENE'!P85,0)</f>
        <v>21457.383874664651</v>
      </c>
      <c r="Q18" s="44">
        <f>IF(Q$4="X",'11M - LPS'!Q74+'Biz DRENE'!Q85,0)</f>
        <v>25654.28577177172</v>
      </c>
      <c r="R18" s="44">
        <f>IF(R$4="X",'11M - LPS'!R74+'Biz DRENE'!R85,0)</f>
        <v>30944.160962230206</v>
      </c>
      <c r="S18" s="44">
        <f>IF(S$4="X",'11M - LPS'!S74+'Biz DRENE'!S85,0)</f>
        <v>43610.496288096816</v>
      </c>
      <c r="T18" s="546">
        <f>IF(T$4="X",'11M - LPS'!T74+'Biz DRENE'!T85,0)</f>
        <v>43610.496288096816</v>
      </c>
      <c r="U18" s="44">
        <f>IF(U$4="X",'11M - LPS'!U74+'Biz DRENE'!U85,0)</f>
        <v>43610.496288096816</v>
      </c>
      <c r="V18" s="44">
        <f>IF(V$4="X",'11M - LPS'!V74+'Biz DRENE'!V85,0)</f>
        <v>43610.496288096816</v>
      </c>
      <c r="W18" s="44">
        <f>IF(W$4="X",'11M - LPS'!W74+'Biz DRENE'!W85,0)</f>
        <v>43610.496288096816</v>
      </c>
      <c r="X18" s="44">
        <f>IF(X$4="X",'11M - LPS'!X74+'Biz DRENE'!X85,0)</f>
        <v>43610.496288096816</v>
      </c>
      <c r="Y18" s="44">
        <f>IF(Y$4="X",'11M - LPS'!Y74+'Biz DRENE'!Y85,0)</f>
        <v>43610.496288096816</v>
      </c>
      <c r="Z18" s="44">
        <f>IF(Z$4="X",'11M - LPS'!Z74+'Biz DRENE'!Z85,0)</f>
        <v>43610.496288096816</v>
      </c>
      <c r="AA18" s="44">
        <f>IF(AA$4="X",'11M - LPS'!AA74+'Biz DRENE'!AA85,0)</f>
        <v>43610.496288096816</v>
      </c>
    </row>
    <row r="19" spans="1:40" ht="15.75" thickBot="1" x14ac:dyDescent="0.3">
      <c r="A19" s="1"/>
      <c r="B19" s="49" t="s">
        <v>34</v>
      </c>
      <c r="C19" s="50">
        <f>SUM(C14:C18)</f>
        <v>155.1884780356479</v>
      </c>
      <c r="D19" s="39">
        <f t="shared" ref="D19:AA19" si="6">SUM(D14:D18)</f>
        <v>3694.5189471468016</v>
      </c>
      <c r="E19" s="39">
        <f t="shared" si="6"/>
        <v>17898.641836121049</v>
      </c>
      <c r="F19" s="39">
        <f t="shared" si="6"/>
        <v>42231.970210585896</v>
      </c>
      <c r="G19" s="39">
        <f t="shared" si="6"/>
        <v>93034.70937653404</v>
      </c>
      <c r="H19" s="39">
        <f t="shared" si="6"/>
        <v>325822.05476789043</v>
      </c>
      <c r="I19" s="39">
        <f t="shared" si="6"/>
        <v>712934.54238114157</v>
      </c>
      <c r="J19" s="39">
        <f t="shared" si="6"/>
        <v>1169182.2292803952</v>
      </c>
      <c r="K19" s="39">
        <f t="shared" si="6"/>
        <v>1526680.8741372682</v>
      </c>
      <c r="L19" s="39">
        <f t="shared" si="6"/>
        <v>1683724.1895409499</v>
      </c>
      <c r="M19" s="39">
        <f t="shared" si="6"/>
        <v>1855946.222199036</v>
      </c>
      <c r="N19" s="39">
        <f t="shared" si="6"/>
        <v>2168406.4738689759</v>
      </c>
      <c r="O19" s="39">
        <f t="shared" si="6"/>
        <v>2575326.2143882723</v>
      </c>
      <c r="P19" s="39">
        <f t="shared" si="6"/>
        <v>2907310.8161655557</v>
      </c>
      <c r="Q19" s="39">
        <f t="shared" si="6"/>
        <v>3229824.5988492323</v>
      </c>
      <c r="R19" s="39">
        <f t="shared" si="6"/>
        <v>3512824.8033822225</v>
      </c>
      <c r="S19" s="39">
        <f t="shared" si="6"/>
        <v>3896343.809114242</v>
      </c>
      <c r="T19" s="547">
        <f t="shared" si="6"/>
        <v>3896343.809114242</v>
      </c>
      <c r="U19" s="39">
        <f t="shared" si="6"/>
        <v>3896343.809114242</v>
      </c>
      <c r="V19" s="39">
        <f t="shared" si="6"/>
        <v>3896343.809114242</v>
      </c>
      <c r="W19" s="39">
        <f t="shared" si="6"/>
        <v>3896343.809114242</v>
      </c>
      <c r="X19" s="39">
        <f t="shared" si="6"/>
        <v>3896343.809114242</v>
      </c>
      <c r="Y19" s="39">
        <f t="shared" si="6"/>
        <v>3896343.809114242</v>
      </c>
      <c r="Z19" s="39">
        <f t="shared" si="6"/>
        <v>3896343.809114242</v>
      </c>
      <c r="AA19" s="39">
        <f t="shared" si="6"/>
        <v>3896343.809114242</v>
      </c>
    </row>
    <row r="20" spans="1:40" ht="15.75" thickBot="1" x14ac:dyDescent="0.3">
      <c r="B20" s="129"/>
      <c r="T20" s="330"/>
    </row>
    <row r="21" spans="1:40" ht="15.75" thickBot="1" x14ac:dyDescent="0.3">
      <c r="B21" s="137" t="s">
        <v>168</v>
      </c>
      <c r="C21" s="124">
        <f>C13</f>
        <v>45292</v>
      </c>
      <c r="D21" s="136">
        <f>D5</f>
        <v>45323</v>
      </c>
      <c r="E21" s="136">
        <f t="shared" ref="E21:AA21" si="7">E5</f>
        <v>45352</v>
      </c>
      <c r="F21" s="136">
        <f t="shared" si="7"/>
        <v>45383</v>
      </c>
      <c r="G21" s="136">
        <f t="shared" si="7"/>
        <v>45413</v>
      </c>
      <c r="H21" s="136">
        <f t="shared" si="7"/>
        <v>45444</v>
      </c>
      <c r="I21" s="136">
        <f t="shared" si="7"/>
        <v>45474</v>
      </c>
      <c r="J21" s="136">
        <f t="shared" si="7"/>
        <v>45505</v>
      </c>
      <c r="K21" s="136">
        <f t="shared" si="7"/>
        <v>45536</v>
      </c>
      <c r="L21" s="136">
        <f t="shared" si="7"/>
        <v>45566</v>
      </c>
      <c r="M21" s="136">
        <f t="shared" si="7"/>
        <v>45597</v>
      </c>
      <c r="N21" s="136">
        <f t="shared" si="7"/>
        <v>45627</v>
      </c>
      <c r="O21" s="136">
        <f t="shared" si="7"/>
        <v>45658</v>
      </c>
      <c r="P21" s="136">
        <f t="shared" si="7"/>
        <v>45689</v>
      </c>
      <c r="Q21" s="136">
        <f t="shared" si="7"/>
        <v>45717</v>
      </c>
      <c r="R21" s="136">
        <f t="shared" si="7"/>
        <v>45748</v>
      </c>
      <c r="S21" s="136">
        <f t="shared" si="7"/>
        <v>45778</v>
      </c>
      <c r="T21" s="544">
        <f t="shared" si="7"/>
        <v>45809</v>
      </c>
      <c r="U21" s="136">
        <f t="shared" si="7"/>
        <v>45839</v>
      </c>
      <c r="V21" s="136">
        <f t="shared" si="7"/>
        <v>45870</v>
      </c>
      <c r="W21" s="136">
        <f t="shared" si="7"/>
        <v>45901</v>
      </c>
      <c r="X21" s="136">
        <f t="shared" si="7"/>
        <v>45931</v>
      </c>
      <c r="Y21" s="136">
        <f t="shared" si="7"/>
        <v>45962</v>
      </c>
      <c r="Z21" s="136">
        <f t="shared" si="7"/>
        <v>45992</v>
      </c>
      <c r="AA21" s="136">
        <f t="shared" si="7"/>
        <v>46023</v>
      </c>
    </row>
    <row r="22" spans="1:40" x14ac:dyDescent="0.25">
      <c r="B22" s="55" t="s">
        <v>29</v>
      </c>
      <c r="C22" s="52">
        <f>IF(C$4="X",' LI 1M - RES'!C62,0)</f>
        <v>0</v>
      </c>
      <c r="D22" s="52">
        <f>IF(D$4="X",' LI 1M - RES'!D62,0)</f>
        <v>0</v>
      </c>
      <c r="E22" s="52">
        <f>IF(E$4="X",' LI 1M - RES'!E62,0)</f>
        <v>1070.9277831428774</v>
      </c>
      <c r="F22" s="52">
        <f>IF(F$4="X",' LI 1M - RES'!F62,0)</f>
        <v>4239.2764640468758</v>
      </c>
      <c r="G22" s="52">
        <f>IF(G$4="X",' LI 1M - RES'!G62,0)</f>
        <v>11234.159006778729</v>
      </c>
      <c r="H22" s="52">
        <f>IF(H$4="X",' LI 1M - RES'!H62,0)</f>
        <v>52117.88635013871</v>
      </c>
      <c r="I22" s="52">
        <f>IF(I$4="X",' LI 1M - RES'!I62,0)</f>
        <v>117125.42197648028</v>
      </c>
      <c r="J22" s="52">
        <f>IF(J$4="X",' LI 1M - RES'!J62,0)</f>
        <v>185010.66054307565</v>
      </c>
      <c r="K22" s="52">
        <f>IF(K$4="X",' LI 1M - RES'!K62,0)</f>
        <v>225166.33284570556</v>
      </c>
      <c r="L22" s="52">
        <f>IF(L$4="X",' LI 1M - RES'!L62,0)</f>
        <v>237918.91508066098</v>
      </c>
      <c r="M22" s="52">
        <f>IF(M$4="X",' LI 1M - RES'!M62,0)</f>
        <v>260978.75892517262</v>
      </c>
      <c r="N22" s="52">
        <f>IF(N$4="X",' LI 1M - RES'!N62,0)</f>
        <v>303520.74259131606</v>
      </c>
      <c r="O22" s="52">
        <f>IF(O$4="X",' LI 1M - RES'!O62,0)</f>
        <v>349422.4632007347</v>
      </c>
      <c r="P22" s="52">
        <f>IF(P$4="X",' LI 1M - RES'!P62,0)</f>
        <v>387916.09596603224</v>
      </c>
      <c r="Q22" s="52">
        <f>IF(Q$4="X",' LI 1M - RES'!Q62,0)</f>
        <v>418821.60354251997</v>
      </c>
      <c r="R22" s="52">
        <f>IF(R$4="X",' LI 1M - RES'!R62,0)</f>
        <v>438243.55830613186</v>
      </c>
      <c r="S22" s="52">
        <f>IF(S$4="X",' LI 1M - RES'!S62,0)</f>
        <v>460623.22898241977</v>
      </c>
      <c r="T22" s="548">
        <f>IF(T$4="X",' LI 1M - RES'!T62,0)</f>
        <v>460623.22898241977</v>
      </c>
      <c r="U22" s="52">
        <f>IF(U$4="X",' LI 1M - RES'!U62,0)</f>
        <v>460623.22898241977</v>
      </c>
      <c r="V22" s="52">
        <f>IF(V$4="X",' LI 1M - RES'!V62,0)</f>
        <v>460623.22898241977</v>
      </c>
      <c r="W22" s="52">
        <f>IF(W$4="X",' LI 1M - RES'!W62,0)</f>
        <v>460623.22898241977</v>
      </c>
      <c r="X22" s="52">
        <f>IF(X$4="X",' LI 1M - RES'!X62,0)</f>
        <v>460623.22898241977</v>
      </c>
      <c r="Y22" s="52">
        <f>IF(Y$4="X",' LI 1M - RES'!Y62,0)</f>
        <v>460623.22898241977</v>
      </c>
      <c r="Z22" s="52">
        <f>IF(Z$4="X",' LI 1M - RES'!Z62,0)</f>
        <v>460623.22898241977</v>
      </c>
      <c r="AA22" s="52">
        <f>IF(AA$4="X",' LI 1M - RES'!AA62,0)</f>
        <v>460623.22898241977</v>
      </c>
    </row>
    <row r="23" spans="1:40" x14ac:dyDescent="0.25">
      <c r="B23" s="48" t="s">
        <v>30</v>
      </c>
      <c r="C23" s="43">
        <f>IF(C$4="X",'LI 2M - SGS'!C74,0)</f>
        <v>0</v>
      </c>
      <c r="D23" s="43">
        <f>IF(D$4="X",'LI 2M - SGS'!D74,0)</f>
        <v>322.67111049529206</v>
      </c>
      <c r="E23" s="43">
        <f>IF(E$4="X",'LI 2M - SGS'!E74,0)</f>
        <v>1713.6741411143721</v>
      </c>
      <c r="F23" s="43">
        <f>IF(F$4="X",'LI 2M - SGS'!F74,0)</f>
        <v>4581.8908901553568</v>
      </c>
      <c r="G23" s="43">
        <f>IF(G$4="X",'LI 2M - SGS'!G74,0)</f>
        <v>9746.4568680568482</v>
      </c>
      <c r="H23" s="43">
        <f>IF(H$4="X",'LI 2M - SGS'!H74,0)</f>
        <v>25724.958732332329</v>
      </c>
      <c r="I23" s="43">
        <f>IF(I$4="X",'LI 2M - SGS'!I74,0)</f>
        <v>50788.683562905411</v>
      </c>
      <c r="J23" s="43">
        <f>IF(J$4="X",'LI 2M - SGS'!J74,0)</f>
        <v>74560.272553685354</v>
      </c>
      <c r="K23" s="43">
        <f>IF(K$4="X",'LI 2M - SGS'!K74,0)</f>
        <v>91665.544588467645</v>
      </c>
      <c r="L23" s="43">
        <f>IF(L$4="X",'LI 2M - SGS'!L74,0)</f>
        <v>102907.32191494708</v>
      </c>
      <c r="M23" s="43">
        <f>IF(M$4="X",'LI 2M - SGS'!M74,0)</f>
        <v>114931.91555441736</v>
      </c>
      <c r="N23" s="43">
        <f>IF(N$4="X",'LI 2M - SGS'!N74,0)</f>
        <v>130293.76698472655</v>
      </c>
      <c r="O23" s="43">
        <f>IF(O$4="X",'LI 2M - SGS'!O74,0)</f>
        <v>145979.28590445252</v>
      </c>
      <c r="P23" s="43">
        <f>IF(P$4="X",'LI 2M - SGS'!P74,0)</f>
        <v>158278.37321506548</v>
      </c>
      <c r="Q23" s="43">
        <f>IF(Q$4="X",'LI 2M - SGS'!Q74,0)</f>
        <v>170293.66262256424</v>
      </c>
      <c r="R23" s="43">
        <f>IF(R$4="X",'LI 2M - SGS'!R74,0)</f>
        <v>181363.92033671972</v>
      </c>
      <c r="S23" s="43">
        <f>IF(S$4="X",'LI 2M - SGS'!S74,0)</f>
        <v>195147.9870161468</v>
      </c>
      <c r="T23" s="541">
        <f>IF(T$4="X",'LI 2M - SGS'!T74,0)</f>
        <v>195147.9870161468</v>
      </c>
      <c r="U23" s="43">
        <f>IF(U$4="X",'LI 2M - SGS'!U74,0)</f>
        <v>195147.9870161468</v>
      </c>
      <c r="V23" s="43">
        <f>IF(V$4="X",'LI 2M - SGS'!V74,0)</f>
        <v>195147.9870161468</v>
      </c>
      <c r="W23" s="43">
        <f>IF(W$4="X",'LI 2M - SGS'!W74,0)</f>
        <v>195147.9870161468</v>
      </c>
      <c r="X23" s="43">
        <f>IF(X$4="X",'LI 2M - SGS'!X74,0)</f>
        <v>195147.9870161468</v>
      </c>
      <c r="Y23" s="43">
        <f>IF(Y$4="X",'LI 2M - SGS'!Y74,0)</f>
        <v>195147.9870161468</v>
      </c>
      <c r="Z23" s="43">
        <f>IF(Z$4="X",'LI 2M - SGS'!Z74,0)</f>
        <v>195147.9870161468</v>
      </c>
      <c r="AA23" s="43">
        <f>IF(AA$4="X",'LI 2M - SGS'!AA74,0)</f>
        <v>195147.9870161468</v>
      </c>
    </row>
    <row r="24" spans="1:40" x14ac:dyDescent="0.25">
      <c r="B24" s="48" t="s">
        <v>31</v>
      </c>
      <c r="C24" s="43">
        <f>IF(C$4="X",'LI 3M - LGS'!C74,0)</f>
        <v>0</v>
      </c>
      <c r="D24" s="43">
        <f>IF(D$4="X",'LI 3M - LGS'!D74,0)</f>
        <v>83.824617283434009</v>
      </c>
      <c r="E24" s="43">
        <f>IF(E$4="X",'LI 3M - LGS'!E74,0)</f>
        <v>2971.4878418255475</v>
      </c>
      <c r="F24" s="43">
        <f>IF(F$4="X",'LI 3M - LGS'!F74,0)</f>
        <v>9678.7487619577223</v>
      </c>
      <c r="G24" s="43">
        <f>IF(G$4="X",'LI 3M - LGS'!G74,0)</f>
        <v>20731.013241579749</v>
      </c>
      <c r="H24" s="43">
        <f>IF(H$4="X",'LI 3M - LGS'!H74,0)</f>
        <v>43305.378351971231</v>
      </c>
      <c r="I24" s="43">
        <f>IF(I$4="X",'LI 3M - LGS'!I74,0)</f>
        <v>79047.100534936733</v>
      </c>
      <c r="J24" s="43">
        <f>IF(J$4="X",'LI 3M - LGS'!J74,0)</f>
        <v>112254.38605359747</v>
      </c>
      <c r="K24" s="43">
        <f>IF(K$4="X",'LI 3M - LGS'!K74,0)</f>
        <v>146545.49437501869</v>
      </c>
      <c r="L24" s="43">
        <f>IF(L$4="X",'LI 3M - LGS'!L74,0)</f>
        <v>168205.61032319313</v>
      </c>
      <c r="M24" s="43">
        <f>IF(M$4="X",'LI 3M - LGS'!M74,0)</f>
        <v>186114.59494158259</v>
      </c>
      <c r="N24" s="43">
        <f>IF(N$4="X",'LI 3M - LGS'!N74,0)</f>
        <v>204934.65708313833</v>
      </c>
      <c r="O24" s="43">
        <f>IF(O$4="X",'LI 3M - LGS'!O74,0)</f>
        <v>225855.7403982981</v>
      </c>
      <c r="P24" s="43">
        <f>IF(P$4="X",'LI 3M - LGS'!P74,0)</f>
        <v>241871.54955572006</v>
      </c>
      <c r="Q24" s="43">
        <f>IF(Q$4="X",'LI 3M - LGS'!Q74,0)</f>
        <v>259854.5189608715</v>
      </c>
      <c r="R24" s="43">
        <f>IF(R$4="X",'LI 3M - LGS'!R74,0)</f>
        <v>277683.07106607861</v>
      </c>
      <c r="S24" s="43">
        <f>IF(S$4="X",'LI 3M - LGS'!S74,0)</f>
        <v>300127.96988626424</v>
      </c>
      <c r="T24" s="541">
        <f>IF(T$4="X",'LI 3M - LGS'!T74,0)</f>
        <v>300127.96988626424</v>
      </c>
      <c r="U24" s="43">
        <f>IF(U$4="X",'LI 3M - LGS'!U74,0)</f>
        <v>300127.96988626424</v>
      </c>
      <c r="V24" s="43">
        <f>IF(V$4="X",'LI 3M - LGS'!V74,0)</f>
        <v>300127.96988626424</v>
      </c>
      <c r="W24" s="43">
        <f>IF(W$4="X",'LI 3M - LGS'!W74,0)</f>
        <v>300127.96988626424</v>
      </c>
      <c r="X24" s="43">
        <f>IF(X$4="X",'LI 3M - LGS'!X74,0)</f>
        <v>300127.96988626424</v>
      </c>
      <c r="Y24" s="43">
        <f>IF(Y$4="X",'LI 3M - LGS'!Y74,0)</f>
        <v>300127.96988626424</v>
      </c>
      <c r="Z24" s="43">
        <f>IF(Z$4="X",'LI 3M - LGS'!Z74,0)</f>
        <v>300127.96988626424</v>
      </c>
      <c r="AA24" s="43">
        <f>IF(AA$4="X",'LI 3M - LGS'!AA74,0)</f>
        <v>300127.96988626424</v>
      </c>
    </row>
    <row r="25" spans="1:40" x14ac:dyDescent="0.25">
      <c r="B25" s="48" t="s">
        <v>32</v>
      </c>
      <c r="C25" s="43">
        <f>IF(C$4="X",'LI 4M - SPS'!C74,0)</f>
        <v>0</v>
      </c>
      <c r="D25" s="43">
        <f>IF(D$4="X",'LI 4M - SPS'!D74,0)</f>
        <v>0</v>
      </c>
      <c r="E25" s="43">
        <f>IF(E$4="X",'LI 4M - SPS'!E74,0)</f>
        <v>0</v>
      </c>
      <c r="F25" s="43">
        <f>IF(F$4="X",'LI 4M - SPS'!F74,0)</f>
        <v>0</v>
      </c>
      <c r="G25" s="43">
        <f>IF(G$4="X",'LI 4M - SPS'!G74,0)</f>
        <v>0</v>
      </c>
      <c r="H25" s="43">
        <f>IF(H$4="X",'LI 4M - SPS'!H74,0)</f>
        <v>0</v>
      </c>
      <c r="I25" s="43">
        <f>IF(I$4="X",'LI 4M - SPS'!I74,0)</f>
        <v>0</v>
      </c>
      <c r="J25" s="43">
        <f>IF(J$4="X",'LI 4M - SPS'!J74,0)</f>
        <v>0</v>
      </c>
      <c r="K25" s="43">
        <f>IF(K$4="X",'LI 4M - SPS'!K74,0)</f>
        <v>0</v>
      </c>
      <c r="L25" s="43">
        <f>IF(L$4="X",'LI 4M - SPS'!L74,0)</f>
        <v>0</v>
      </c>
      <c r="M25" s="43">
        <f>IF(M$4="X",'LI 4M - SPS'!M74,0)</f>
        <v>0</v>
      </c>
      <c r="N25" s="43">
        <f>IF(N$4="X",'LI 4M - SPS'!N74,0)</f>
        <v>0</v>
      </c>
      <c r="O25" s="43">
        <f>IF(O$4="X",'LI 4M - SPS'!O74,0)</f>
        <v>0</v>
      </c>
      <c r="P25" s="43">
        <f>IF(P$4="X",'LI 4M - SPS'!P74,0)</f>
        <v>0</v>
      </c>
      <c r="Q25" s="43">
        <f>IF(Q$4="X",'LI 4M - SPS'!Q74,0)</f>
        <v>0</v>
      </c>
      <c r="R25" s="43">
        <f>IF(R$4="X",'LI 4M - SPS'!R74,0)</f>
        <v>0</v>
      </c>
      <c r="S25" s="43">
        <f>IF(S$4="X",'LI 4M - SPS'!S74,0)</f>
        <v>0</v>
      </c>
      <c r="T25" s="541">
        <f>IF(T$4="X",'LI 4M - SPS'!T74,0)</f>
        <v>0</v>
      </c>
      <c r="U25" s="43">
        <f>IF(U$4="X",'LI 4M - SPS'!U74,0)</f>
        <v>0</v>
      </c>
      <c r="V25" s="43">
        <f>IF(V$4="X",'LI 4M - SPS'!V74,0)</f>
        <v>0</v>
      </c>
      <c r="W25" s="43">
        <f>IF(W$4="X",'LI 4M - SPS'!W74,0)</f>
        <v>0</v>
      </c>
      <c r="X25" s="43">
        <f>IF(X$4="X",'LI 4M - SPS'!X74,0)</f>
        <v>0</v>
      </c>
      <c r="Y25" s="43">
        <f>IF(Y$4="X",'LI 4M - SPS'!Y74,0)</f>
        <v>0</v>
      </c>
      <c r="Z25" s="43">
        <f>IF(Z$4="X",'LI 4M - SPS'!Z74,0)</f>
        <v>0</v>
      </c>
      <c r="AA25" s="43">
        <f>IF(AA$4="X",'LI 4M - SPS'!AA74,0)</f>
        <v>0</v>
      </c>
    </row>
    <row r="26" spans="1:40" ht="15.75" thickBot="1" x14ac:dyDescent="0.3">
      <c r="B26" s="26" t="s">
        <v>33</v>
      </c>
      <c r="C26" s="53">
        <f>IF(C$4="X",'LI 11M - LPS'!C74,0)</f>
        <v>0</v>
      </c>
      <c r="D26" s="53">
        <f>IF(D$4="X",'LI 11M - LPS'!D74,0)</f>
        <v>0</v>
      </c>
      <c r="E26" s="53">
        <f>IF(E$4="X",'LI 11M - LPS'!E74,0)</f>
        <v>0</v>
      </c>
      <c r="F26" s="53">
        <f>IF(F$4="X",'LI 11M - LPS'!F74,0)</f>
        <v>0</v>
      </c>
      <c r="G26" s="53">
        <f>IF(G$4="X",'LI 11M - LPS'!G74,0)</f>
        <v>0</v>
      </c>
      <c r="H26" s="53">
        <f>IF(H$4="X",'LI 11M - LPS'!H74,0)</f>
        <v>0</v>
      </c>
      <c r="I26" s="53">
        <f>IF(I$4="X",'LI 11M - LPS'!I74,0)</f>
        <v>0</v>
      </c>
      <c r="J26" s="53">
        <f>IF(J$4="X",'LI 11M - LPS'!J74,0)</f>
        <v>0</v>
      </c>
      <c r="K26" s="53">
        <f>IF(K$4="X",'LI 11M - LPS'!K74,0)</f>
        <v>0</v>
      </c>
      <c r="L26" s="53">
        <f>IF(L$4="X",'LI 11M - LPS'!L74,0)</f>
        <v>0</v>
      </c>
      <c r="M26" s="53">
        <f>IF(M$4="X",'LI 11M - LPS'!M74,0)</f>
        <v>0</v>
      </c>
      <c r="N26" s="53">
        <f>IF(N$4="X",'LI 11M - LPS'!N74,0)</f>
        <v>0</v>
      </c>
      <c r="O26" s="53">
        <f>IF(O$4="X",'LI 11M - LPS'!O74,0)</f>
        <v>0</v>
      </c>
      <c r="P26" s="53">
        <f>IF(P$4="X",'LI 11M - LPS'!P74,0)</f>
        <v>0</v>
      </c>
      <c r="Q26" s="53">
        <f>IF(Q$4="X",'LI 11M - LPS'!Q74,0)</f>
        <v>0</v>
      </c>
      <c r="R26" s="53">
        <f>IF(R$4="X",'LI 11M - LPS'!R74,0)</f>
        <v>0</v>
      </c>
      <c r="S26" s="53">
        <f>IF(S$4="X",'LI 11M - LPS'!S74,0)</f>
        <v>0</v>
      </c>
      <c r="T26" s="549">
        <f>IF(T$4="X",'LI 11M - LPS'!T74,0)</f>
        <v>0</v>
      </c>
      <c r="U26" s="53">
        <f>IF(U$4="X",'LI 11M - LPS'!U74,0)</f>
        <v>0</v>
      </c>
      <c r="V26" s="53">
        <f>IF(V$4="X",'LI 11M - LPS'!V74,0)</f>
        <v>0</v>
      </c>
      <c r="W26" s="53">
        <f>IF(W$4="X",'LI 11M - LPS'!W74,0)</f>
        <v>0</v>
      </c>
      <c r="X26" s="53">
        <f>IF(X$4="X",'LI 11M - LPS'!X74,0)</f>
        <v>0</v>
      </c>
      <c r="Y26" s="53">
        <f>IF(Y$4="X",'LI 11M - LPS'!Y74,0)</f>
        <v>0</v>
      </c>
      <c r="Z26" s="53">
        <f>IF(Z$4="X",'LI 11M - LPS'!Z74,0)</f>
        <v>0</v>
      </c>
      <c r="AA26" s="53">
        <f>IF(AA$4="X",'LI 11M - LPS'!AA74,0)</f>
        <v>0</v>
      </c>
    </row>
    <row r="27" spans="1:40" ht="15.75" thickBot="1" x14ac:dyDescent="0.3">
      <c r="A27" s="1"/>
      <c r="B27" s="49" t="s">
        <v>34</v>
      </c>
      <c r="C27" s="45">
        <f>SUM(C22:C26)</f>
        <v>0</v>
      </c>
      <c r="D27" s="40">
        <f t="shared" ref="D27:AA27" si="8">SUM(D22:D26)</f>
        <v>406.49572777872606</v>
      </c>
      <c r="E27" s="40">
        <f t="shared" si="8"/>
        <v>5756.0897660827968</v>
      </c>
      <c r="F27" s="40">
        <f t="shared" si="8"/>
        <v>18499.916116159955</v>
      </c>
      <c r="G27" s="40">
        <f t="shared" si="8"/>
        <v>41711.629116415323</v>
      </c>
      <c r="H27" s="40">
        <f t="shared" si="8"/>
        <v>121148.22343444226</v>
      </c>
      <c r="I27" s="40">
        <f t="shared" si="8"/>
        <v>246961.20607432243</v>
      </c>
      <c r="J27" s="40">
        <f t="shared" si="8"/>
        <v>371825.31915035844</v>
      </c>
      <c r="K27" s="40">
        <f t="shared" si="8"/>
        <v>463377.37180919189</v>
      </c>
      <c r="L27" s="40">
        <f t="shared" si="8"/>
        <v>509031.84731880121</v>
      </c>
      <c r="M27" s="40">
        <f t="shared" si="8"/>
        <v>562025.26942117256</v>
      </c>
      <c r="N27" s="40">
        <f t="shared" si="8"/>
        <v>638749.16665918089</v>
      </c>
      <c r="O27" s="40">
        <f t="shared" si="8"/>
        <v>721257.48950348538</v>
      </c>
      <c r="P27" s="40">
        <f t="shared" si="8"/>
        <v>788066.01873681776</v>
      </c>
      <c r="Q27" s="40">
        <f t="shared" si="8"/>
        <v>848969.78512595571</v>
      </c>
      <c r="R27" s="40">
        <f t="shared" si="8"/>
        <v>897290.54970893019</v>
      </c>
      <c r="S27" s="40">
        <f t="shared" si="8"/>
        <v>955899.18588483077</v>
      </c>
      <c r="T27" s="550">
        <f t="shared" si="8"/>
        <v>955899.18588483077</v>
      </c>
      <c r="U27" s="40">
        <f t="shared" si="8"/>
        <v>955899.18588483077</v>
      </c>
      <c r="V27" s="40">
        <f t="shared" si="8"/>
        <v>955899.18588483077</v>
      </c>
      <c r="W27" s="40">
        <f t="shared" si="8"/>
        <v>955899.18588483077</v>
      </c>
      <c r="X27" s="40">
        <f t="shared" si="8"/>
        <v>955899.18588483077</v>
      </c>
      <c r="Y27" s="40">
        <f t="shared" si="8"/>
        <v>955899.18588483077</v>
      </c>
      <c r="Z27" s="40">
        <f t="shared" si="8"/>
        <v>955899.18588483077</v>
      </c>
      <c r="AA27" s="40">
        <f t="shared" si="8"/>
        <v>955899.18588483077</v>
      </c>
    </row>
    <row r="28" spans="1:40" x14ac:dyDescent="0.25">
      <c r="A28" s="1"/>
      <c r="B28" s="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</row>
    <row r="29" spans="1:40" x14ac:dyDescent="0.25">
      <c r="A29" s="1"/>
      <c r="B29" s="1"/>
      <c r="C29" s="60"/>
      <c r="D29" s="60"/>
      <c r="E29" s="152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</row>
    <row r="30" spans="1:40" x14ac:dyDescent="0.25">
      <c r="A30" s="1"/>
      <c r="B30" s="1"/>
      <c r="C30" s="60"/>
      <c r="D30" s="60"/>
      <c r="E30" s="154"/>
      <c r="F30" s="155"/>
      <c r="G30" s="155"/>
      <c r="H30" s="155"/>
      <c r="I30" s="155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</row>
    <row r="31" spans="1:40" x14ac:dyDescent="0.25">
      <c r="A31" s="1"/>
      <c r="B31" s="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spans="1:40" ht="15" hidden="1" customHeight="1" x14ac:dyDescent="0.25">
      <c r="A32" s="593" t="s">
        <v>41</v>
      </c>
      <c r="B32" s="593"/>
      <c r="C32" s="158" t="s">
        <v>235</v>
      </c>
      <c r="I32" s="159" t="s">
        <v>177</v>
      </c>
      <c r="AC32" s="158" t="s">
        <v>175</v>
      </c>
      <c r="AN32" s="158" t="s">
        <v>251</v>
      </c>
    </row>
    <row r="33" spans="1:49" ht="15" hidden="1" customHeight="1" thickBot="1" x14ac:dyDescent="0.3">
      <c r="A33" s="593"/>
      <c r="B33" s="593"/>
    </row>
    <row r="34" spans="1:49" ht="15.75" hidden="1" customHeight="1" thickBot="1" x14ac:dyDescent="0.3">
      <c r="A34" s="594"/>
      <c r="B34" s="594"/>
      <c r="C34" s="134">
        <f t="shared" ref="C34:AA34" si="9">C21</f>
        <v>45292</v>
      </c>
      <c r="D34" s="51">
        <f t="shared" si="9"/>
        <v>45323</v>
      </c>
      <c r="E34" s="38">
        <f t="shared" si="9"/>
        <v>45352</v>
      </c>
      <c r="F34" s="38">
        <f t="shared" si="9"/>
        <v>45383</v>
      </c>
      <c r="G34" s="38">
        <f t="shared" si="9"/>
        <v>45413</v>
      </c>
      <c r="H34" s="38">
        <f t="shared" si="9"/>
        <v>45444</v>
      </c>
      <c r="I34" s="38">
        <f t="shared" si="9"/>
        <v>45474</v>
      </c>
      <c r="J34" s="38">
        <f t="shared" si="9"/>
        <v>45505</v>
      </c>
      <c r="K34" s="38">
        <f t="shared" si="9"/>
        <v>45536</v>
      </c>
      <c r="L34" s="38">
        <f t="shared" si="9"/>
        <v>45566</v>
      </c>
      <c r="M34" s="38">
        <f t="shared" si="9"/>
        <v>45597</v>
      </c>
      <c r="N34" s="38">
        <f t="shared" si="9"/>
        <v>45627</v>
      </c>
      <c r="O34" s="38">
        <f t="shared" si="9"/>
        <v>45658</v>
      </c>
      <c r="P34" s="38">
        <f t="shared" si="9"/>
        <v>45689</v>
      </c>
      <c r="Q34" s="38">
        <f t="shared" si="9"/>
        <v>45717</v>
      </c>
      <c r="R34" s="38">
        <f t="shared" si="9"/>
        <v>45748</v>
      </c>
      <c r="S34" s="38">
        <f t="shared" si="9"/>
        <v>45778</v>
      </c>
      <c r="T34" s="38">
        <f t="shared" si="9"/>
        <v>45809</v>
      </c>
      <c r="U34" s="38">
        <f t="shared" si="9"/>
        <v>45839</v>
      </c>
      <c r="V34" s="38">
        <f t="shared" si="9"/>
        <v>45870</v>
      </c>
      <c r="W34" s="38">
        <f t="shared" si="9"/>
        <v>45901</v>
      </c>
      <c r="X34" s="38">
        <f t="shared" si="9"/>
        <v>45931</v>
      </c>
      <c r="Y34" s="38">
        <f t="shared" si="9"/>
        <v>45962</v>
      </c>
      <c r="Z34" s="38">
        <f t="shared" si="9"/>
        <v>45992</v>
      </c>
      <c r="AA34" s="38">
        <f t="shared" si="9"/>
        <v>46023</v>
      </c>
      <c r="AC34" s="37">
        <f t="shared" ref="AC34:AT34" si="10">C34</f>
        <v>45292</v>
      </c>
      <c r="AD34" s="37">
        <f t="shared" si="10"/>
        <v>45323</v>
      </c>
      <c r="AE34" s="37">
        <f t="shared" si="10"/>
        <v>45352</v>
      </c>
      <c r="AF34" s="37">
        <f t="shared" si="10"/>
        <v>45383</v>
      </c>
      <c r="AG34" s="37">
        <f t="shared" si="10"/>
        <v>45413</v>
      </c>
      <c r="AH34" s="37">
        <f t="shared" si="10"/>
        <v>45444</v>
      </c>
      <c r="AI34" s="37">
        <f t="shared" si="10"/>
        <v>45474</v>
      </c>
      <c r="AJ34" s="37">
        <f t="shared" si="10"/>
        <v>45505</v>
      </c>
      <c r="AK34" s="37">
        <f t="shared" si="10"/>
        <v>45536</v>
      </c>
      <c r="AL34" s="37">
        <f t="shared" si="10"/>
        <v>45566</v>
      </c>
      <c r="AM34" s="37">
        <f t="shared" si="10"/>
        <v>45597</v>
      </c>
      <c r="AN34" s="37">
        <f t="shared" si="10"/>
        <v>45627</v>
      </c>
      <c r="AO34" s="37">
        <f t="shared" si="10"/>
        <v>45658</v>
      </c>
      <c r="AP34" s="37">
        <f t="shared" si="10"/>
        <v>45689</v>
      </c>
      <c r="AQ34" s="37">
        <f t="shared" si="10"/>
        <v>45717</v>
      </c>
      <c r="AR34" s="37">
        <f t="shared" si="10"/>
        <v>45748</v>
      </c>
      <c r="AS34" s="37">
        <f t="shared" si="10"/>
        <v>45778</v>
      </c>
      <c r="AT34" s="37">
        <f t="shared" si="10"/>
        <v>45809</v>
      </c>
      <c r="AW34" t="s">
        <v>34</v>
      </c>
    </row>
    <row r="35" spans="1:49" hidden="1" x14ac:dyDescent="0.25">
      <c r="A35" s="596" t="s">
        <v>30</v>
      </c>
      <c r="B35" s="61" t="s">
        <v>39</v>
      </c>
      <c r="C35" s="163">
        <f>IF(AC38=0,0,AC35/SUM(AC35:AC36))</f>
        <v>0</v>
      </c>
      <c r="D35" s="163">
        <f t="shared" ref="D35:M35" si="11">IF(AD38=0,0,AD35/SUM(AD35:AD36))</f>
        <v>1</v>
      </c>
      <c r="E35" s="163">
        <f t="shared" si="11"/>
        <v>0.99507317080203161</v>
      </c>
      <c r="F35" s="163">
        <f t="shared" si="11"/>
        <v>1</v>
      </c>
      <c r="G35" s="163">
        <f t="shared" si="11"/>
        <v>1</v>
      </c>
      <c r="H35" s="163">
        <f t="shared" si="11"/>
        <v>0.56174707355483255</v>
      </c>
      <c r="I35" s="163">
        <f t="shared" si="11"/>
        <v>1</v>
      </c>
      <c r="J35" s="163">
        <f t="shared" si="11"/>
        <v>1</v>
      </c>
      <c r="K35" s="163">
        <f t="shared" si="11"/>
        <v>1</v>
      </c>
      <c r="L35" s="163">
        <f t="shared" si="11"/>
        <v>1</v>
      </c>
      <c r="M35" s="163">
        <f t="shared" si="11"/>
        <v>0</v>
      </c>
      <c r="N35" s="163">
        <f>IF(SUM(AN38:AT38)=0,0,SUM(AN35:AT35)/SUM(AN35:AT36))</f>
        <v>0</v>
      </c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C35" s="166"/>
      <c r="AD35" s="166">
        <v>545207</v>
      </c>
      <c r="AE35" s="166">
        <v>1380467</v>
      </c>
      <c r="AF35" s="166">
        <v>540271</v>
      </c>
      <c r="AG35" s="166">
        <v>1665468</v>
      </c>
      <c r="AH35" s="166">
        <v>840045</v>
      </c>
      <c r="AI35" s="166">
        <v>586313</v>
      </c>
      <c r="AJ35" s="166">
        <v>858709</v>
      </c>
      <c r="AK35" s="166">
        <v>1731378</v>
      </c>
      <c r="AL35" s="166">
        <v>542901</v>
      </c>
      <c r="AM35" s="166"/>
      <c r="AN35" s="172"/>
      <c r="AO35" s="166"/>
      <c r="AP35" s="166"/>
      <c r="AQ35" s="166"/>
      <c r="AR35" s="166"/>
      <c r="AS35" s="166"/>
      <c r="AT35" s="166"/>
      <c r="AW35" s="166">
        <f>SUM(AC35:AT35)</f>
        <v>8690759</v>
      </c>
    </row>
    <row r="36" spans="1:49" hidden="1" x14ac:dyDescent="0.25">
      <c r="A36" s="596"/>
      <c r="B36" s="58" t="s">
        <v>37</v>
      </c>
      <c r="C36" s="164">
        <f>IF(AC38=0,0,AC36/SUM(AC35:AC36))</f>
        <v>0</v>
      </c>
      <c r="D36" s="164">
        <f t="shared" ref="D36:M36" si="12">IF(AD38=0,0,AD36/SUM(AD35:AD36))</f>
        <v>0</v>
      </c>
      <c r="E36" s="164">
        <f t="shared" si="12"/>
        <v>4.9268291979684305E-3</v>
      </c>
      <c r="F36" s="164">
        <f t="shared" si="12"/>
        <v>0</v>
      </c>
      <c r="G36" s="164">
        <f t="shared" si="12"/>
        <v>0</v>
      </c>
      <c r="H36" s="164">
        <f t="shared" si="12"/>
        <v>0.43825292644516739</v>
      </c>
      <c r="I36" s="164">
        <f t="shared" si="12"/>
        <v>0</v>
      </c>
      <c r="J36" s="164">
        <f t="shared" si="12"/>
        <v>0</v>
      </c>
      <c r="K36" s="164">
        <f t="shared" si="12"/>
        <v>0</v>
      </c>
      <c r="L36" s="164">
        <f t="shared" si="12"/>
        <v>0</v>
      </c>
      <c r="M36" s="164">
        <f t="shared" si="12"/>
        <v>0</v>
      </c>
      <c r="N36" s="164">
        <f>IF(SUM(AN38:AT38)=0,0,SUM(AN36:AT36)/SUM(AN35:AT36))</f>
        <v>0</v>
      </c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C36" s="166"/>
      <c r="AD36" s="166"/>
      <c r="AE36" s="166">
        <v>6835</v>
      </c>
      <c r="AF36" s="166">
        <v>0</v>
      </c>
      <c r="AG36" s="166">
        <v>0</v>
      </c>
      <c r="AH36" s="166">
        <v>655370</v>
      </c>
      <c r="AI36" s="166">
        <v>0</v>
      </c>
      <c r="AJ36" s="166">
        <v>0</v>
      </c>
      <c r="AK36" s="166">
        <v>0</v>
      </c>
      <c r="AL36" s="166">
        <v>0</v>
      </c>
      <c r="AM36" s="166"/>
      <c r="AN36" s="172"/>
      <c r="AO36" s="166"/>
      <c r="AP36" s="166"/>
      <c r="AQ36" s="166"/>
      <c r="AR36" s="166"/>
      <c r="AS36" s="166"/>
      <c r="AT36" s="166"/>
      <c r="AW36" s="166">
        <f t="shared" ref="AW36:AW54" si="13">SUM(AC36:AT36)</f>
        <v>662205</v>
      </c>
    </row>
    <row r="37" spans="1:49" hidden="1" x14ac:dyDescent="0.25">
      <c r="A37" s="596"/>
      <c r="B37" s="171" t="s">
        <v>176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C37" s="166"/>
      <c r="AD37" s="166">
        <v>1368</v>
      </c>
      <c r="AE37" s="166">
        <v>173059</v>
      </c>
      <c r="AF37" s="166">
        <v>437602</v>
      </c>
      <c r="AG37" s="166">
        <v>-496532</v>
      </c>
      <c r="AH37" s="166">
        <v>30686</v>
      </c>
      <c r="AI37" s="166">
        <v>6040</v>
      </c>
      <c r="AJ37" s="166"/>
      <c r="AK37" s="166">
        <v>-10306</v>
      </c>
      <c r="AL37" s="166"/>
      <c r="AM37" s="166"/>
      <c r="AN37" s="172"/>
      <c r="AO37" s="166"/>
      <c r="AP37" s="166"/>
      <c r="AQ37" s="166"/>
      <c r="AR37" s="166"/>
      <c r="AS37" s="166"/>
      <c r="AT37" s="166"/>
      <c r="AW37" s="166">
        <f t="shared" si="13"/>
        <v>141917</v>
      </c>
    </row>
    <row r="38" spans="1:49" s="62" customFormat="1" ht="15.75" hidden="1" thickBot="1" x14ac:dyDescent="0.3">
      <c r="A38" s="597"/>
      <c r="B38" s="169" t="s">
        <v>34</v>
      </c>
      <c r="C38" s="153">
        <f t="shared" ref="C38" si="14">SUM(C35:C36)</f>
        <v>0</v>
      </c>
      <c r="D38" s="153">
        <f t="shared" ref="D38:M38" si="15">SUM(D35:D36)</f>
        <v>1</v>
      </c>
      <c r="E38" s="153">
        <f t="shared" si="15"/>
        <v>1</v>
      </c>
      <c r="F38" s="153">
        <f t="shared" si="15"/>
        <v>1</v>
      </c>
      <c r="G38" s="153">
        <f t="shared" si="15"/>
        <v>1</v>
      </c>
      <c r="H38" s="153">
        <f t="shared" si="15"/>
        <v>1</v>
      </c>
      <c r="I38" s="153">
        <f t="shared" si="15"/>
        <v>1</v>
      </c>
      <c r="J38" s="153">
        <f t="shared" si="15"/>
        <v>1</v>
      </c>
      <c r="K38" s="153">
        <f t="shared" si="15"/>
        <v>1</v>
      </c>
      <c r="L38" s="153">
        <f t="shared" si="15"/>
        <v>1</v>
      </c>
      <c r="M38" s="153">
        <f t="shared" si="15"/>
        <v>0</v>
      </c>
      <c r="N38" s="153">
        <f>SUM(N35:N36)</f>
        <v>0</v>
      </c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C38" s="167">
        <f t="shared" ref="AC38:AM38" si="16">SUM(AC35:AC37)</f>
        <v>0</v>
      </c>
      <c r="AD38" s="167">
        <f t="shared" si="16"/>
        <v>546575</v>
      </c>
      <c r="AE38" s="167">
        <f t="shared" si="16"/>
        <v>1560361</v>
      </c>
      <c r="AF38" s="167">
        <f t="shared" si="16"/>
        <v>977873</v>
      </c>
      <c r="AG38" s="167">
        <f t="shared" si="16"/>
        <v>1168936</v>
      </c>
      <c r="AH38" s="167">
        <f t="shared" si="16"/>
        <v>1526101</v>
      </c>
      <c r="AI38" s="167">
        <f t="shared" si="16"/>
        <v>592353</v>
      </c>
      <c r="AJ38" s="167">
        <f t="shared" si="16"/>
        <v>858709</v>
      </c>
      <c r="AK38" s="167">
        <f t="shared" si="16"/>
        <v>1721072</v>
      </c>
      <c r="AL38" s="167">
        <f t="shared" si="16"/>
        <v>542901</v>
      </c>
      <c r="AM38" s="167">
        <f t="shared" si="16"/>
        <v>0</v>
      </c>
      <c r="AN38" s="168">
        <f>SUM(AN35:AN37)</f>
        <v>0</v>
      </c>
      <c r="AO38" s="167">
        <f t="shared" ref="AO38:AT38" si="17">SUM(AO35:AO37)</f>
        <v>0</v>
      </c>
      <c r="AP38" s="167">
        <f t="shared" si="17"/>
        <v>0</v>
      </c>
      <c r="AQ38" s="167">
        <f t="shared" si="17"/>
        <v>0</v>
      </c>
      <c r="AR38" s="167">
        <f t="shared" si="17"/>
        <v>0</v>
      </c>
      <c r="AS38" s="167">
        <f t="shared" si="17"/>
        <v>0</v>
      </c>
      <c r="AT38" s="167">
        <f t="shared" si="17"/>
        <v>0</v>
      </c>
      <c r="AW38" s="167">
        <f t="shared" si="13"/>
        <v>9494881</v>
      </c>
    </row>
    <row r="39" spans="1:49" hidden="1" x14ac:dyDescent="0.25">
      <c r="A39" s="595" t="s">
        <v>31</v>
      </c>
      <c r="B39" s="59" t="s">
        <v>39</v>
      </c>
      <c r="C39" s="163">
        <f>IF(AC42=0,0,AC39/SUM(AC39:AC40))</f>
        <v>0</v>
      </c>
      <c r="D39" s="163">
        <f t="shared" ref="D39:M39" si="18">IF(AD42=0,0,AD39/SUM(AD39:AD40))</f>
        <v>1</v>
      </c>
      <c r="E39" s="163">
        <f t="shared" si="18"/>
        <v>1</v>
      </c>
      <c r="F39" s="163">
        <f t="shared" si="18"/>
        <v>1</v>
      </c>
      <c r="G39" s="163">
        <f t="shared" si="18"/>
        <v>1</v>
      </c>
      <c r="H39" s="163">
        <f t="shared" si="18"/>
        <v>1</v>
      </c>
      <c r="I39" s="163">
        <f t="shared" si="18"/>
        <v>1</v>
      </c>
      <c r="J39" s="163">
        <f t="shared" si="18"/>
        <v>1</v>
      </c>
      <c r="K39" s="163">
        <f t="shared" si="18"/>
        <v>1</v>
      </c>
      <c r="L39" s="163">
        <f t="shared" si="18"/>
        <v>1</v>
      </c>
      <c r="M39" s="163">
        <f t="shared" si="18"/>
        <v>0</v>
      </c>
      <c r="N39" s="163">
        <f>IF(SUM(AN42:AT42)=0,0,SUM(AN39:AT39)/SUM(AN39:AT40))</f>
        <v>0</v>
      </c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C39" s="166"/>
      <c r="AD39" s="166">
        <v>439834</v>
      </c>
      <c r="AE39" s="166">
        <v>3483675</v>
      </c>
      <c r="AF39" s="166">
        <v>2449036</v>
      </c>
      <c r="AG39" s="166">
        <v>2411837</v>
      </c>
      <c r="AH39" s="166">
        <v>3385452</v>
      </c>
      <c r="AI39" s="166">
        <v>2000471</v>
      </c>
      <c r="AJ39" s="166">
        <v>10045536</v>
      </c>
      <c r="AK39" s="166">
        <v>5981970</v>
      </c>
      <c r="AL39" s="166">
        <v>4517216</v>
      </c>
      <c r="AM39" s="166"/>
      <c r="AN39" s="172"/>
      <c r="AO39" s="166"/>
      <c r="AP39" s="166"/>
      <c r="AQ39" s="166"/>
      <c r="AR39" s="166"/>
      <c r="AS39" s="166"/>
      <c r="AT39" s="166"/>
      <c r="AW39" s="166">
        <f t="shared" si="13"/>
        <v>34715027</v>
      </c>
    </row>
    <row r="40" spans="1:49" hidden="1" x14ac:dyDescent="0.25">
      <c r="A40" s="596"/>
      <c r="B40" s="58" t="s">
        <v>37</v>
      </c>
      <c r="C40" s="164">
        <f>IF(AC42=0,0,AC40/SUM(AC39:AC40))</f>
        <v>0</v>
      </c>
      <c r="D40" s="164">
        <f t="shared" ref="D40:M40" si="19">IF(AD42=0,0,AD40/SUM(AD39:AD40))</f>
        <v>0</v>
      </c>
      <c r="E40" s="164">
        <f t="shared" si="19"/>
        <v>0</v>
      </c>
      <c r="F40" s="164">
        <f t="shared" si="19"/>
        <v>0</v>
      </c>
      <c r="G40" s="164">
        <f t="shared" si="19"/>
        <v>0</v>
      </c>
      <c r="H40" s="164">
        <f t="shared" si="19"/>
        <v>0</v>
      </c>
      <c r="I40" s="164">
        <f t="shared" si="19"/>
        <v>0</v>
      </c>
      <c r="J40" s="164">
        <f t="shared" si="19"/>
        <v>0</v>
      </c>
      <c r="K40" s="164">
        <f t="shared" si="19"/>
        <v>0</v>
      </c>
      <c r="L40" s="164">
        <f t="shared" si="19"/>
        <v>0</v>
      </c>
      <c r="M40" s="164">
        <f t="shared" si="19"/>
        <v>0</v>
      </c>
      <c r="N40" s="164">
        <f>IF(SUM(AN42:AT42)=0,0,SUM(AN40:AT40)/SUM(AN39:AT40))</f>
        <v>0</v>
      </c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C40" s="166"/>
      <c r="AD40" s="166"/>
      <c r="AE40" s="166">
        <v>0</v>
      </c>
      <c r="AF40" s="166">
        <v>0</v>
      </c>
      <c r="AG40" s="166">
        <v>0</v>
      </c>
      <c r="AH40" s="166">
        <v>0</v>
      </c>
      <c r="AI40" s="166">
        <v>0</v>
      </c>
      <c r="AJ40" s="166">
        <v>0</v>
      </c>
      <c r="AK40" s="166">
        <v>0</v>
      </c>
      <c r="AL40" s="166">
        <v>0</v>
      </c>
      <c r="AM40" s="166"/>
      <c r="AN40" s="172"/>
      <c r="AO40" s="166"/>
      <c r="AP40" s="166"/>
      <c r="AQ40" s="166"/>
      <c r="AR40" s="166"/>
      <c r="AS40" s="166"/>
      <c r="AT40" s="166"/>
      <c r="AW40" s="166">
        <f t="shared" si="13"/>
        <v>0</v>
      </c>
    </row>
    <row r="41" spans="1:49" hidden="1" x14ac:dyDescent="0.25">
      <c r="A41" s="596"/>
      <c r="B41" s="171" t="s">
        <v>176</v>
      </c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C41" s="166"/>
      <c r="AD41" s="166">
        <v>10592</v>
      </c>
      <c r="AE41" s="166"/>
      <c r="AF41" s="166"/>
      <c r="AG41" s="166"/>
      <c r="AH41" s="166">
        <v>255300</v>
      </c>
      <c r="AI41" s="166">
        <v>18115</v>
      </c>
      <c r="AJ41" s="166">
        <v>193308</v>
      </c>
      <c r="AK41" s="166">
        <v>199380</v>
      </c>
      <c r="AL41" s="166">
        <v>-199380</v>
      </c>
      <c r="AM41" s="166"/>
      <c r="AN41" s="172"/>
      <c r="AO41" s="166"/>
      <c r="AP41" s="166"/>
      <c r="AQ41" s="166"/>
      <c r="AR41" s="166"/>
      <c r="AS41" s="166"/>
      <c r="AT41" s="166"/>
      <c r="AW41" s="166">
        <f t="shared" si="13"/>
        <v>477315</v>
      </c>
    </row>
    <row r="42" spans="1:49" s="62" customFormat="1" ht="15.75" hidden="1" thickBot="1" x14ac:dyDescent="0.3">
      <c r="A42" s="597"/>
      <c r="B42" s="169" t="s">
        <v>34</v>
      </c>
      <c r="C42" s="153">
        <f t="shared" ref="C42" si="20">SUM(C39:C40)</f>
        <v>0</v>
      </c>
      <c r="D42" s="153">
        <f t="shared" ref="D42:M42" si="21">SUM(D39:D40)</f>
        <v>1</v>
      </c>
      <c r="E42" s="153">
        <f t="shared" si="21"/>
        <v>1</v>
      </c>
      <c r="F42" s="153">
        <f t="shared" si="21"/>
        <v>1</v>
      </c>
      <c r="G42" s="153">
        <f t="shared" si="21"/>
        <v>1</v>
      </c>
      <c r="H42" s="153">
        <f t="shared" si="21"/>
        <v>1</v>
      </c>
      <c r="I42" s="153">
        <f t="shared" si="21"/>
        <v>1</v>
      </c>
      <c r="J42" s="153">
        <f t="shared" si="21"/>
        <v>1</v>
      </c>
      <c r="K42" s="153">
        <f t="shared" si="21"/>
        <v>1</v>
      </c>
      <c r="L42" s="153">
        <f t="shared" si="21"/>
        <v>1</v>
      </c>
      <c r="M42" s="153">
        <f t="shared" si="21"/>
        <v>0</v>
      </c>
      <c r="N42" s="153">
        <f>SUM(N39:N40)</f>
        <v>0</v>
      </c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C42" s="167">
        <f t="shared" ref="AC42:AM42" si="22">SUM(AC39:AC41)</f>
        <v>0</v>
      </c>
      <c r="AD42" s="167">
        <f t="shared" si="22"/>
        <v>450426</v>
      </c>
      <c r="AE42" s="167">
        <f t="shared" si="22"/>
        <v>3483675</v>
      </c>
      <c r="AF42" s="167">
        <f t="shared" si="22"/>
        <v>2449036</v>
      </c>
      <c r="AG42" s="167">
        <f t="shared" si="22"/>
        <v>2411837</v>
      </c>
      <c r="AH42" s="167">
        <f t="shared" si="22"/>
        <v>3640752</v>
      </c>
      <c r="AI42" s="167">
        <f t="shared" si="22"/>
        <v>2018586</v>
      </c>
      <c r="AJ42" s="167">
        <f t="shared" si="22"/>
        <v>10238844</v>
      </c>
      <c r="AK42" s="167">
        <f t="shared" si="22"/>
        <v>6181350</v>
      </c>
      <c r="AL42" s="167">
        <f t="shared" si="22"/>
        <v>4317836</v>
      </c>
      <c r="AM42" s="167">
        <f t="shared" si="22"/>
        <v>0</v>
      </c>
      <c r="AN42" s="168">
        <f>SUM(AN39:AN41)</f>
        <v>0</v>
      </c>
      <c r="AO42" s="167">
        <f t="shared" ref="AO42:AT42" si="23">SUM(AO39:AO41)</f>
        <v>0</v>
      </c>
      <c r="AP42" s="167">
        <f t="shared" si="23"/>
        <v>0</v>
      </c>
      <c r="AQ42" s="167">
        <f t="shared" si="23"/>
        <v>0</v>
      </c>
      <c r="AR42" s="167">
        <f t="shared" si="23"/>
        <v>0</v>
      </c>
      <c r="AS42" s="167">
        <f t="shared" si="23"/>
        <v>0</v>
      </c>
      <c r="AT42" s="167">
        <f t="shared" si="23"/>
        <v>0</v>
      </c>
      <c r="AW42" s="167">
        <f t="shared" si="13"/>
        <v>35192342</v>
      </c>
    </row>
    <row r="43" spans="1:49" hidden="1" x14ac:dyDescent="0.25">
      <c r="A43" s="595" t="s">
        <v>32</v>
      </c>
      <c r="B43" s="59" t="s">
        <v>39</v>
      </c>
      <c r="C43" s="163">
        <f>IF(AC46=0,0,AC43/SUM(AC43:AC44))</f>
        <v>0</v>
      </c>
      <c r="D43" s="163">
        <f t="shared" ref="D43:M43" si="24">IF(AD46=0,0,AD43/SUM(AD43:AD44))</f>
        <v>1</v>
      </c>
      <c r="E43" s="163">
        <f t="shared" si="24"/>
        <v>1</v>
      </c>
      <c r="F43" s="163">
        <f t="shared" si="24"/>
        <v>0.45144590283951264</v>
      </c>
      <c r="G43" s="163">
        <f t="shared" si="24"/>
        <v>1</v>
      </c>
      <c r="H43" s="163">
        <f t="shared" si="24"/>
        <v>1</v>
      </c>
      <c r="I43" s="163">
        <f t="shared" si="24"/>
        <v>1</v>
      </c>
      <c r="J43" s="163">
        <f t="shared" si="24"/>
        <v>1</v>
      </c>
      <c r="K43" s="163">
        <f t="shared" si="24"/>
        <v>0.986478236718493</v>
      </c>
      <c r="L43" s="163">
        <f t="shared" si="24"/>
        <v>1</v>
      </c>
      <c r="M43" s="163">
        <f t="shared" si="24"/>
        <v>0</v>
      </c>
      <c r="N43" s="163">
        <f>IF(SUM(AN46:AT46)=0,0,SUM(AN43:AT43)/SUM(AN43:AT44))</f>
        <v>0</v>
      </c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C43" s="166"/>
      <c r="AD43" s="166">
        <v>88766</v>
      </c>
      <c r="AE43" s="166">
        <v>150868</v>
      </c>
      <c r="AF43" s="166">
        <v>43165</v>
      </c>
      <c r="AG43" s="166">
        <v>823338</v>
      </c>
      <c r="AH43" s="166">
        <v>807699</v>
      </c>
      <c r="AI43" s="166">
        <v>135557</v>
      </c>
      <c r="AJ43" s="166">
        <v>2694831</v>
      </c>
      <c r="AK43" s="166">
        <v>1829197</v>
      </c>
      <c r="AL43" s="166">
        <v>383323</v>
      </c>
      <c r="AM43" s="166"/>
      <c r="AN43" s="172"/>
      <c r="AO43" s="166"/>
      <c r="AP43" s="166"/>
      <c r="AQ43" s="166"/>
      <c r="AR43" s="166"/>
      <c r="AS43" s="166"/>
      <c r="AT43" s="166"/>
      <c r="AW43" s="166">
        <f t="shared" si="13"/>
        <v>6956744</v>
      </c>
    </row>
    <row r="44" spans="1:49" hidden="1" x14ac:dyDescent="0.25">
      <c r="A44" s="596"/>
      <c r="B44" s="58" t="s">
        <v>37</v>
      </c>
      <c r="C44" s="164">
        <f>IF(AC46=0,0,AC44/SUM(AC43:AC44))</f>
        <v>0</v>
      </c>
      <c r="D44" s="164">
        <f t="shared" ref="D44:M44" si="25">IF(AD46=0,0,AD44/SUM(AD43:AD44))</f>
        <v>0</v>
      </c>
      <c r="E44" s="164">
        <f t="shared" si="25"/>
        <v>0</v>
      </c>
      <c r="F44" s="164">
        <f t="shared" si="25"/>
        <v>0.54855409716048742</v>
      </c>
      <c r="G44" s="164">
        <f t="shared" si="25"/>
        <v>0</v>
      </c>
      <c r="H44" s="164">
        <f t="shared" si="25"/>
        <v>0</v>
      </c>
      <c r="I44" s="164">
        <f t="shared" si="25"/>
        <v>0</v>
      </c>
      <c r="J44" s="164">
        <f t="shared" si="25"/>
        <v>0</v>
      </c>
      <c r="K44" s="164">
        <f t="shared" si="25"/>
        <v>1.3521763281507008E-2</v>
      </c>
      <c r="L44" s="164">
        <f t="shared" si="25"/>
        <v>0</v>
      </c>
      <c r="M44" s="164">
        <f t="shared" si="25"/>
        <v>0</v>
      </c>
      <c r="N44" s="164">
        <f>IF(SUM(AN46:AT46)=0,0,SUM(AN44:AT44)/SUM(AN43:AT44))</f>
        <v>0</v>
      </c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C44" s="166"/>
      <c r="AD44" s="166"/>
      <c r="AE44" s="166">
        <v>0</v>
      </c>
      <c r="AF44" s="166">
        <v>52450</v>
      </c>
      <c r="AG44" s="166">
        <v>0</v>
      </c>
      <c r="AH44" s="166">
        <v>0</v>
      </c>
      <c r="AI44" s="166">
        <v>0</v>
      </c>
      <c r="AJ44" s="166">
        <v>0</v>
      </c>
      <c r="AK44" s="166">
        <v>25073</v>
      </c>
      <c r="AL44" s="166">
        <v>0</v>
      </c>
      <c r="AM44" s="166"/>
      <c r="AN44" s="172"/>
      <c r="AO44" s="166"/>
      <c r="AP44" s="166"/>
      <c r="AQ44" s="166"/>
      <c r="AR44" s="166"/>
      <c r="AS44" s="166"/>
      <c r="AT44" s="166"/>
      <c r="AW44" s="166">
        <f t="shared" si="13"/>
        <v>77523</v>
      </c>
    </row>
    <row r="45" spans="1:49" hidden="1" x14ac:dyDescent="0.25">
      <c r="A45" s="596"/>
      <c r="B45" s="171" t="s">
        <v>176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72"/>
      <c r="AO45" s="166"/>
      <c r="AP45" s="166"/>
      <c r="AQ45" s="166"/>
      <c r="AR45" s="166"/>
      <c r="AS45" s="166"/>
      <c r="AT45" s="166"/>
      <c r="AW45" s="166">
        <f t="shared" si="13"/>
        <v>0</v>
      </c>
    </row>
    <row r="46" spans="1:49" s="62" customFormat="1" ht="15.75" hidden="1" thickBot="1" x14ac:dyDescent="0.3">
      <c r="A46" s="597"/>
      <c r="B46" s="169" t="s">
        <v>34</v>
      </c>
      <c r="C46" s="153">
        <f t="shared" ref="C46" si="26">SUM(C43:C44)</f>
        <v>0</v>
      </c>
      <c r="D46" s="153">
        <f t="shared" ref="D46:M46" si="27">SUM(D43:D44)</f>
        <v>1</v>
      </c>
      <c r="E46" s="153">
        <f t="shared" si="27"/>
        <v>1</v>
      </c>
      <c r="F46" s="153">
        <f t="shared" si="27"/>
        <v>1</v>
      </c>
      <c r="G46" s="153">
        <f t="shared" si="27"/>
        <v>1</v>
      </c>
      <c r="H46" s="153">
        <f t="shared" si="27"/>
        <v>1</v>
      </c>
      <c r="I46" s="153">
        <f t="shared" si="27"/>
        <v>1</v>
      </c>
      <c r="J46" s="153">
        <f t="shared" si="27"/>
        <v>1</v>
      </c>
      <c r="K46" s="153">
        <f t="shared" si="27"/>
        <v>1</v>
      </c>
      <c r="L46" s="153">
        <f t="shared" si="27"/>
        <v>1</v>
      </c>
      <c r="M46" s="153">
        <f t="shared" si="27"/>
        <v>0</v>
      </c>
      <c r="N46" s="153">
        <f>SUM(N43:N44)</f>
        <v>0</v>
      </c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C46" s="167">
        <f t="shared" ref="AC46:AM46" si="28">SUM(AC43:AC45)</f>
        <v>0</v>
      </c>
      <c r="AD46" s="167">
        <f t="shared" si="28"/>
        <v>88766</v>
      </c>
      <c r="AE46" s="167">
        <f t="shared" si="28"/>
        <v>150868</v>
      </c>
      <c r="AF46" s="167">
        <f t="shared" si="28"/>
        <v>95615</v>
      </c>
      <c r="AG46" s="167">
        <f t="shared" si="28"/>
        <v>823338</v>
      </c>
      <c r="AH46" s="167">
        <f t="shared" si="28"/>
        <v>807699</v>
      </c>
      <c r="AI46" s="167">
        <f t="shared" si="28"/>
        <v>135557</v>
      </c>
      <c r="AJ46" s="167">
        <f t="shared" si="28"/>
        <v>2694831</v>
      </c>
      <c r="AK46" s="167">
        <f t="shared" si="28"/>
        <v>1854270</v>
      </c>
      <c r="AL46" s="167">
        <f t="shared" si="28"/>
        <v>383323</v>
      </c>
      <c r="AM46" s="167">
        <f t="shared" si="28"/>
        <v>0</v>
      </c>
      <c r="AN46" s="168">
        <f>SUM(AN43:AN45)</f>
        <v>0</v>
      </c>
      <c r="AO46" s="167">
        <f t="shared" ref="AO46:AT46" si="29">SUM(AO43:AO45)</f>
        <v>0</v>
      </c>
      <c r="AP46" s="167">
        <f t="shared" si="29"/>
        <v>0</v>
      </c>
      <c r="AQ46" s="167">
        <f t="shared" si="29"/>
        <v>0</v>
      </c>
      <c r="AR46" s="167">
        <f t="shared" si="29"/>
        <v>0</v>
      </c>
      <c r="AS46" s="167">
        <f t="shared" si="29"/>
        <v>0</v>
      </c>
      <c r="AT46" s="167">
        <f t="shared" si="29"/>
        <v>0</v>
      </c>
      <c r="AW46" s="167">
        <f t="shared" si="13"/>
        <v>7034267</v>
      </c>
    </row>
    <row r="47" spans="1:49" hidden="1" x14ac:dyDescent="0.25">
      <c r="A47" s="595" t="s">
        <v>33</v>
      </c>
      <c r="B47" s="59" t="s">
        <v>39</v>
      </c>
      <c r="C47" s="163">
        <f>IF(AC50=0,0,AC47/SUM(AC47:AC48))</f>
        <v>0</v>
      </c>
      <c r="D47" s="163">
        <f t="shared" ref="D47:L47" si="30">IF(AD50=0,0,AD47/SUM(AD47:AD48))</f>
        <v>1</v>
      </c>
      <c r="E47" s="163">
        <f t="shared" si="30"/>
        <v>1</v>
      </c>
      <c r="F47" s="163">
        <f t="shared" si="30"/>
        <v>0</v>
      </c>
      <c r="G47" s="163">
        <f t="shared" si="30"/>
        <v>1</v>
      </c>
      <c r="H47" s="163">
        <f t="shared" si="30"/>
        <v>0</v>
      </c>
      <c r="I47" s="163">
        <f t="shared" si="30"/>
        <v>1</v>
      </c>
      <c r="J47" s="163">
        <f t="shared" si="30"/>
        <v>1</v>
      </c>
      <c r="K47" s="163">
        <f t="shared" si="30"/>
        <v>0</v>
      </c>
      <c r="L47" s="163">
        <f t="shared" si="30"/>
        <v>1</v>
      </c>
      <c r="M47" s="163">
        <f>IF(AM50=0,0,IF(AM47=0,0,AM47/SUM(AM47:AM48)))</f>
        <v>0</v>
      </c>
      <c r="N47" s="163">
        <f>IF(SUM(AN50:AT50)=0,0,SUM(AN47:AT47)/SUM(AN47:AT48))</f>
        <v>0</v>
      </c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C47" s="166"/>
      <c r="AD47" s="166">
        <v>46229</v>
      </c>
      <c r="AE47" s="166">
        <v>16559</v>
      </c>
      <c r="AF47" s="166">
        <v>0</v>
      </c>
      <c r="AG47" s="166">
        <v>5376</v>
      </c>
      <c r="AH47" s="166">
        <v>0</v>
      </c>
      <c r="AI47" s="345">
        <v>61292</v>
      </c>
      <c r="AJ47" s="166">
        <v>131213</v>
      </c>
      <c r="AK47" s="166">
        <v>0</v>
      </c>
      <c r="AL47" s="166">
        <v>101472</v>
      </c>
      <c r="AM47" s="166"/>
      <c r="AN47" s="172"/>
      <c r="AO47" s="166"/>
      <c r="AP47" s="166"/>
      <c r="AQ47" s="166"/>
      <c r="AR47" s="166"/>
      <c r="AS47" s="166"/>
      <c r="AT47" s="166"/>
      <c r="AW47" s="166">
        <f t="shared" si="13"/>
        <v>362141</v>
      </c>
    </row>
    <row r="48" spans="1:49" hidden="1" x14ac:dyDescent="0.25">
      <c r="A48" s="596"/>
      <c r="B48" s="58" t="s">
        <v>37</v>
      </c>
      <c r="C48" s="164">
        <f>IF(AC50=0,0,AC48/SUM(AC47:AC48))</f>
        <v>0</v>
      </c>
      <c r="D48" s="164">
        <f t="shared" ref="D48:L48" si="31">IF(AD50=0,0,AD48/SUM(AD47:AD48))</f>
        <v>0</v>
      </c>
      <c r="E48" s="164">
        <f t="shared" si="31"/>
        <v>0</v>
      </c>
      <c r="F48" s="164">
        <f t="shared" si="31"/>
        <v>0</v>
      </c>
      <c r="G48" s="164">
        <f t="shared" si="31"/>
        <v>0</v>
      </c>
      <c r="H48" s="164">
        <f t="shared" si="31"/>
        <v>0</v>
      </c>
      <c r="I48" s="164">
        <f t="shared" si="31"/>
        <v>0</v>
      </c>
      <c r="J48" s="164">
        <f t="shared" si="31"/>
        <v>0</v>
      </c>
      <c r="K48" s="164">
        <f t="shared" si="31"/>
        <v>0</v>
      </c>
      <c r="L48" s="164">
        <f t="shared" si="31"/>
        <v>0</v>
      </c>
      <c r="M48" s="164">
        <f>IF(AM50=0,0,IF(AM48=0,0,AM48/SUM(AM47:AM48)))</f>
        <v>0</v>
      </c>
      <c r="N48" s="164">
        <f>IF(SUM(AN50:AT50)=0,0,SUM(AN48:AT48)/SUM(AN47:AT48))</f>
        <v>0</v>
      </c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C48" s="166"/>
      <c r="AD48" s="166"/>
      <c r="AE48" s="166">
        <v>0</v>
      </c>
      <c r="AF48" s="166">
        <v>0</v>
      </c>
      <c r="AG48" s="166">
        <v>0</v>
      </c>
      <c r="AH48" s="166">
        <v>0</v>
      </c>
      <c r="AI48" s="345">
        <v>0</v>
      </c>
      <c r="AJ48" s="166">
        <v>0</v>
      </c>
      <c r="AK48" s="166">
        <v>0</v>
      </c>
      <c r="AL48" s="166">
        <v>0</v>
      </c>
      <c r="AM48" s="166"/>
      <c r="AN48" s="172"/>
      <c r="AO48" s="166"/>
      <c r="AP48" s="166"/>
      <c r="AQ48" s="166"/>
      <c r="AR48" s="166"/>
      <c r="AS48" s="166"/>
      <c r="AT48" s="166"/>
      <c r="AW48" s="166">
        <f t="shared" si="13"/>
        <v>0</v>
      </c>
    </row>
    <row r="49" spans="1:49" hidden="1" x14ac:dyDescent="0.25">
      <c r="A49" s="596"/>
      <c r="B49" s="171" t="s">
        <v>176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C49" s="166"/>
      <c r="AD49" s="166"/>
      <c r="AE49" s="166"/>
      <c r="AF49" s="166"/>
      <c r="AG49" s="166"/>
      <c r="AH49" s="166"/>
      <c r="AI49" s="345"/>
      <c r="AJ49" s="166"/>
      <c r="AK49" s="166"/>
      <c r="AL49" s="166"/>
      <c r="AM49" s="166"/>
      <c r="AN49" s="172"/>
      <c r="AO49" s="166"/>
      <c r="AP49" s="166"/>
      <c r="AQ49" s="166"/>
      <c r="AR49" s="166"/>
      <c r="AS49" s="166"/>
      <c r="AT49" s="166"/>
      <c r="AW49" s="166">
        <f t="shared" si="13"/>
        <v>0</v>
      </c>
    </row>
    <row r="50" spans="1:49" s="62" customFormat="1" ht="15.75" hidden="1" thickBot="1" x14ac:dyDescent="0.3">
      <c r="A50" s="597"/>
      <c r="B50" s="169" t="s">
        <v>34</v>
      </c>
      <c r="C50" s="153">
        <f t="shared" ref="C50" si="32">SUM(C47:C48)</f>
        <v>0</v>
      </c>
      <c r="D50" s="153">
        <f t="shared" ref="D50:M50" si="33">SUM(D47:D48)</f>
        <v>1</v>
      </c>
      <c r="E50" s="153">
        <f t="shared" si="33"/>
        <v>1</v>
      </c>
      <c r="F50" s="153">
        <f t="shared" si="33"/>
        <v>0</v>
      </c>
      <c r="G50" s="153">
        <f t="shared" si="33"/>
        <v>1</v>
      </c>
      <c r="H50" s="153">
        <f t="shared" si="33"/>
        <v>0</v>
      </c>
      <c r="I50" s="153">
        <f t="shared" si="33"/>
        <v>1</v>
      </c>
      <c r="J50" s="153">
        <f t="shared" si="33"/>
        <v>1</v>
      </c>
      <c r="K50" s="153">
        <f t="shared" si="33"/>
        <v>0</v>
      </c>
      <c r="L50" s="153">
        <f t="shared" si="33"/>
        <v>1</v>
      </c>
      <c r="M50" s="153">
        <f t="shared" si="33"/>
        <v>0</v>
      </c>
      <c r="N50" s="153">
        <f>SUM(N47:N48)</f>
        <v>0</v>
      </c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C50" s="167">
        <f t="shared" ref="AC50:AM50" si="34">SUM(AC47:AC49)</f>
        <v>0</v>
      </c>
      <c r="AD50" s="167">
        <f t="shared" si="34"/>
        <v>46229</v>
      </c>
      <c r="AE50" s="167">
        <f t="shared" si="34"/>
        <v>16559</v>
      </c>
      <c r="AF50" s="167">
        <f t="shared" si="34"/>
        <v>0</v>
      </c>
      <c r="AG50" s="167">
        <f t="shared" si="34"/>
        <v>5376</v>
      </c>
      <c r="AH50" s="167">
        <f t="shared" si="34"/>
        <v>0</v>
      </c>
      <c r="AI50" s="167">
        <f t="shared" si="34"/>
        <v>61292</v>
      </c>
      <c r="AJ50" s="167">
        <f t="shared" si="34"/>
        <v>131213</v>
      </c>
      <c r="AK50" s="167">
        <f t="shared" si="34"/>
        <v>0</v>
      </c>
      <c r="AL50" s="167">
        <f t="shared" si="34"/>
        <v>101472</v>
      </c>
      <c r="AM50" s="167">
        <f t="shared" si="34"/>
        <v>0</v>
      </c>
      <c r="AN50" s="168">
        <f>SUM(AN47:AN49)</f>
        <v>0</v>
      </c>
      <c r="AO50" s="167">
        <f t="shared" ref="AO50:AT50" si="35">SUM(AO47:AO49)</f>
        <v>0</v>
      </c>
      <c r="AP50" s="167">
        <f t="shared" si="35"/>
        <v>0</v>
      </c>
      <c r="AQ50" s="167">
        <f t="shared" si="35"/>
        <v>0</v>
      </c>
      <c r="AR50" s="167">
        <f t="shared" si="35"/>
        <v>0</v>
      </c>
      <c r="AS50" s="167">
        <f t="shared" si="35"/>
        <v>0</v>
      </c>
      <c r="AT50" s="167">
        <f t="shared" si="35"/>
        <v>0</v>
      </c>
      <c r="AW50" s="167">
        <f t="shared" si="13"/>
        <v>362141</v>
      </c>
    </row>
    <row r="51" spans="1:49" hidden="1" x14ac:dyDescent="0.25">
      <c r="A51" s="598" t="s">
        <v>40</v>
      </c>
      <c r="B51" s="61" t="s">
        <v>39</v>
      </c>
      <c r="C51" s="163">
        <f>IF(AC54=0,0,AC51/SUM(AC51:AC52))</f>
        <v>0</v>
      </c>
      <c r="D51" s="163">
        <f t="shared" ref="D51:M51" si="36">IF(AD54=0,0,AD51/SUM(AD51:AD52))</f>
        <v>1</v>
      </c>
      <c r="E51" s="163">
        <f t="shared" si="36"/>
        <v>0.99864341962256298</v>
      </c>
      <c r="F51" s="163">
        <f t="shared" si="36"/>
        <v>0.98299794938089191</v>
      </c>
      <c r="G51" s="163">
        <f t="shared" si="36"/>
        <v>1</v>
      </c>
      <c r="H51" s="163">
        <f t="shared" si="36"/>
        <v>0.88479170321659273</v>
      </c>
      <c r="I51" s="163">
        <f t="shared" si="36"/>
        <v>1</v>
      </c>
      <c r="J51" s="163">
        <f t="shared" si="36"/>
        <v>1</v>
      </c>
      <c r="K51" s="163">
        <f t="shared" si="36"/>
        <v>0.9973793895199411</v>
      </c>
      <c r="L51" s="163">
        <f t="shared" si="36"/>
        <v>1</v>
      </c>
      <c r="M51" s="163">
        <f t="shared" si="36"/>
        <v>0</v>
      </c>
      <c r="N51" s="163">
        <f>IF(SUM(AN54:AT54)=0,0,SUM(AN51:AT51)/SUM(AN51:AT52))</f>
        <v>0</v>
      </c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C51" s="166">
        <f t="shared" ref="AC51:AN51" si="37">AC35+AC39+AC43+AC47</f>
        <v>0</v>
      </c>
      <c r="AD51" s="166">
        <f t="shared" si="37"/>
        <v>1120036</v>
      </c>
      <c r="AE51" s="166">
        <f t="shared" si="37"/>
        <v>5031569</v>
      </c>
      <c r="AF51" s="166">
        <f t="shared" si="37"/>
        <v>3032472</v>
      </c>
      <c r="AG51" s="166">
        <f t="shared" si="37"/>
        <v>4906019</v>
      </c>
      <c r="AH51" s="166">
        <f t="shared" si="37"/>
        <v>5033196</v>
      </c>
      <c r="AI51" s="166">
        <f t="shared" si="37"/>
        <v>2783633</v>
      </c>
      <c r="AJ51" s="166">
        <f t="shared" si="37"/>
        <v>13730289</v>
      </c>
      <c r="AK51" s="166">
        <f t="shared" si="37"/>
        <v>9542545</v>
      </c>
      <c r="AL51" s="166">
        <f t="shared" si="37"/>
        <v>5544912</v>
      </c>
      <c r="AM51" s="166">
        <f t="shared" si="37"/>
        <v>0</v>
      </c>
      <c r="AN51" s="172">
        <f t="shared" si="37"/>
        <v>0</v>
      </c>
      <c r="AO51" s="166">
        <f t="shared" ref="AO51:AT51" si="38">AO35+AO39+AO43+AO47</f>
        <v>0</v>
      </c>
      <c r="AP51" s="166">
        <f t="shared" si="38"/>
        <v>0</v>
      </c>
      <c r="AQ51" s="166">
        <f t="shared" si="38"/>
        <v>0</v>
      </c>
      <c r="AR51" s="166">
        <f t="shared" si="38"/>
        <v>0</v>
      </c>
      <c r="AS51" s="166">
        <f t="shared" si="38"/>
        <v>0</v>
      </c>
      <c r="AT51" s="166">
        <f t="shared" si="38"/>
        <v>0</v>
      </c>
      <c r="AW51" s="166">
        <f t="shared" si="13"/>
        <v>50724671</v>
      </c>
    </row>
    <row r="52" spans="1:49" hidden="1" x14ac:dyDescent="0.25">
      <c r="A52" s="599"/>
      <c r="B52" s="58" t="s">
        <v>37</v>
      </c>
      <c r="C52" s="164">
        <f>IF(AC54=0,0,AC52/SUM(AC51:AC52))</f>
        <v>0</v>
      </c>
      <c r="D52" s="164">
        <f t="shared" ref="D52:M52" si="39">IF(AD54=0,0,AD52/SUM(AD51:AD52))</f>
        <v>0</v>
      </c>
      <c r="E52" s="164">
        <f t="shared" si="39"/>
        <v>1.3565803774369821E-3</v>
      </c>
      <c r="F52" s="164">
        <f t="shared" si="39"/>
        <v>1.7002050619108037E-2</v>
      </c>
      <c r="G52" s="164">
        <f t="shared" si="39"/>
        <v>0</v>
      </c>
      <c r="H52" s="164">
        <f t="shared" si="39"/>
        <v>0.11520829678340727</v>
      </c>
      <c r="I52" s="164">
        <f t="shared" si="39"/>
        <v>0</v>
      </c>
      <c r="J52" s="164">
        <f t="shared" si="39"/>
        <v>0</v>
      </c>
      <c r="K52" s="164">
        <f t="shared" si="39"/>
        <v>2.6206104800588817E-3</v>
      </c>
      <c r="L52" s="164">
        <f t="shared" si="39"/>
        <v>0</v>
      </c>
      <c r="M52" s="164">
        <f t="shared" si="39"/>
        <v>0</v>
      </c>
      <c r="N52" s="164">
        <f>IF(SUM(AN54:AT54)=0,0,SUM(AN52:AT52)/SUM(AN51:AT52))</f>
        <v>0</v>
      </c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C52" s="166">
        <f t="shared" ref="AC52:AN52" si="40">AC36+AC40+AC44+AC48</f>
        <v>0</v>
      </c>
      <c r="AD52" s="166">
        <f t="shared" si="40"/>
        <v>0</v>
      </c>
      <c r="AE52" s="166">
        <f t="shared" si="40"/>
        <v>6835</v>
      </c>
      <c r="AF52" s="166">
        <f t="shared" si="40"/>
        <v>52450</v>
      </c>
      <c r="AG52" s="166">
        <f t="shared" si="40"/>
        <v>0</v>
      </c>
      <c r="AH52" s="166">
        <f t="shared" si="40"/>
        <v>655370</v>
      </c>
      <c r="AI52" s="166">
        <f t="shared" si="40"/>
        <v>0</v>
      </c>
      <c r="AJ52" s="166">
        <f t="shared" si="40"/>
        <v>0</v>
      </c>
      <c r="AK52" s="166">
        <f t="shared" si="40"/>
        <v>25073</v>
      </c>
      <c r="AL52" s="166">
        <f t="shared" si="40"/>
        <v>0</v>
      </c>
      <c r="AM52" s="166">
        <f t="shared" si="40"/>
        <v>0</v>
      </c>
      <c r="AN52" s="172">
        <f t="shared" si="40"/>
        <v>0</v>
      </c>
      <c r="AO52" s="166">
        <f t="shared" ref="AO52:AT52" si="41">AO36+AO40+AO44+AO48</f>
        <v>0</v>
      </c>
      <c r="AP52" s="166">
        <f t="shared" si="41"/>
        <v>0</v>
      </c>
      <c r="AQ52" s="166">
        <f t="shared" si="41"/>
        <v>0</v>
      </c>
      <c r="AR52" s="166">
        <f t="shared" si="41"/>
        <v>0</v>
      </c>
      <c r="AS52" s="166">
        <f t="shared" si="41"/>
        <v>0</v>
      </c>
      <c r="AT52" s="166">
        <f t="shared" si="41"/>
        <v>0</v>
      </c>
      <c r="AW52" s="166">
        <f t="shared" si="13"/>
        <v>739728</v>
      </c>
    </row>
    <row r="53" spans="1:49" hidden="1" x14ac:dyDescent="0.25">
      <c r="A53" s="599"/>
      <c r="B53" s="171" t="s">
        <v>176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C53" s="166">
        <f t="shared" ref="AC53:AN53" si="42">AC37+AC41+AC45+AC49</f>
        <v>0</v>
      </c>
      <c r="AD53" s="166">
        <f t="shared" si="42"/>
        <v>11960</v>
      </c>
      <c r="AE53" s="166">
        <f t="shared" si="42"/>
        <v>173059</v>
      </c>
      <c r="AF53" s="166">
        <f t="shared" si="42"/>
        <v>437602</v>
      </c>
      <c r="AG53" s="166">
        <f t="shared" si="42"/>
        <v>-496532</v>
      </c>
      <c r="AH53" s="166">
        <f t="shared" si="42"/>
        <v>285986</v>
      </c>
      <c r="AI53" s="166">
        <f t="shared" si="42"/>
        <v>24155</v>
      </c>
      <c r="AJ53" s="166">
        <f t="shared" si="42"/>
        <v>193308</v>
      </c>
      <c r="AK53" s="166">
        <f t="shared" si="42"/>
        <v>189074</v>
      </c>
      <c r="AL53" s="166">
        <f t="shared" si="42"/>
        <v>-199380</v>
      </c>
      <c r="AM53" s="166">
        <f t="shared" si="42"/>
        <v>0</v>
      </c>
      <c r="AN53" s="172">
        <f t="shared" si="42"/>
        <v>0</v>
      </c>
      <c r="AO53" s="166">
        <f t="shared" ref="AO53:AT53" si="43">AO37+AO41+AO45+AO49</f>
        <v>0</v>
      </c>
      <c r="AP53" s="166">
        <f t="shared" si="43"/>
        <v>0</v>
      </c>
      <c r="AQ53" s="166">
        <f t="shared" si="43"/>
        <v>0</v>
      </c>
      <c r="AR53" s="166">
        <f t="shared" si="43"/>
        <v>0</v>
      </c>
      <c r="AS53" s="166">
        <f t="shared" si="43"/>
        <v>0</v>
      </c>
      <c r="AT53" s="166">
        <f t="shared" si="43"/>
        <v>0</v>
      </c>
      <c r="AW53" s="166">
        <f t="shared" si="13"/>
        <v>619232</v>
      </c>
    </row>
    <row r="54" spans="1:49" s="62" customFormat="1" ht="15.75" hidden="1" thickBot="1" x14ac:dyDescent="0.3">
      <c r="A54" s="600"/>
      <c r="B54" s="169" t="s">
        <v>34</v>
      </c>
      <c r="C54" s="153">
        <f t="shared" ref="C54" si="44">SUM(C51:C52)</f>
        <v>0</v>
      </c>
      <c r="D54" s="153">
        <f t="shared" ref="D54:M54" si="45">SUM(D51:D52)</f>
        <v>1</v>
      </c>
      <c r="E54" s="153">
        <f t="shared" si="45"/>
        <v>1</v>
      </c>
      <c r="F54" s="153">
        <f t="shared" si="45"/>
        <v>1</v>
      </c>
      <c r="G54" s="153">
        <f t="shared" si="45"/>
        <v>1</v>
      </c>
      <c r="H54" s="153">
        <f t="shared" si="45"/>
        <v>1</v>
      </c>
      <c r="I54" s="153">
        <f t="shared" si="45"/>
        <v>1</v>
      </c>
      <c r="J54" s="153">
        <f t="shared" si="45"/>
        <v>1</v>
      </c>
      <c r="K54" s="153">
        <f t="shared" si="45"/>
        <v>1</v>
      </c>
      <c r="L54" s="153">
        <f t="shared" si="45"/>
        <v>1</v>
      </c>
      <c r="M54" s="153">
        <f t="shared" si="45"/>
        <v>0</v>
      </c>
      <c r="N54" s="153">
        <f>SUM(N51:N52)</f>
        <v>0</v>
      </c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C54" s="167">
        <f t="shared" ref="AC54:AM54" si="46">SUM(AC51:AC53)</f>
        <v>0</v>
      </c>
      <c r="AD54" s="167">
        <f t="shared" si="46"/>
        <v>1131996</v>
      </c>
      <c r="AE54" s="167">
        <f t="shared" si="46"/>
        <v>5211463</v>
      </c>
      <c r="AF54" s="167">
        <f t="shared" si="46"/>
        <v>3522524</v>
      </c>
      <c r="AG54" s="167">
        <f t="shared" si="46"/>
        <v>4409487</v>
      </c>
      <c r="AH54" s="167">
        <f t="shared" si="46"/>
        <v>5974552</v>
      </c>
      <c r="AI54" s="167">
        <f t="shared" si="46"/>
        <v>2807788</v>
      </c>
      <c r="AJ54" s="167">
        <f t="shared" si="46"/>
        <v>13923597</v>
      </c>
      <c r="AK54" s="167">
        <f t="shared" si="46"/>
        <v>9756692</v>
      </c>
      <c r="AL54" s="167">
        <f t="shared" si="46"/>
        <v>5345532</v>
      </c>
      <c r="AM54" s="167">
        <f t="shared" si="46"/>
        <v>0</v>
      </c>
      <c r="AN54" s="168">
        <f>SUM(AN51:AN53)</f>
        <v>0</v>
      </c>
      <c r="AO54" s="167">
        <f t="shared" ref="AO54:AT54" si="47">SUM(AO51:AO53)</f>
        <v>0</v>
      </c>
      <c r="AP54" s="167">
        <f t="shared" si="47"/>
        <v>0</v>
      </c>
      <c r="AQ54" s="167">
        <f t="shared" si="47"/>
        <v>0</v>
      </c>
      <c r="AR54" s="167">
        <f t="shared" si="47"/>
        <v>0</v>
      </c>
      <c r="AS54" s="167">
        <f t="shared" si="47"/>
        <v>0</v>
      </c>
      <c r="AT54" s="167">
        <f t="shared" si="47"/>
        <v>0</v>
      </c>
      <c r="AW54" s="167">
        <f t="shared" si="13"/>
        <v>52083631</v>
      </c>
    </row>
    <row r="55" spans="1:49" hidden="1" x14ac:dyDescent="0.25">
      <c r="E55" s="79"/>
      <c r="F55" s="79"/>
      <c r="G55" s="79"/>
      <c r="H55" s="79"/>
    </row>
    <row r="56" spans="1:49" hidden="1" x14ac:dyDescent="0.25"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</row>
    <row r="57" spans="1:49" x14ac:dyDescent="0.25">
      <c r="A57" s="592" t="s">
        <v>36</v>
      </c>
      <c r="B57" s="592"/>
      <c r="C57" s="158" t="s">
        <v>178</v>
      </c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</row>
    <row r="58" spans="1:49" ht="15.75" thickBot="1" x14ac:dyDescent="0.3">
      <c r="A58" s="592"/>
      <c r="B58" s="59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</row>
    <row r="59" spans="1:49" ht="15.75" thickBot="1" x14ac:dyDescent="0.3">
      <c r="B59" s="46" t="s">
        <v>35</v>
      </c>
      <c r="C59" s="41">
        <f>C34</f>
        <v>45292</v>
      </c>
      <c r="D59" s="41">
        <f t="shared" ref="D59:AA59" si="48">D34</f>
        <v>45323</v>
      </c>
      <c r="E59" s="41">
        <f t="shared" si="48"/>
        <v>45352</v>
      </c>
      <c r="F59" s="41">
        <f t="shared" si="48"/>
        <v>45383</v>
      </c>
      <c r="G59" s="41">
        <f t="shared" si="48"/>
        <v>45413</v>
      </c>
      <c r="H59" s="41">
        <f t="shared" si="48"/>
        <v>45444</v>
      </c>
      <c r="I59" s="41">
        <f t="shared" si="48"/>
        <v>45474</v>
      </c>
      <c r="J59" s="41">
        <f t="shared" si="48"/>
        <v>45505</v>
      </c>
      <c r="K59" s="41">
        <f t="shared" si="48"/>
        <v>45536</v>
      </c>
      <c r="L59" s="41">
        <f t="shared" si="48"/>
        <v>45566</v>
      </c>
      <c r="M59" s="41">
        <f t="shared" si="48"/>
        <v>45597</v>
      </c>
      <c r="N59" s="41">
        <f t="shared" si="48"/>
        <v>45627</v>
      </c>
      <c r="O59" s="41">
        <f t="shared" si="48"/>
        <v>45658</v>
      </c>
      <c r="P59" s="41">
        <f t="shared" si="48"/>
        <v>45689</v>
      </c>
      <c r="Q59" s="41">
        <f t="shared" si="48"/>
        <v>45717</v>
      </c>
      <c r="R59" s="41">
        <f t="shared" si="48"/>
        <v>45748</v>
      </c>
      <c r="S59" s="41">
        <f t="shared" si="48"/>
        <v>45778</v>
      </c>
      <c r="T59" s="41">
        <f t="shared" si="48"/>
        <v>45809</v>
      </c>
      <c r="U59" s="41">
        <f t="shared" si="48"/>
        <v>45839</v>
      </c>
      <c r="V59" s="41">
        <f t="shared" si="48"/>
        <v>45870</v>
      </c>
      <c r="W59" s="41">
        <f t="shared" si="48"/>
        <v>45901</v>
      </c>
      <c r="X59" s="41">
        <f t="shared" si="48"/>
        <v>45931</v>
      </c>
      <c r="Y59" s="41">
        <f t="shared" si="48"/>
        <v>45962</v>
      </c>
      <c r="Z59" s="41">
        <f t="shared" si="48"/>
        <v>45992</v>
      </c>
      <c r="AA59" s="41">
        <f t="shared" si="48"/>
        <v>46023</v>
      </c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</row>
    <row r="60" spans="1:49" x14ac:dyDescent="0.25">
      <c r="B60" s="47" t="s">
        <v>29</v>
      </c>
      <c r="C60" s="57">
        <f t="shared" ref="C60" si="49">SUM(C68,C76)</f>
        <v>99030.770000000019</v>
      </c>
      <c r="D60" s="57">
        <f t="shared" ref="D60:AA60" si="50">SUM(D68,D76)</f>
        <v>2853213.3790000007</v>
      </c>
      <c r="E60" s="57">
        <f t="shared" si="50"/>
        <v>3734765.5200000345</v>
      </c>
      <c r="F60" s="57">
        <f t="shared" si="50"/>
        <v>3807579.0999999996</v>
      </c>
      <c r="G60" s="57">
        <f t="shared" si="50"/>
        <v>4901019.54</v>
      </c>
      <c r="H60" s="57">
        <f t="shared" si="50"/>
        <v>4531269.88</v>
      </c>
      <c r="I60" s="57">
        <f t="shared" si="50"/>
        <v>5097512.4700000007</v>
      </c>
      <c r="J60" s="57">
        <f t="shared" si="50"/>
        <v>5057423.0599999996</v>
      </c>
      <c r="K60" s="57">
        <f t="shared" si="50"/>
        <v>4359094.2600000007</v>
      </c>
      <c r="L60" s="57">
        <f t="shared" si="50"/>
        <v>4943820.8999999994</v>
      </c>
      <c r="M60" s="57">
        <f t="shared" si="50"/>
        <v>3153299.5580151319</v>
      </c>
      <c r="N60" s="57">
        <f t="shared" si="50"/>
        <v>8315924.1145493975</v>
      </c>
      <c r="O60" s="57">
        <f t="shared" si="50"/>
        <v>0</v>
      </c>
      <c r="P60" s="57">
        <f t="shared" si="50"/>
        <v>0</v>
      </c>
      <c r="Q60" s="57">
        <f t="shared" si="50"/>
        <v>0</v>
      </c>
      <c r="R60" s="57">
        <f t="shared" si="50"/>
        <v>0</v>
      </c>
      <c r="S60" s="57">
        <f t="shared" si="50"/>
        <v>0</v>
      </c>
      <c r="T60" s="57">
        <f t="shared" si="50"/>
        <v>0</v>
      </c>
      <c r="U60" s="57">
        <f t="shared" si="50"/>
        <v>0</v>
      </c>
      <c r="V60" s="57">
        <f t="shared" si="50"/>
        <v>0</v>
      </c>
      <c r="W60" s="57">
        <f t="shared" si="50"/>
        <v>0</v>
      </c>
      <c r="X60" s="57">
        <f t="shared" si="50"/>
        <v>0</v>
      </c>
      <c r="Y60" s="57">
        <f t="shared" si="50"/>
        <v>0</v>
      </c>
      <c r="Z60" s="57">
        <f t="shared" si="50"/>
        <v>0</v>
      </c>
      <c r="AA60" s="57">
        <f t="shared" si="50"/>
        <v>0</v>
      </c>
    </row>
    <row r="61" spans="1:49" x14ac:dyDescent="0.25">
      <c r="B61" s="48" t="s">
        <v>30</v>
      </c>
      <c r="C61" s="57">
        <f t="shared" ref="C61" si="51">SUM(C69,C77)</f>
        <v>0</v>
      </c>
      <c r="D61" s="57">
        <f t="shared" ref="D61:AA61" si="52">SUM(D69,D77)</f>
        <v>546575</v>
      </c>
      <c r="E61" s="57">
        <f t="shared" si="52"/>
        <v>2044087.8599999999</v>
      </c>
      <c r="F61" s="57">
        <f t="shared" si="52"/>
        <v>1400768.18</v>
      </c>
      <c r="G61" s="57">
        <f t="shared" si="52"/>
        <v>1704862.1400000001</v>
      </c>
      <c r="H61" s="57">
        <f t="shared" si="52"/>
        <v>1968155.44</v>
      </c>
      <c r="I61" s="57">
        <f t="shared" si="52"/>
        <v>831753.76</v>
      </c>
      <c r="J61" s="57">
        <f t="shared" si="52"/>
        <v>977222.73</v>
      </c>
      <c r="K61" s="57">
        <f t="shared" si="52"/>
        <v>2082550.0176047676</v>
      </c>
      <c r="L61" s="57">
        <f t="shared" si="52"/>
        <v>543637.7761948941</v>
      </c>
      <c r="M61" s="57">
        <f t="shared" si="52"/>
        <v>1053739.8868173286</v>
      </c>
      <c r="N61" s="57">
        <f t="shared" si="52"/>
        <v>11612987.217871562</v>
      </c>
      <c r="O61" s="57">
        <f t="shared" si="52"/>
        <v>0</v>
      </c>
      <c r="P61" s="57">
        <f t="shared" si="52"/>
        <v>0</v>
      </c>
      <c r="Q61" s="57">
        <f t="shared" si="52"/>
        <v>0</v>
      </c>
      <c r="R61" s="57">
        <f t="shared" si="52"/>
        <v>0</v>
      </c>
      <c r="S61" s="57">
        <f t="shared" si="52"/>
        <v>0</v>
      </c>
      <c r="T61" s="57">
        <f t="shared" si="52"/>
        <v>0</v>
      </c>
      <c r="U61" s="57">
        <f t="shared" si="52"/>
        <v>0</v>
      </c>
      <c r="V61" s="57">
        <f t="shared" si="52"/>
        <v>0</v>
      </c>
      <c r="W61" s="57">
        <f t="shared" si="52"/>
        <v>0</v>
      </c>
      <c r="X61" s="57">
        <f t="shared" si="52"/>
        <v>0</v>
      </c>
      <c r="Y61" s="57">
        <f t="shared" si="52"/>
        <v>0</v>
      </c>
      <c r="Z61" s="57">
        <f t="shared" si="52"/>
        <v>0</v>
      </c>
      <c r="AA61" s="57">
        <f t="shared" si="52"/>
        <v>0</v>
      </c>
    </row>
    <row r="62" spans="1:49" x14ac:dyDescent="0.25">
      <c r="B62" s="48" t="s">
        <v>31</v>
      </c>
      <c r="C62" s="57">
        <f t="shared" ref="C62" si="53">SUM(C70,C78)</f>
        <v>0</v>
      </c>
      <c r="D62" s="57">
        <f t="shared" ref="D62:AA62" si="54">SUM(D70,D78)</f>
        <v>450426</v>
      </c>
      <c r="E62" s="57">
        <f t="shared" si="54"/>
        <v>3483675</v>
      </c>
      <c r="F62" s="57">
        <f t="shared" si="54"/>
        <v>2449036</v>
      </c>
      <c r="G62" s="57">
        <f t="shared" si="54"/>
        <v>2454807.98</v>
      </c>
      <c r="H62" s="57">
        <f t="shared" si="54"/>
        <v>3754815.01</v>
      </c>
      <c r="I62" s="57">
        <f t="shared" si="54"/>
        <v>2018586</v>
      </c>
      <c r="J62" s="57">
        <f t="shared" si="54"/>
        <v>10238844</v>
      </c>
      <c r="K62" s="57">
        <f t="shared" si="54"/>
        <v>6240577.1124783801</v>
      </c>
      <c r="L62" s="57">
        <f t="shared" si="54"/>
        <v>4348953.2242742963</v>
      </c>
      <c r="M62" s="57">
        <f t="shared" si="54"/>
        <v>1741993.9247531921</v>
      </c>
      <c r="N62" s="57">
        <f t="shared" si="54"/>
        <v>33095611.210191797</v>
      </c>
      <c r="O62" s="57">
        <f t="shared" si="54"/>
        <v>0</v>
      </c>
      <c r="P62" s="57">
        <f t="shared" si="54"/>
        <v>0</v>
      </c>
      <c r="Q62" s="57">
        <f t="shared" si="54"/>
        <v>0</v>
      </c>
      <c r="R62" s="57">
        <f t="shared" si="54"/>
        <v>0</v>
      </c>
      <c r="S62" s="57">
        <f t="shared" si="54"/>
        <v>0</v>
      </c>
      <c r="T62" s="57">
        <f t="shared" si="54"/>
        <v>0</v>
      </c>
      <c r="U62" s="57">
        <f t="shared" si="54"/>
        <v>0</v>
      </c>
      <c r="V62" s="57">
        <f t="shared" si="54"/>
        <v>0</v>
      </c>
      <c r="W62" s="57">
        <f t="shared" si="54"/>
        <v>0</v>
      </c>
      <c r="X62" s="57">
        <f t="shared" si="54"/>
        <v>0</v>
      </c>
      <c r="Y62" s="57">
        <f t="shared" si="54"/>
        <v>0</v>
      </c>
      <c r="Z62" s="57">
        <f t="shared" si="54"/>
        <v>0</v>
      </c>
      <c r="AA62" s="57">
        <f t="shared" si="54"/>
        <v>0</v>
      </c>
    </row>
    <row r="63" spans="1:49" x14ac:dyDescent="0.25">
      <c r="B63" s="48" t="s">
        <v>32</v>
      </c>
      <c r="C63" s="57">
        <f t="shared" ref="C63" si="55">SUM(C71,C79)</f>
        <v>0</v>
      </c>
      <c r="D63" s="57">
        <f t="shared" ref="D63:AA63" si="56">SUM(D71,D79)</f>
        <v>88766</v>
      </c>
      <c r="E63" s="57">
        <f t="shared" si="56"/>
        <v>150868</v>
      </c>
      <c r="F63" s="57">
        <f t="shared" si="56"/>
        <v>95615</v>
      </c>
      <c r="G63" s="57">
        <f t="shared" si="56"/>
        <v>823338</v>
      </c>
      <c r="H63" s="57">
        <f t="shared" si="56"/>
        <v>807699</v>
      </c>
      <c r="I63" s="57">
        <f t="shared" si="56"/>
        <v>135557</v>
      </c>
      <c r="J63" s="57">
        <f t="shared" si="56"/>
        <v>2694831</v>
      </c>
      <c r="K63" s="57">
        <f t="shared" si="56"/>
        <v>1924166.6087464176</v>
      </c>
      <c r="L63" s="57">
        <f t="shared" si="56"/>
        <v>490028.09053201781</v>
      </c>
      <c r="M63" s="57">
        <f t="shared" si="56"/>
        <v>589662.07842509449</v>
      </c>
      <c r="N63" s="57">
        <f t="shared" si="56"/>
        <v>14109199.050957175</v>
      </c>
      <c r="O63" s="57">
        <f t="shared" si="56"/>
        <v>0</v>
      </c>
      <c r="P63" s="57">
        <f t="shared" si="56"/>
        <v>0</v>
      </c>
      <c r="Q63" s="57">
        <f t="shared" si="56"/>
        <v>0</v>
      </c>
      <c r="R63" s="57">
        <f t="shared" si="56"/>
        <v>0</v>
      </c>
      <c r="S63" s="57">
        <f t="shared" si="56"/>
        <v>0</v>
      </c>
      <c r="T63" s="57">
        <f t="shared" si="56"/>
        <v>0</v>
      </c>
      <c r="U63" s="57">
        <f t="shared" si="56"/>
        <v>0</v>
      </c>
      <c r="V63" s="57">
        <f t="shared" si="56"/>
        <v>0</v>
      </c>
      <c r="W63" s="57">
        <f t="shared" si="56"/>
        <v>0</v>
      </c>
      <c r="X63" s="57">
        <f t="shared" si="56"/>
        <v>0</v>
      </c>
      <c r="Y63" s="57">
        <f t="shared" si="56"/>
        <v>0</v>
      </c>
      <c r="Z63" s="57">
        <f t="shared" si="56"/>
        <v>0</v>
      </c>
      <c r="AA63" s="57">
        <f t="shared" si="56"/>
        <v>0</v>
      </c>
    </row>
    <row r="64" spans="1:49" ht="15.75" thickBot="1" x14ac:dyDescent="0.3">
      <c r="B64" s="26" t="s">
        <v>33</v>
      </c>
      <c r="C64" s="63">
        <f t="shared" ref="C64" si="57">SUM(C72,C80)</f>
        <v>0</v>
      </c>
      <c r="D64" s="63">
        <f t="shared" ref="D64:AA64" si="58">SUM(D72,D80)</f>
        <v>46229</v>
      </c>
      <c r="E64" s="63">
        <f t="shared" si="58"/>
        <v>16559</v>
      </c>
      <c r="F64" s="63">
        <f t="shared" si="58"/>
        <v>0</v>
      </c>
      <c r="G64" s="63">
        <f t="shared" si="58"/>
        <v>5376</v>
      </c>
      <c r="H64" s="63">
        <f t="shared" si="58"/>
        <v>0</v>
      </c>
      <c r="I64" s="63">
        <f t="shared" si="58"/>
        <v>61292</v>
      </c>
      <c r="J64" s="63">
        <f t="shared" si="58"/>
        <v>131213</v>
      </c>
      <c r="K64" s="63">
        <f t="shared" si="58"/>
        <v>105396.03849039655</v>
      </c>
      <c r="L64" s="63">
        <f t="shared" si="58"/>
        <v>233862.92183374305</v>
      </c>
      <c r="M64" s="63">
        <f t="shared" si="58"/>
        <v>113089.11879398058</v>
      </c>
      <c r="N64" s="63">
        <f t="shared" si="58"/>
        <v>5533845.6736781048</v>
      </c>
      <c r="O64" s="63">
        <f t="shared" si="58"/>
        <v>0</v>
      </c>
      <c r="P64" s="63">
        <f t="shared" si="58"/>
        <v>0</v>
      </c>
      <c r="Q64" s="63">
        <f t="shared" si="58"/>
        <v>0</v>
      </c>
      <c r="R64" s="63">
        <f t="shared" si="58"/>
        <v>0</v>
      </c>
      <c r="S64" s="63">
        <f t="shared" si="58"/>
        <v>0</v>
      </c>
      <c r="T64" s="63">
        <f t="shared" si="58"/>
        <v>0</v>
      </c>
      <c r="U64" s="63">
        <f t="shared" si="58"/>
        <v>0</v>
      </c>
      <c r="V64" s="63">
        <f t="shared" si="58"/>
        <v>0</v>
      </c>
      <c r="W64" s="63">
        <f t="shared" si="58"/>
        <v>0</v>
      </c>
      <c r="X64" s="63">
        <f t="shared" si="58"/>
        <v>0</v>
      </c>
      <c r="Y64" s="63">
        <f t="shared" si="58"/>
        <v>0</v>
      </c>
      <c r="Z64" s="63">
        <f t="shared" si="58"/>
        <v>0</v>
      </c>
      <c r="AA64" s="63">
        <f t="shared" si="58"/>
        <v>0</v>
      </c>
      <c r="AB64" s="277" t="s">
        <v>201</v>
      </c>
    </row>
    <row r="65" spans="2:28" ht="15.75" thickBot="1" x14ac:dyDescent="0.3">
      <c r="B65" s="49" t="s">
        <v>34</v>
      </c>
      <c r="C65" s="64">
        <f>SUM(C60:C64)</f>
        <v>99030.770000000019</v>
      </c>
      <c r="D65" s="65">
        <f t="shared" ref="D65:AA65" si="59">SUM(D60:D64)</f>
        <v>3985209.3790000007</v>
      </c>
      <c r="E65" s="65">
        <f t="shared" si="59"/>
        <v>9429955.3800000343</v>
      </c>
      <c r="F65" s="65">
        <f t="shared" si="59"/>
        <v>7752998.2799999993</v>
      </c>
      <c r="G65" s="65">
        <f t="shared" si="59"/>
        <v>9889403.6600000001</v>
      </c>
      <c r="H65" s="65">
        <f t="shared" si="59"/>
        <v>11061939.33</v>
      </c>
      <c r="I65" s="65">
        <f t="shared" si="59"/>
        <v>8144701.2300000004</v>
      </c>
      <c r="J65" s="65">
        <f t="shared" si="59"/>
        <v>19099533.789999999</v>
      </c>
      <c r="K65" s="65">
        <f t="shared" si="59"/>
        <v>14711784.037319962</v>
      </c>
      <c r="L65" s="65">
        <f t="shared" si="59"/>
        <v>10560302.91283495</v>
      </c>
      <c r="M65" s="527">
        <f t="shared" si="59"/>
        <v>6651784.5668047275</v>
      </c>
      <c r="N65" s="527">
        <f t="shared" si="59"/>
        <v>72667567.267248034</v>
      </c>
      <c r="O65" s="527">
        <f t="shared" si="59"/>
        <v>0</v>
      </c>
      <c r="P65" s="527">
        <f t="shared" si="59"/>
        <v>0</v>
      </c>
      <c r="Q65" s="527">
        <f t="shared" si="59"/>
        <v>0</v>
      </c>
      <c r="R65" s="527">
        <f t="shared" si="59"/>
        <v>0</v>
      </c>
      <c r="S65" s="527">
        <f t="shared" si="59"/>
        <v>0</v>
      </c>
      <c r="T65" s="527">
        <f t="shared" si="59"/>
        <v>0</v>
      </c>
      <c r="U65" s="527">
        <f t="shared" si="59"/>
        <v>0</v>
      </c>
      <c r="V65" s="527">
        <f t="shared" si="59"/>
        <v>0</v>
      </c>
      <c r="W65" s="527">
        <f t="shared" si="59"/>
        <v>0</v>
      </c>
      <c r="X65" s="527">
        <f t="shared" si="59"/>
        <v>0</v>
      </c>
      <c r="Y65" s="527">
        <f t="shared" si="59"/>
        <v>0</v>
      </c>
      <c r="Z65" s="527">
        <f t="shared" si="59"/>
        <v>0</v>
      </c>
      <c r="AA65" s="527">
        <f t="shared" si="59"/>
        <v>0</v>
      </c>
      <c r="AB65" s="278">
        <f>SUM(C65:AA65)</f>
        <v>174054210.60320771</v>
      </c>
    </row>
    <row r="66" spans="2:28" ht="15.75" thickBot="1" x14ac:dyDescent="0.3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78">
        <f>' 1M - RES'!O32-' 1M - RES'!C17+'2M - SGS'!O38+'3M - LGS'!O38+'4M - SPS'!O38+'11M - LPS'!O38+' LI 1M - RES'!O32+'LI 2M - SGS'!O38+'LI 3M - LGS'!O38+'LI 4M - SPS'!O38+'Biz DRENE'!P75</f>
        <v>174054210.60320771</v>
      </c>
    </row>
    <row r="67" spans="2:28" ht="15.75" thickBot="1" x14ac:dyDescent="0.3">
      <c r="B67" s="46" t="s">
        <v>167</v>
      </c>
      <c r="C67" s="41">
        <f>C59</f>
        <v>45292</v>
      </c>
      <c r="D67" s="41">
        <f t="shared" ref="D67:AA67" si="60">D59</f>
        <v>45323</v>
      </c>
      <c r="E67" s="41">
        <f t="shared" si="60"/>
        <v>45352</v>
      </c>
      <c r="F67" s="41">
        <f t="shared" si="60"/>
        <v>45383</v>
      </c>
      <c r="G67" s="41">
        <f t="shared" si="60"/>
        <v>45413</v>
      </c>
      <c r="H67" s="41">
        <f t="shared" si="60"/>
        <v>45444</v>
      </c>
      <c r="I67" s="41">
        <f t="shared" si="60"/>
        <v>45474</v>
      </c>
      <c r="J67" s="41">
        <f t="shared" si="60"/>
        <v>45505</v>
      </c>
      <c r="K67" s="41">
        <f t="shared" si="60"/>
        <v>45536</v>
      </c>
      <c r="L67" s="41">
        <f t="shared" si="60"/>
        <v>45566</v>
      </c>
      <c r="M67" s="41">
        <f t="shared" si="60"/>
        <v>45597</v>
      </c>
      <c r="N67" s="41">
        <f t="shared" si="60"/>
        <v>45627</v>
      </c>
      <c r="O67" s="41">
        <f t="shared" si="60"/>
        <v>45658</v>
      </c>
      <c r="P67" s="41">
        <f t="shared" si="60"/>
        <v>45689</v>
      </c>
      <c r="Q67" s="41">
        <f t="shared" si="60"/>
        <v>45717</v>
      </c>
      <c r="R67" s="41">
        <f t="shared" si="60"/>
        <v>45748</v>
      </c>
      <c r="S67" s="41">
        <f t="shared" si="60"/>
        <v>45778</v>
      </c>
      <c r="T67" s="41">
        <f t="shared" si="60"/>
        <v>45809</v>
      </c>
      <c r="U67" s="41">
        <f t="shared" si="60"/>
        <v>45839</v>
      </c>
      <c r="V67" s="41">
        <f t="shared" si="60"/>
        <v>45870</v>
      </c>
      <c r="W67" s="41">
        <f t="shared" si="60"/>
        <v>45901</v>
      </c>
      <c r="X67" s="41">
        <f t="shared" si="60"/>
        <v>45931</v>
      </c>
      <c r="Y67" s="41">
        <f t="shared" si="60"/>
        <v>45962</v>
      </c>
      <c r="Z67" s="41">
        <f t="shared" si="60"/>
        <v>45992</v>
      </c>
      <c r="AA67" s="41">
        <f t="shared" si="60"/>
        <v>46023</v>
      </c>
      <c r="AB67" s="326">
        <f>'RES kWh ENTRY'!O170+'BIZ SUM'!O194</f>
        <v>174054210.60320771</v>
      </c>
    </row>
    <row r="68" spans="2:28" x14ac:dyDescent="0.25">
      <c r="B68" s="47" t="s">
        <v>29</v>
      </c>
      <c r="C68" s="57">
        <f>' 1M - RES'!C16</f>
        <v>99030.770000000019</v>
      </c>
      <c r="D68" s="57">
        <f>' 1M - RES'!D16</f>
        <v>2853213.3790000007</v>
      </c>
      <c r="E68" s="57">
        <f>' 1M - RES'!E16</f>
        <v>3169780.8700000346</v>
      </c>
      <c r="F68" s="57">
        <f>' 1M - RES'!F16</f>
        <v>2538818.5499999998</v>
      </c>
      <c r="G68" s="57">
        <f>' 1M - RES'!G16</f>
        <v>3826196.16</v>
      </c>
      <c r="H68" s="57">
        <f>' 1M - RES'!H16</f>
        <v>3792647.82</v>
      </c>
      <c r="I68" s="57">
        <f>' 1M - RES'!I16</f>
        <v>4588946.9700000007</v>
      </c>
      <c r="J68" s="57">
        <f>' 1M - RES'!J16</f>
        <v>4887292.97</v>
      </c>
      <c r="K68" s="57">
        <f>' 1M - RES'!K16</f>
        <v>3667685.0100000002</v>
      </c>
      <c r="L68" s="57">
        <f>' 1M - RES'!L16</f>
        <v>3863205.4099999997</v>
      </c>
      <c r="M68" s="528">
        <f>' 1M - RES'!M16</f>
        <v>2402987.1984775094</v>
      </c>
      <c r="N68" s="528">
        <f>' 1M - RES'!N16</f>
        <v>7029422.8917828919</v>
      </c>
      <c r="O68" s="528">
        <f>' 1M - RES'!O16</f>
        <v>0</v>
      </c>
      <c r="P68" s="528">
        <f>' 1M - RES'!P16</f>
        <v>0</v>
      </c>
      <c r="Q68" s="528">
        <f>' 1M - RES'!Q16</f>
        <v>0</v>
      </c>
      <c r="R68" s="528">
        <f>' 1M - RES'!R16</f>
        <v>0</v>
      </c>
      <c r="S68" s="528">
        <f>' 1M - RES'!S16</f>
        <v>0</v>
      </c>
      <c r="T68" s="528">
        <f>' 1M - RES'!T16</f>
        <v>0</v>
      </c>
      <c r="U68" s="528">
        <f>' 1M - RES'!U16</f>
        <v>0</v>
      </c>
      <c r="V68" s="528">
        <f>' 1M - RES'!V16</f>
        <v>0</v>
      </c>
      <c r="W68" s="528">
        <f>' 1M - RES'!W16</f>
        <v>0</v>
      </c>
      <c r="X68" s="528">
        <f>' 1M - RES'!X16</f>
        <v>0</v>
      </c>
      <c r="Y68" s="528">
        <f>' 1M - RES'!Y16</f>
        <v>0</v>
      </c>
      <c r="Z68" s="528">
        <f>' 1M - RES'!Z16</f>
        <v>0</v>
      </c>
      <c r="AA68" s="528">
        <f>' 1M - RES'!AA16</f>
        <v>0</v>
      </c>
    </row>
    <row r="69" spans="2:28" x14ac:dyDescent="0.25">
      <c r="B69" s="48" t="s">
        <v>30</v>
      </c>
      <c r="C69" s="57">
        <f>'2M - SGS'!C19+'Biz DRENE'!C19</f>
        <v>0</v>
      </c>
      <c r="D69" s="57">
        <f>'2M - SGS'!D19+'Biz DRENE'!D19</f>
        <v>393539</v>
      </c>
      <c r="E69" s="57">
        <f>'2M - SGS'!E19+'Biz DRENE'!E19</f>
        <v>1769279.8599999999</v>
      </c>
      <c r="F69" s="57">
        <f>'2M - SGS'!F19+'Biz DRENE'!F19</f>
        <v>977873</v>
      </c>
      <c r="G69" s="57">
        <f>'2M - SGS'!G19+'Biz DRENE'!G19</f>
        <v>1168936</v>
      </c>
      <c r="H69" s="57">
        <f>'2M - SGS'!H19+'Biz DRENE'!H19</f>
        <v>1519839</v>
      </c>
      <c r="I69" s="57">
        <f>'2M - SGS'!I19+'Biz DRENE'!I19</f>
        <v>592353</v>
      </c>
      <c r="J69" s="57">
        <f>'2M - SGS'!J19+'Biz DRENE'!J19</f>
        <v>888275.73</v>
      </c>
      <c r="K69" s="57">
        <f>'2M - SGS'!K19+'Biz DRENE'!K19</f>
        <v>1737066.0176047676</v>
      </c>
      <c r="L69" s="57">
        <f>'2M - SGS'!L19+'Biz DRENE'!L19</f>
        <v>543637.7761948941</v>
      </c>
      <c r="M69" s="528">
        <f>'2M - SGS'!M19+'Biz DRENE'!M19</f>
        <v>1019013.1402170995</v>
      </c>
      <c r="N69" s="528">
        <f>'2M - SGS'!N19+'Biz DRENE'!N19</f>
        <v>11524816.12299449</v>
      </c>
      <c r="O69" s="528">
        <f>'2M - SGS'!O19+'Biz DRENE'!O19</f>
        <v>0</v>
      </c>
      <c r="P69" s="528">
        <f>'2M - SGS'!P19+'Biz DRENE'!P19</f>
        <v>0</v>
      </c>
      <c r="Q69" s="528">
        <f>'2M - SGS'!Q19+'Biz DRENE'!Q19</f>
        <v>0</v>
      </c>
      <c r="R69" s="528">
        <f>'2M - SGS'!R19+'Biz DRENE'!R19</f>
        <v>0</v>
      </c>
      <c r="S69" s="528">
        <f>'2M - SGS'!S19+'Biz DRENE'!S19</f>
        <v>0</v>
      </c>
      <c r="T69" s="528">
        <f>'2M - SGS'!T19+'Biz DRENE'!T19</f>
        <v>0</v>
      </c>
      <c r="U69" s="528">
        <f>'2M - SGS'!U19+'Biz DRENE'!U19</f>
        <v>0</v>
      </c>
      <c r="V69" s="528">
        <f>'2M - SGS'!V19+'Biz DRENE'!V19</f>
        <v>0</v>
      </c>
      <c r="W69" s="528">
        <f>'2M - SGS'!W19+'Biz DRENE'!W19</f>
        <v>0</v>
      </c>
      <c r="X69" s="528">
        <f>'2M - SGS'!X19+'Biz DRENE'!X19</f>
        <v>0</v>
      </c>
      <c r="Y69" s="528">
        <f>'2M - SGS'!Y19+'Biz DRENE'!Y19</f>
        <v>0</v>
      </c>
      <c r="Z69" s="528">
        <f>'2M - SGS'!Z19+'Biz DRENE'!Z19</f>
        <v>0</v>
      </c>
      <c r="AA69" s="528">
        <f>'2M - SGS'!AA19+'Biz DRENE'!AA19</f>
        <v>0</v>
      </c>
      <c r="AB69" s="362" t="s">
        <v>258</v>
      </c>
    </row>
    <row r="70" spans="2:28" x14ac:dyDescent="0.25">
      <c r="B70" s="48" t="s">
        <v>31</v>
      </c>
      <c r="C70" s="57">
        <f>'3M - LGS'!C19+'Biz DRENE'!C37</f>
        <v>0</v>
      </c>
      <c r="D70" s="57">
        <f>'3M - LGS'!D19+'Biz DRENE'!D37</f>
        <v>394785</v>
      </c>
      <c r="E70" s="57">
        <f>'3M - LGS'!E19+'Biz DRENE'!E37</f>
        <v>1887860</v>
      </c>
      <c r="F70" s="57">
        <f>'3M - LGS'!F19+'Biz DRENE'!F37</f>
        <v>1752511</v>
      </c>
      <c r="G70" s="57">
        <f>'3M - LGS'!G19+'Biz DRENE'!G37</f>
        <v>1916007.98</v>
      </c>
      <c r="H70" s="57">
        <f>'3M - LGS'!H19+'Biz DRENE'!H37</f>
        <v>2752334.01</v>
      </c>
      <c r="I70" s="57">
        <f>'3M - LGS'!I19+'Biz DRENE'!I37</f>
        <v>1014905</v>
      </c>
      <c r="J70" s="57">
        <f>'3M - LGS'!J19+'Biz DRENE'!J37</f>
        <v>9901082</v>
      </c>
      <c r="K70" s="57">
        <f>'3M - LGS'!K19+'Biz DRENE'!K37</f>
        <v>6240577.1124783801</v>
      </c>
      <c r="L70" s="57">
        <f>'3M - LGS'!L19+'Biz DRENE'!L37</f>
        <v>4348953.2242742963</v>
      </c>
      <c r="M70" s="528">
        <f>'3M - LGS'!M19+'Biz DRENE'!M37</f>
        <v>1736361.0590168715</v>
      </c>
      <c r="N70" s="528">
        <f>'3M - LGS'!N19+'Biz DRENE'!N37</f>
        <v>33016489.935556144</v>
      </c>
      <c r="O70" s="528">
        <f>'3M - LGS'!O19+'Biz DRENE'!O37</f>
        <v>0</v>
      </c>
      <c r="P70" s="528">
        <f>'3M - LGS'!P19+'Biz DRENE'!P37</f>
        <v>0</v>
      </c>
      <c r="Q70" s="528">
        <f>'3M - LGS'!Q19+'Biz DRENE'!Q37</f>
        <v>0</v>
      </c>
      <c r="R70" s="528">
        <f>'3M - LGS'!R19+'Biz DRENE'!R37</f>
        <v>0</v>
      </c>
      <c r="S70" s="528">
        <f>'3M - LGS'!S19+'Biz DRENE'!S37</f>
        <v>0</v>
      </c>
      <c r="T70" s="528">
        <f>'3M - LGS'!T19+'Biz DRENE'!T37</f>
        <v>0</v>
      </c>
      <c r="U70" s="528">
        <f>'3M - LGS'!U19+'Biz DRENE'!U37</f>
        <v>0</v>
      </c>
      <c r="V70" s="528">
        <f>'3M - LGS'!V19+'Biz DRENE'!V37</f>
        <v>0</v>
      </c>
      <c r="W70" s="528">
        <f>'3M - LGS'!W19+'Biz DRENE'!W37</f>
        <v>0</v>
      </c>
      <c r="X70" s="528">
        <f>'3M - LGS'!X19+'Biz DRENE'!X37</f>
        <v>0</v>
      </c>
      <c r="Y70" s="528">
        <f>'3M - LGS'!Y19+'Biz DRENE'!Y37</f>
        <v>0</v>
      </c>
      <c r="Z70" s="528">
        <f>'3M - LGS'!Z19+'Biz DRENE'!Z37</f>
        <v>0</v>
      </c>
      <c r="AA70" s="528">
        <f>'3M - LGS'!AA19+'Biz DRENE'!AA37</f>
        <v>0</v>
      </c>
      <c r="AB70" s="366">
        <f>' 1M - RES'!C18</f>
        <v>-779.92</v>
      </c>
    </row>
    <row r="71" spans="2:28" x14ac:dyDescent="0.25">
      <c r="B71" s="48" t="s">
        <v>32</v>
      </c>
      <c r="C71" s="57">
        <f>'4M - SPS'!C19+'Biz DRENE'!C55</f>
        <v>0</v>
      </c>
      <c r="D71" s="57">
        <f>'4M - SPS'!D19+'Biz DRENE'!D55</f>
        <v>88766</v>
      </c>
      <c r="E71" s="57">
        <f>'4M - SPS'!E19+'Biz DRENE'!E55</f>
        <v>150868</v>
      </c>
      <c r="F71" s="57">
        <f>'4M - SPS'!F19+'Biz DRENE'!F55</f>
        <v>95615</v>
      </c>
      <c r="G71" s="57">
        <f>'4M - SPS'!G19+'Biz DRENE'!G55</f>
        <v>823338</v>
      </c>
      <c r="H71" s="57">
        <f>'4M - SPS'!H19+'Biz DRENE'!H55</f>
        <v>807699</v>
      </c>
      <c r="I71" s="57">
        <f>'4M - SPS'!I19+'Biz DRENE'!I55</f>
        <v>135557</v>
      </c>
      <c r="J71" s="57">
        <f>'4M - SPS'!J19+'Biz DRENE'!J55</f>
        <v>2694831</v>
      </c>
      <c r="K71" s="57">
        <f>'4M - SPS'!K19+'Biz DRENE'!K55</f>
        <v>1924166.6087464176</v>
      </c>
      <c r="L71" s="57">
        <f>'4M - SPS'!L19+'Biz DRENE'!L55</f>
        <v>490028.09053201781</v>
      </c>
      <c r="M71" s="528">
        <f>'4M - SPS'!M19+'Biz DRENE'!M55</f>
        <v>589662.07842509449</v>
      </c>
      <c r="N71" s="528">
        <f>'4M - SPS'!N19+'Biz DRENE'!N55</f>
        <v>14109199.050957175</v>
      </c>
      <c r="O71" s="528">
        <f>'4M - SPS'!O19+'Biz DRENE'!O55</f>
        <v>0</v>
      </c>
      <c r="P71" s="528">
        <f>'4M - SPS'!P19+'Biz DRENE'!P55</f>
        <v>0</v>
      </c>
      <c r="Q71" s="528">
        <f>'4M - SPS'!Q19+'Biz DRENE'!Q55</f>
        <v>0</v>
      </c>
      <c r="R71" s="528">
        <f>'4M - SPS'!R19+'Biz DRENE'!R55</f>
        <v>0</v>
      </c>
      <c r="S71" s="528">
        <f>'4M - SPS'!S19+'Biz DRENE'!S55</f>
        <v>0</v>
      </c>
      <c r="T71" s="528">
        <f>'4M - SPS'!T19+'Biz DRENE'!T55</f>
        <v>0</v>
      </c>
      <c r="U71" s="528">
        <f>'4M - SPS'!U19+'Biz DRENE'!U55</f>
        <v>0</v>
      </c>
      <c r="V71" s="528">
        <f>'4M - SPS'!V19+'Biz DRENE'!V55</f>
        <v>0</v>
      </c>
      <c r="W71" s="528">
        <f>'4M - SPS'!W19+'Biz DRENE'!W55</f>
        <v>0</v>
      </c>
      <c r="X71" s="528">
        <f>'4M - SPS'!X19+'Biz DRENE'!X55</f>
        <v>0</v>
      </c>
      <c r="Y71" s="528">
        <f>'4M - SPS'!Y19+'Biz DRENE'!Y55</f>
        <v>0</v>
      </c>
      <c r="Z71" s="528">
        <f>'4M - SPS'!Z19+'Biz DRENE'!Z55</f>
        <v>0</v>
      </c>
      <c r="AA71" s="528">
        <f>'4M - SPS'!AA19+'Biz DRENE'!AA55</f>
        <v>0</v>
      </c>
      <c r="AB71" s="362" t="s">
        <v>259</v>
      </c>
    </row>
    <row r="72" spans="2:28" ht="15.75" thickBot="1" x14ac:dyDescent="0.3">
      <c r="B72" s="26" t="s">
        <v>33</v>
      </c>
      <c r="C72" s="63">
        <f>'11M - LPS'!C19+'Biz DRENE'!C73</f>
        <v>0</v>
      </c>
      <c r="D72" s="63">
        <f>'11M - LPS'!D19+'Biz DRENE'!D73</f>
        <v>46229</v>
      </c>
      <c r="E72" s="63">
        <f>'11M - LPS'!E19+'Biz DRENE'!E73</f>
        <v>16559</v>
      </c>
      <c r="F72" s="63">
        <f>'11M - LPS'!F19+'Biz DRENE'!F73</f>
        <v>0</v>
      </c>
      <c r="G72" s="63">
        <f>'11M - LPS'!G19+'Biz DRENE'!G73</f>
        <v>5376</v>
      </c>
      <c r="H72" s="63">
        <f>'11M - LPS'!H19+'Biz DRENE'!H73</f>
        <v>0</v>
      </c>
      <c r="I72" s="63">
        <f>'11M - LPS'!I19+'Biz DRENE'!I73</f>
        <v>61292</v>
      </c>
      <c r="J72" s="63">
        <f>'11M - LPS'!J19+'Biz DRENE'!J73</f>
        <v>131213</v>
      </c>
      <c r="K72" s="63">
        <f>'11M - LPS'!K19+'Biz DRENE'!K73</f>
        <v>105396.03849039655</v>
      </c>
      <c r="L72" s="63">
        <f>'11M - LPS'!L19+'Biz DRENE'!L73</f>
        <v>233862.92183374305</v>
      </c>
      <c r="M72" s="529">
        <f>'11M - LPS'!M19+'Biz DRENE'!M73</f>
        <v>113089.11879398058</v>
      </c>
      <c r="N72" s="529">
        <f>'11M - LPS'!N19+'Biz DRENE'!N73</f>
        <v>5533845.6736781048</v>
      </c>
      <c r="O72" s="529">
        <f>'11M - LPS'!O19+'Biz DRENE'!O73</f>
        <v>0</v>
      </c>
      <c r="P72" s="529">
        <f>'11M - LPS'!P19+'Biz DRENE'!P73</f>
        <v>0</v>
      </c>
      <c r="Q72" s="529">
        <f>'11M - LPS'!Q19+'Biz DRENE'!Q73</f>
        <v>0</v>
      </c>
      <c r="R72" s="529">
        <f>'11M - LPS'!R19+'Biz DRENE'!R73</f>
        <v>0</v>
      </c>
      <c r="S72" s="529">
        <f>'11M - LPS'!S19+'Biz DRENE'!S73</f>
        <v>0</v>
      </c>
      <c r="T72" s="529">
        <f>'11M - LPS'!T19+'Biz DRENE'!T73</f>
        <v>0</v>
      </c>
      <c r="U72" s="529">
        <f>'11M - LPS'!U19+'Biz DRENE'!U73</f>
        <v>0</v>
      </c>
      <c r="V72" s="529">
        <f>'11M - LPS'!V19+'Biz DRENE'!V73</f>
        <v>0</v>
      </c>
      <c r="W72" s="529">
        <f>'11M - LPS'!W19+'Biz DRENE'!W73</f>
        <v>0</v>
      </c>
      <c r="X72" s="529">
        <f>'11M - LPS'!X19+'Biz DRENE'!X73</f>
        <v>0</v>
      </c>
      <c r="Y72" s="529">
        <f>'11M - LPS'!Y19+'Biz DRENE'!Y73</f>
        <v>0</v>
      </c>
      <c r="Z72" s="529">
        <f>'11M - LPS'!Z19+'Biz DRENE'!Z73</f>
        <v>0</v>
      </c>
      <c r="AA72" s="529">
        <f>'11M - LPS'!AA19+'Biz DRENE'!AA73</f>
        <v>0</v>
      </c>
      <c r="AB72" s="366">
        <f>AB65+AB70</f>
        <v>174053430.68320772</v>
      </c>
    </row>
    <row r="73" spans="2:28" ht="15.75" thickBot="1" x14ac:dyDescent="0.3">
      <c r="B73" s="49" t="s">
        <v>34</v>
      </c>
      <c r="C73" s="64">
        <f>SUM(C68:C72)</f>
        <v>99030.770000000019</v>
      </c>
      <c r="D73" s="65">
        <f t="shared" ref="D73:AA73" si="61">SUM(D68:D72)</f>
        <v>3776532.3790000007</v>
      </c>
      <c r="E73" s="65">
        <f t="shared" si="61"/>
        <v>6994347.730000034</v>
      </c>
      <c r="F73" s="65">
        <f t="shared" si="61"/>
        <v>5364817.55</v>
      </c>
      <c r="G73" s="65">
        <f t="shared" si="61"/>
        <v>7739854.1400000006</v>
      </c>
      <c r="H73" s="65">
        <f t="shared" si="61"/>
        <v>8872519.8300000001</v>
      </c>
      <c r="I73" s="65">
        <f t="shared" si="61"/>
        <v>6393053.9700000007</v>
      </c>
      <c r="J73" s="65">
        <f t="shared" si="61"/>
        <v>18502694.699999999</v>
      </c>
      <c r="K73" s="65">
        <f t="shared" si="61"/>
        <v>13674890.787319962</v>
      </c>
      <c r="L73" s="65">
        <f t="shared" si="61"/>
        <v>9479687.4228349496</v>
      </c>
      <c r="M73" s="527">
        <f t="shared" si="61"/>
        <v>5861112.5949305547</v>
      </c>
      <c r="N73" s="527">
        <f t="shared" si="61"/>
        <v>71213773.674968794</v>
      </c>
      <c r="O73" s="527">
        <f t="shared" si="61"/>
        <v>0</v>
      </c>
      <c r="P73" s="527">
        <f t="shared" si="61"/>
        <v>0</v>
      </c>
      <c r="Q73" s="527">
        <f t="shared" si="61"/>
        <v>0</v>
      </c>
      <c r="R73" s="527">
        <f t="shared" si="61"/>
        <v>0</v>
      </c>
      <c r="S73" s="527">
        <f t="shared" si="61"/>
        <v>0</v>
      </c>
      <c r="T73" s="527">
        <f t="shared" si="61"/>
        <v>0</v>
      </c>
      <c r="U73" s="527">
        <f t="shared" si="61"/>
        <v>0</v>
      </c>
      <c r="V73" s="527">
        <f t="shared" si="61"/>
        <v>0</v>
      </c>
      <c r="W73" s="527">
        <f t="shared" si="61"/>
        <v>0</v>
      </c>
      <c r="X73" s="527">
        <f t="shared" si="61"/>
        <v>0</v>
      </c>
      <c r="Y73" s="527">
        <f t="shared" si="61"/>
        <v>0</v>
      </c>
      <c r="Z73" s="527">
        <f t="shared" si="61"/>
        <v>0</v>
      </c>
      <c r="AA73" s="527">
        <f t="shared" si="61"/>
        <v>0</v>
      </c>
    </row>
    <row r="74" spans="2:28" ht="15.75" thickBot="1" x14ac:dyDescent="0.3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2:28" ht="15.75" thickBot="1" x14ac:dyDescent="0.3">
      <c r="B75" s="54" t="s">
        <v>168</v>
      </c>
      <c r="C75" s="41">
        <f>C67</f>
        <v>45292</v>
      </c>
      <c r="D75" s="41">
        <f t="shared" ref="D75:AA75" si="62">D67</f>
        <v>45323</v>
      </c>
      <c r="E75" s="41">
        <f t="shared" si="62"/>
        <v>45352</v>
      </c>
      <c r="F75" s="41">
        <f t="shared" si="62"/>
        <v>45383</v>
      </c>
      <c r="G75" s="41">
        <f t="shared" si="62"/>
        <v>45413</v>
      </c>
      <c r="H75" s="41">
        <f t="shared" si="62"/>
        <v>45444</v>
      </c>
      <c r="I75" s="41">
        <f t="shared" si="62"/>
        <v>45474</v>
      </c>
      <c r="J75" s="41">
        <f t="shared" si="62"/>
        <v>45505</v>
      </c>
      <c r="K75" s="41">
        <f t="shared" si="62"/>
        <v>45536</v>
      </c>
      <c r="L75" s="41">
        <f t="shared" si="62"/>
        <v>45566</v>
      </c>
      <c r="M75" s="41">
        <f t="shared" si="62"/>
        <v>45597</v>
      </c>
      <c r="N75" s="41">
        <f t="shared" si="62"/>
        <v>45627</v>
      </c>
      <c r="O75" s="41">
        <f t="shared" si="62"/>
        <v>45658</v>
      </c>
      <c r="P75" s="41">
        <f t="shared" si="62"/>
        <v>45689</v>
      </c>
      <c r="Q75" s="41">
        <f t="shared" si="62"/>
        <v>45717</v>
      </c>
      <c r="R75" s="41">
        <f t="shared" si="62"/>
        <v>45748</v>
      </c>
      <c r="S75" s="41">
        <f t="shared" si="62"/>
        <v>45778</v>
      </c>
      <c r="T75" s="41">
        <f t="shared" si="62"/>
        <v>45809</v>
      </c>
      <c r="U75" s="41">
        <f t="shared" si="62"/>
        <v>45839</v>
      </c>
      <c r="V75" s="41">
        <f t="shared" si="62"/>
        <v>45870</v>
      </c>
      <c r="W75" s="41">
        <f t="shared" si="62"/>
        <v>45901</v>
      </c>
      <c r="X75" s="41">
        <f t="shared" si="62"/>
        <v>45931</v>
      </c>
      <c r="Y75" s="41">
        <f t="shared" si="62"/>
        <v>45962</v>
      </c>
      <c r="Z75" s="41">
        <f t="shared" si="62"/>
        <v>45992</v>
      </c>
      <c r="AA75" s="41">
        <f t="shared" si="62"/>
        <v>46023</v>
      </c>
    </row>
    <row r="76" spans="2:28" x14ac:dyDescent="0.25">
      <c r="B76" s="55" t="s">
        <v>29</v>
      </c>
      <c r="C76" s="57">
        <f>' LI 1M - RES'!C16</f>
        <v>0</v>
      </c>
      <c r="D76" s="57">
        <f>' LI 1M - RES'!D16</f>
        <v>0</v>
      </c>
      <c r="E76" s="57">
        <f>' LI 1M - RES'!E16</f>
        <v>564984.65</v>
      </c>
      <c r="F76" s="57">
        <f>' LI 1M - RES'!F16</f>
        <v>1268760.5499999998</v>
      </c>
      <c r="G76" s="57">
        <f>' LI 1M - RES'!G16</f>
        <v>1074823.3800000001</v>
      </c>
      <c r="H76" s="57">
        <f>' LI 1M - RES'!H16</f>
        <v>738622.06</v>
      </c>
      <c r="I76" s="57">
        <f>' LI 1M - RES'!I16</f>
        <v>508565.5</v>
      </c>
      <c r="J76" s="57">
        <f>' LI 1M - RES'!J16</f>
        <v>170130.09</v>
      </c>
      <c r="K76" s="57">
        <f>' LI 1M - RES'!K16</f>
        <v>691409.25000000012</v>
      </c>
      <c r="L76" s="57">
        <f>' LI 1M - RES'!L16</f>
        <v>1080615.49</v>
      </c>
      <c r="M76" s="528">
        <f>' LI 1M - RES'!M16</f>
        <v>750312.35953762231</v>
      </c>
      <c r="N76" s="528">
        <f>' LI 1M - RES'!N16</f>
        <v>1286501.2227665058</v>
      </c>
      <c r="O76" s="528">
        <f>' LI 1M - RES'!O16</f>
        <v>0</v>
      </c>
      <c r="P76" s="528">
        <f>' LI 1M - RES'!P16</f>
        <v>0</v>
      </c>
      <c r="Q76" s="528">
        <f>' LI 1M - RES'!Q16</f>
        <v>0</v>
      </c>
      <c r="R76" s="528">
        <f>' LI 1M - RES'!R16</f>
        <v>0</v>
      </c>
      <c r="S76" s="528">
        <f>' LI 1M - RES'!S16</f>
        <v>0</v>
      </c>
      <c r="T76" s="528">
        <f>' LI 1M - RES'!T16</f>
        <v>0</v>
      </c>
      <c r="U76" s="528">
        <f>' LI 1M - RES'!U16</f>
        <v>0</v>
      </c>
      <c r="V76" s="528">
        <f>' LI 1M - RES'!V16</f>
        <v>0</v>
      </c>
      <c r="W76" s="528">
        <f>' LI 1M - RES'!W16</f>
        <v>0</v>
      </c>
      <c r="X76" s="528">
        <f>' LI 1M - RES'!X16</f>
        <v>0</v>
      </c>
      <c r="Y76" s="528">
        <f>' LI 1M - RES'!Y16</f>
        <v>0</v>
      </c>
      <c r="Z76" s="528">
        <f>' LI 1M - RES'!Z16</f>
        <v>0</v>
      </c>
      <c r="AA76" s="528">
        <f>' LI 1M - RES'!AA16</f>
        <v>0</v>
      </c>
    </row>
    <row r="77" spans="2:28" x14ac:dyDescent="0.25">
      <c r="B77" s="48" t="s">
        <v>30</v>
      </c>
      <c r="C77" s="10">
        <f>'LI 2M - SGS'!C19</f>
        <v>0</v>
      </c>
      <c r="D77" s="10">
        <f>'LI 2M - SGS'!D19</f>
        <v>153036</v>
      </c>
      <c r="E77" s="10">
        <f>'LI 2M - SGS'!E19</f>
        <v>274808</v>
      </c>
      <c r="F77" s="10">
        <f>'LI 2M - SGS'!F19</f>
        <v>422895.18</v>
      </c>
      <c r="G77" s="10">
        <f>'LI 2M - SGS'!G19</f>
        <v>535926.14</v>
      </c>
      <c r="H77" s="10">
        <f>'LI 2M - SGS'!H19</f>
        <v>448316.44000000006</v>
      </c>
      <c r="I77" s="10">
        <f>'LI 2M - SGS'!I19</f>
        <v>239400.76</v>
      </c>
      <c r="J77" s="10">
        <f>'LI 2M - SGS'!J19</f>
        <v>88947</v>
      </c>
      <c r="K77" s="10">
        <f>'LI 2M - SGS'!K19</f>
        <v>345484</v>
      </c>
      <c r="L77" s="10">
        <f>'LI 2M - SGS'!L19</f>
        <v>0</v>
      </c>
      <c r="M77" s="530">
        <f>'LI 2M - SGS'!M19</f>
        <v>34726.746600229133</v>
      </c>
      <c r="N77" s="530">
        <f>'LI 2M - SGS'!N19</f>
        <v>88171.094877072232</v>
      </c>
      <c r="O77" s="530">
        <f>'LI 2M - SGS'!O19</f>
        <v>0</v>
      </c>
      <c r="P77" s="530">
        <f>'LI 2M - SGS'!P19</f>
        <v>0</v>
      </c>
      <c r="Q77" s="530">
        <f>'LI 2M - SGS'!Q19</f>
        <v>0</v>
      </c>
      <c r="R77" s="530">
        <f>'LI 2M - SGS'!R19</f>
        <v>0</v>
      </c>
      <c r="S77" s="530">
        <f>'LI 2M - SGS'!S19</f>
        <v>0</v>
      </c>
      <c r="T77" s="530">
        <f>'LI 2M - SGS'!T19</f>
        <v>0</v>
      </c>
      <c r="U77" s="530">
        <f>'LI 2M - SGS'!U19</f>
        <v>0</v>
      </c>
      <c r="V77" s="530">
        <f>'LI 2M - SGS'!V19</f>
        <v>0</v>
      </c>
      <c r="W77" s="530">
        <f>'LI 2M - SGS'!W19</f>
        <v>0</v>
      </c>
      <c r="X77" s="530">
        <f>'LI 2M - SGS'!X19</f>
        <v>0</v>
      </c>
      <c r="Y77" s="530">
        <f>'LI 2M - SGS'!Y19</f>
        <v>0</v>
      </c>
      <c r="Z77" s="530">
        <f>'LI 2M - SGS'!Z19</f>
        <v>0</v>
      </c>
      <c r="AA77" s="530">
        <f>'LI 2M - SGS'!AA19</f>
        <v>0</v>
      </c>
    </row>
    <row r="78" spans="2:28" x14ac:dyDescent="0.25">
      <c r="B78" s="48" t="s">
        <v>31</v>
      </c>
      <c r="C78" s="10">
        <f>'LI 3M - LGS'!C19</f>
        <v>0</v>
      </c>
      <c r="D78" s="10">
        <f>'LI 3M - LGS'!D19</f>
        <v>55641</v>
      </c>
      <c r="E78" s="10">
        <f>'LI 3M - LGS'!E19</f>
        <v>1595815</v>
      </c>
      <c r="F78" s="10">
        <f>'LI 3M - LGS'!F19</f>
        <v>696525</v>
      </c>
      <c r="G78" s="10">
        <f>'LI 3M - LGS'!G19</f>
        <v>538800</v>
      </c>
      <c r="H78" s="10">
        <f>'LI 3M - LGS'!H19</f>
        <v>1002481</v>
      </c>
      <c r="I78" s="10">
        <f>'LI 3M - LGS'!I19</f>
        <v>1003681</v>
      </c>
      <c r="J78" s="10">
        <f>'LI 3M - LGS'!J19</f>
        <v>337762</v>
      </c>
      <c r="K78" s="10">
        <f>'LI 3M - LGS'!K19</f>
        <v>0</v>
      </c>
      <c r="L78" s="10">
        <f>'LI 3M - LGS'!L19</f>
        <v>0</v>
      </c>
      <c r="M78" s="530">
        <f>'LI 3M - LGS'!M19</f>
        <v>5632.8657363206858</v>
      </c>
      <c r="N78" s="530">
        <f>'LI 3M - LGS'!N19</f>
        <v>79121.274635655427</v>
      </c>
      <c r="O78" s="530">
        <f>'LI 3M - LGS'!O19</f>
        <v>0</v>
      </c>
      <c r="P78" s="530">
        <f>'LI 3M - LGS'!P19</f>
        <v>0</v>
      </c>
      <c r="Q78" s="530">
        <f>'LI 3M - LGS'!Q19</f>
        <v>0</v>
      </c>
      <c r="R78" s="530">
        <f>'LI 3M - LGS'!R19</f>
        <v>0</v>
      </c>
      <c r="S78" s="530">
        <f>'LI 3M - LGS'!S19</f>
        <v>0</v>
      </c>
      <c r="T78" s="530">
        <f>'LI 3M - LGS'!T19</f>
        <v>0</v>
      </c>
      <c r="U78" s="530">
        <f>'LI 3M - LGS'!U19</f>
        <v>0</v>
      </c>
      <c r="V78" s="530">
        <f>'LI 3M - LGS'!V19</f>
        <v>0</v>
      </c>
      <c r="W78" s="530">
        <f>'LI 3M - LGS'!W19</f>
        <v>0</v>
      </c>
      <c r="X78" s="530">
        <f>'LI 3M - LGS'!X19</f>
        <v>0</v>
      </c>
      <c r="Y78" s="530">
        <f>'LI 3M - LGS'!Y19</f>
        <v>0</v>
      </c>
      <c r="Z78" s="530">
        <f>'LI 3M - LGS'!Z19</f>
        <v>0</v>
      </c>
      <c r="AA78" s="530">
        <f>'LI 3M - LGS'!AA19</f>
        <v>0</v>
      </c>
    </row>
    <row r="79" spans="2:28" x14ac:dyDescent="0.25">
      <c r="B79" s="48" t="s">
        <v>32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530">
        <f>'LI 4M - SPS'!M19</f>
        <v>0</v>
      </c>
      <c r="N79" s="530">
        <f>'LI 4M - SPS'!N19</f>
        <v>0</v>
      </c>
      <c r="O79" s="530">
        <f>'LI 4M - SPS'!O19</f>
        <v>0</v>
      </c>
      <c r="P79" s="530">
        <f>'LI 4M - SPS'!P19</f>
        <v>0</v>
      </c>
      <c r="Q79" s="530">
        <f>'LI 4M - SPS'!Q19</f>
        <v>0</v>
      </c>
      <c r="R79" s="530">
        <f>'LI 4M - SPS'!R19</f>
        <v>0</v>
      </c>
      <c r="S79" s="530">
        <f>'LI 4M - SPS'!S19</f>
        <v>0</v>
      </c>
      <c r="T79" s="530">
        <f>'LI 4M - SPS'!T19</f>
        <v>0</v>
      </c>
      <c r="U79" s="530">
        <f>'LI 4M - SPS'!U19</f>
        <v>0</v>
      </c>
      <c r="V79" s="530">
        <f>'LI 4M - SPS'!V19</f>
        <v>0</v>
      </c>
      <c r="W79" s="530">
        <f>'LI 4M - SPS'!W19</f>
        <v>0</v>
      </c>
      <c r="X79" s="530">
        <f>'LI 4M - SPS'!X19</f>
        <v>0</v>
      </c>
      <c r="Y79" s="530">
        <f>'LI 4M - SPS'!Y19</f>
        <v>0</v>
      </c>
      <c r="Z79" s="530">
        <f>'LI 4M - SPS'!Z19</f>
        <v>0</v>
      </c>
      <c r="AA79" s="530">
        <f>'LI 4M - SPS'!AA19</f>
        <v>0</v>
      </c>
    </row>
    <row r="80" spans="2:28" ht="15.75" thickBot="1" x14ac:dyDescent="0.3">
      <c r="B80" s="26" t="s">
        <v>33</v>
      </c>
      <c r="C80" s="117">
        <f>'LI 11M - LPS'!C19</f>
        <v>0</v>
      </c>
      <c r="D80" s="117">
        <f>'LI 11M - LPS'!D19</f>
        <v>0</v>
      </c>
      <c r="E80" s="117">
        <f>'LI 11M - LPS'!E19</f>
        <v>0</v>
      </c>
      <c r="F80" s="117">
        <f>'LI 11M - LPS'!F19</f>
        <v>0</v>
      </c>
      <c r="G80" s="117">
        <f>'LI 11M - LPS'!G19</f>
        <v>0</v>
      </c>
      <c r="H80" s="117">
        <f>'LI 11M - LPS'!H19</f>
        <v>0</v>
      </c>
      <c r="I80" s="117">
        <f>'LI 11M - LPS'!I19</f>
        <v>0</v>
      </c>
      <c r="J80" s="117">
        <f>'LI 11M - LPS'!J19</f>
        <v>0</v>
      </c>
      <c r="K80" s="117">
        <f>'LI 11M - LPS'!K19</f>
        <v>0</v>
      </c>
      <c r="L80" s="117">
        <f>'LI 11M - LPS'!L19</f>
        <v>0</v>
      </c>
      <c r="M80" s="531">
        <f>'LI 11M - LPS'!M19</f>
        <v>0</v>
      </c>
      <c r="N80" s="531">
        <f>'LI 11M - LPS'!N19</f>
        <v>0</v>
      </c>
      <c r="O80" s="531">
        <f>'LI 11M - LPS'!O19</f>
        <v>0</v>
      </c>
      <c r="P80" s="531">
        <f>'LI 11M - LPS'!P19</f>
        <v>0</v>
      </c>
      <c r="Q80" s="532">
        <f>'LI 11M - LPS'!Q19</f>
        <v>0</v>
      </c>
      <c r="R80" s="532">
        <f>'LI 11M - LPS'!R19</f>
        <v>0</v>
      </c>
      <c r="S80" s="532">
        <f>'LI 11M - LPS'!S19</f>
        <v>0</v>
      </c>
      <c r="T80" s="532">
        <f>'LI 11M - LPS'!T19</f>
        <v>0</v>
      </c>
      <c r="U80" s="532">
        <f>'LI 11M - LPS'!U19</f>
        <v>0</v>
      </c>
      <c r="V80" s="532">
        <f>'LI 11M - LPS'!V19</f>
        <v>0</v>
      </c>
      <c r="W80" s="532">
        <f>'LI 11M - LPS'!W19</f>
        <v>0</v>
      </c>
      <c r="X80" s="532">
        <f>'LI 11M - LPS'!X19</f>
        <v>0</v>
      </c>
      <c r="Y80" s="532">
        <f>'LI 11M - LPS'!Y19</f>
        <v>0</v>
      </c>
      <c r="Z80" s="532">
        <f>'LI 11M - LPS'!Z19</f>
        <v>0</v>
      </c>
      <c r="AA80" s="532">
        <f>'LI 11M - LPS'!AA19</f>
        <v>0</v>
      </c>
    </row>
    <row r="81" spans="1:40" ht="15.75" thickBot="1" x14ac:dyDescent="0.3">
      <c r="B81" s="49" t="s">
        <v>34</v>
      </c>
      <c r="C81" s="64">
        <f>SUM(C76:C80)</f>
        <v>0</v>
      </c>
      <c r="D81" s="65">
        <f t="shared" ref="D81:AA81" si="63">SUM(D76:D80)</f>
        <v>208677</v>
      </c>
      <c r="E81" s="65">
        <f t="shared" si="63"/>
        <v>2435607.65</v>
      </c>
      <c r="F81" s="65">
        <f t="shared" si="63"/>
        <v>2388180.7299999995</v>
      </c>
      <c r="G81" s="65">
        <f t="shared" si="63"/>
        <v>2149549.52</v>
      </c>
      <c r="H81" s="65">
        <f t="shared" si="63"/>
        <v>2189419.5</v>
      </c>
      <c r="I81" s="65">
        <f t="shared" si="63"/>
        <v>1751647.26</v>
      </c>
      <c r="J81" s="65">
        <f t="shared" si="63"/>
        <v>596839.09</v>
      </c>
      <c r="K81" s="65">
        <f t="shared" si="63"/>
        <v>1036893.2500000001</v>
      </c>
      <c r="L81" s="65">
        <f t="shared" si="63"/>
        <v>1080615.49</v>
      </c>
      <c r="M81" s="527">
        <f t="shared" si="63"/>
        <v>790671.97187417222</v>
      </c>
      <c r="N81" s="527">
        <f t="shared" si="63"/>
        <v>1453793.5922792333</v>
      </c>
      <c r="O81" s="527">
        <f t="shared" si="63"/>
        <v>0</v>
      </c>
      <c r="P81" s="527">
        <f t="shared" si="63"/>
        <v>0</v>
      </c>
      <c r="Q81" s="533">
        <f t="shared" si="63"/>
        <v>0</v>
      </c>
      <c r="R81" s="533">
        <f t="shared" si="63"/>
        <v>0</v>
      </c>
      <c r="S81" s="533">
        <f t="shared" si="63"/>
        <v>0</v>
      </c>
      <c r="T81" s="533">
        <f t="shared" si="63"/>
        <v>0</v>
      </c>
      <c r="U81" s="533">
        <f t="shared" si="63"/>
        <v>0</v>
      </c>
      <c r="V81" s="533">
        <f t="shared" si="63"/>
        <v>0</v>
      </c>
      <c r="W81" s="533">
        <f t="shared" si="63"/>
        <v>0</v>
      </c>
      <c r="X81" s="533">
        <f t="shared" si="63"/>
        <v>0</v>
      </c>
      <c r="Y81" s="533">
        <f t="shared" si="63"/>
        <v>0</v>
      </c>
      <c r="Z81" s="533">
        <f t="shared" si="63"/>
        <v>0</v>
      </c>
      <c r="AA81" s="533">
        <f t="shared" si="63"/>
        <v>0</v>
      </c>
    </row>
    <row r="85" spans="1:40" ht="18" customHeight="1" x14ac:dyDescent="0.25">
      <c r="A85" s="593" t="s">
        <v>97</v>
      </c>
      <c r="B85" s="593"/>
      <c r="C85" s="158" t="s">
        <v>178</v>
      </c>
    </row>
    <row r="86" spans="1:40" ht="15.75" thickBot="1" x14ac:dyDescent="0.3">
      <c r="A86" s="593"/>
      <c r="B86" s="593"/>
    </row>
    <row r="87" spans="1:40" ht="15.75" thickBot="1" x14ac:dyDescent="0.3">
      <c r="B87" s="46" t="s">
        <v>35</v>
      </c>
      <c r="C87" s="41">
        <f>C59</f>
        <v>45292</v>
      </c>
      <c r="D87" s="41">
        <f t="shared" ref="D87:AA87" si="64">D59</f>
        <v>45323</v>
      </c>
      <c r="E87" s="41">
        <f t="shared" si="64"/>
        <v>45352</v>
      </c>
      <c r="F87" s="41">
        <f t="shared" si="64"/>
        <v>45383</v>
      </c>
      <c r="G87" s="41">
        <f t="shared" si="64"/>
        <v>45413</v>
      </c>
      <c r="H87" s="41">
        <f t="shared" si="64"/>
        <v>45444</v>
      </c>
      <c r="I87" s="41">
        <f t="shared" si="64"/>
        <v>45474</v>
      </c>
      <c r="J87" s="41">
        <f t="shared" si="64"/>
        <v>45505</v>
      </c>
      <c r="K87" s="41">
        <f t="shared" si="64"/>
        <v>45536</v>
      </c>
      <c r="L87" s="41">
        <f t="shared" si="64"/>
        <v>45566</v>
      </c>
      <c r="M87" s="41">
        <f t="shared" si="64"/>
        <v>45597</v>
      </c>
      <c r="N87" s="41">
        <f t="shared" si="64"/>
        <v>45627</v>
      </c>
      <c r="O87" s="41">
        <f t="shared" si="64"/>
        <v>45658</v>
      </c>
      <c r="P87" s="41">
        <f t="shared" si="64"/>
        <v>45689</v>
      </c>
      <c r="Q87" s="41">
        <f t="shared" si="64"/>
        <v>45717</v>
      </c>
      <c r="R87" s="41">
        <f t="shared" si="64"/>
        <v>45748</v>
      </c>
      <c r="S87" s="41">
        <f t="shared" si="64"/>
        <v>45778</v>
      </c>
      <c r="T87" s="41">
        <f t="shared" si="64"/>
        <v>45809</v>
      </c>
      <c r="U87" s="41">
        <f t="shared" si="64"/>
        <v>45839</v>
      </c>
      <c r="V87" s="41">
        <f t="shared" si="64"/>
        <v>45870</v>
      </c>
      <c r="W87" s="41">
        <f t="shared" si="64"/>
        <v>45901</v>
      </c>
      <c r="X87" s="41">
        <f t="shared" si="64"/>
        <v>45931</v>
      </c>
      <c r="Y87" s="41">
        <f t="shared" si="64"/>
        <v>45962</v>
      </c>
      <c r="Z87" s="41">
        <f t="shared" si="64"/>
        <v>45992</v>
      </c>
      <c r="AA87" s="41">
        <f t="shared" si="64"/>
        <v>46023</v>
      </c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</row>
    <row r="88" spans="1:40" x14ac:dyDescent="0.25">
      <c r="B88" s="47" t="s">
        <v>29</v>
      </c>
      <c r="C88" s="43">
        <f t="shared" ref="C88:K92" si="65">IF(C$4="X",C96+C104,0)</f>
        <v>155.1884780356479</v>
      </c>
      <c r="D88" s="43">
        <f t="shared" si="65"/>
        <v>2599.2776910766211</v>
      </c>
      <c r="E88" s="43">
        <f t="shared" si="65"/>
        <v>8880.202314180915</v>
      </c>
      <c r="F88" s="43">
        <f t="shared" si="65"/>
        <v>12559.95201019462</v>
      </c>
      <c r="G88" s="43">
        <f t="shared" si="65"/>
        <v>26957.689131311177</v>
      </c>
      <c r="H88" s="43">
        <f t="shared" si="65"/>
        <v>183752.714766919</v>
      </c>
      <c r="I88" s="43">
        <f t="shared" si="65"/>
        <v>312898.07411633048</v>
      </c>
      <c r="J88" s="43">
        <f t="shared" si="65"/>
        <v>362227.94863085629</v>
      </c>
      <c r="K88" s="43">
        <f t="shared" si="65"/>
        <v>212087.44986691998</v>
      </c>
      <c r="L88" s="43">
        <f t="shared" ref="L88:AA88" si="66">IF(L$4="X",L96+L104,0)</f>
        <v>51683.72349118437</v>
      </c>
      <c r="M88" s="43">
        <f t="shared" si="66"/>
        <v>87661.910491186587</v>
      </c>
      <c r="N88" s="43">
        <f t="shared" si="66"/>
        <v>164121.83219281636</v>
      </c>
      <c r="O88" s="43">
        <f t="shared" si="66"/>
        <v>177060.92479240854</v>
      </c>
      <c r="P88" s="43">
        <f t="shared" si="66"/>
        <v>147980.77455542466</v>
      </c>
      <c r="Q88" s="43">
        <f t="shared" si="66"/>
        <v>116997.67641949448</v>
      </c>
      <c r="R88" s="43">
        <f t="shared" si="66"/>
        <v>73625.40189081867</v>
      </c>
      <c r="S88" s="43">
        <f t="shared" si="66"/>
        <v>98494.850674358531</v>
      </c>
      <c r="T88" s="43">
        <f t="shared" si="66"/>
        <v>0</v>
      </c>
      <c r="U88" s="43">
        <f t="shared" si="66"/>
        <v>0</v>
      </c>
      <c r="V88" s="43">
        <f t="shared" si="66"/>
        <v>0</v>
      </c>
      <c r="W88" s="43">
        <f t="shared" si="66"/>
        <v>0</v>
      </c>
      <c r="X88" s="43">
        <f t="shared" si="66"/>
        <v>0</v>
      </c>
      <c r="Y88" s="43">
        <f t="shared" si="66"/>
        <v>0</v>
      </c>
      <c r="Z88" s="43">
        <f t="shared" si="66"/>
        <v>0</v>
      </c>
      <c r="AA88" s="43">
        <f t="shared" si="66"/>
        <v>0</v>
      </c>
    </row>
    <row r="89" spans="1:40" x14ac:dyDescent="0.25">
      <c r="B89" s="48" t="s">
        <v>30</v>
      </c>
      <c r="C89" s="43">
        <f t="shared" si="65"/>
        <v>0</v>
      </c>
      <c r="D89" s="43">
        <f t="shared" si="65"/>
        <v>856.08421195089215</v>
      </c>
      <c r="E89" s="43">
        <f t="shared" si="65"/>
        <v>5337.9288458532656</v>
      </c>
      <c r="F89" s="43">
        <f t="shared" si="65"/>
        <v>11767.277776369447</v>
      </c>
      <c r="G89" s="43">
        <f t="shared" si="65"/>
        <v>21245.279772032991</v>
      </c>
      <c r="H89" s="43">
        <f t="shared" si="65"/>
        <v>44705.653579577542</v>
      </c>
      <c r="I89" s="43">
        <f t="shared" si="65"/>
        <v>69026.955542864773</v>
      </c>
      <c r="J89" s="43">
        <f t="shared" si="65"/>
        <v>64547.642840636167</v>
      </c>
      <c r="K89" s="43">
        <f t="shared" si="65"/>
        <v>62849.453024272181</v>
      </c>
      <c r="L89" s="43">
        <f t="shared" ref="L89:AA89" si="67">IF(L$4="X",L97+L105,0)</f>
        <v>46833.788275779109</v>
      </c>
      <c r="M89" s="43">
        <f t="shared" si="67"/>
        <v>45005.149734410763</v>
      </c>
      <c r="N89" s="43">
        <f t="shared" si="67"/>
        <v>69609.18817286627</v>
      </c>
      <c r="O89" s="43">
        <f t="shared" si="67"/>
        <v>90432.013996770154</v>
      </c>
      <c r="P89" s="43">
        <f t="shared" si="67"/>
        <v>69240.789750293043</v>
      </c>
      <c r="Q89" s="43">
        <f t="shared" si="67"/>
        <v>75360.286003015601</v>
      </c>
      <c r="R89" s="43">
        <f t="shared" si="67"/>
        <v>80127.300012952299</v>
      </c>
      <c r="S89" s="43">
        <f t="shared" si="67"/>
        <v>104943.15616267954</v>
      </c>
      <c r="T89" s="43">
        <f t="shared" si="67"/>
        <v>0</v>
      </c>
      <c r="U89" s="43">
        <f t="shared" si="67"/>
        <v>0</v>
      </c>
      <c r="V89" s="43">
        <f t="shared" si="67"/>
        <v>0</v>
      </c>
      <c r="W89" s="43">
        <f t="shared" si="67"/>
        <v>0</v>
      </c>
      <c r="X89" s="43">
        <f t="shared" si="67"/>
        <v>0</v>
      </c>
      <c r="Y89" s="43">
        <f t="shared" si="67"/>
        <v>0</v>
      </c>
      <c r="Z89" s="43">
        <f t="shared" si="67"/>
        <v>0</v>
      </c>
      <c r="AA89" s="43">
        <f t="shared" si="67"/>
        <v>0</v>
      </c>
    </row>
    <row r="90" spans="1:40" x14ac:dyDescent="0.25">
      <c r="B90" s="48" t="s">
        <v>31</v>
      </c>
      <c r="C90" s="43">
        <f t="shared" si="65"/>
        <v>0</v>
      </c>
      <c r="D90" s="43">
        <f t="shared" si="65"/>
        <v>382.41978677013708</v>
      </c>
      <c r="E90" s="43">
        <f t="shared" si="65"/>
        <v>4916.4079821814012</v>
      </c>
      <c r="F90" s="43">
        <f t="shared" si="65"/>
        <v>12071.305595305214</v>
      </c>
      <c r="G90" s="43">
        <f t="shared" si="65"/>
        <v>23637.769365184555</v>
      </c>
      <c r="H90" s="43">
        <f t="shared" si="65"/>
        <v>73841.425644228861</v>
      </c>
      <c r="I90" s="43">
        <f t="shared" si="65"/>
        <v>115630.42181627027</v>
      </c>
      <c r="J90" s="43">
        <f t="shared" si="65"/>
        <v>133671.09115794866</v>
      </c>
      <c r="K90" s="43">
        <f t="shared" si="65"/>
        <v>140714.96173953867</v>
      </c>
      <c r="L90" s="43">
        <f t="shared" ref="L90:AA90" si="68">IF(L$4="X",L98+L106,0)</f>
        <v>81574.160531067362</v>
      </c>
      <c r="M90" s="43">
        <f t="shared" si="68"/>
        <v>76861.223522167042</v>
      </c>
      <c r="N90" s="43">
        <f t="shared" si="68"/>
        <v>124094.45705814785</v>
      </c>
      <c r="O90" s="43">
        <f t="shared" si="68"/>
        <v>172207.57701083145</v>
      </c>
      <c r="P90" s="43">
        <f t="shared" si="68"/>
        <v>139943.01684380681</v>
      </c>
      <c r="Q90" s="43">
        <f t="shared" si="68"/>
        <v>146354.00306471446</v>
      </c>
      <c r="R90" s="43">
        <f t="shared" si="68"/>
        <v>132664.55195955109</v>
      </c>
      <c r="S90" s="43">
        <f t="shared" si="68"/>
        <v>171827.81224946718</v>
      </c>
      <c r="T90" s="43">
        <f t="shared" si="68"/>
        <v>0</v>
      </c>
      <c r="U90" s="43">
        <f t="shared" si="68"/>
        <v>0</v>
      </c>
      <c r="V90" s="43">
        <f t="shared" si="68"/>
        <v>0</v>
      </c>
      <c r="W90" s="43">
        <f t="shared" si="68"/>
        <v>0</v>
      </c>
      <c r="X90" s="43">
        <f t="shared" si="68"/>
        <v>0</v>
      </c>
      <c r="Y90" s="43">
        <f t="shared" si="68"/>
        <v>0</v>
      </c>
      <c r="Z90" s="43">
        <f t="shared" si="68"/>
        <v>0</v>
      </c>
      <c r="AA90" s="43">
        <f t="shared" si="68"/>
        <v>0</v>
      </c>
    </row>
    <row r="91" spans="1:40" x14ac:dyDescent="0.25">
      <c r="B91" s="48" t="s">
        <v>32</v>
      </c>
      <c r="C91" s="43">
        <f t="shared" si="65"/>
        <v>0</v>
      </c>
      <c r="D91" s="43">
        <f t="shared" si="65"/>
        <v>78.306189450390207</v>
      </c>
      <c r="E91" s="43">
        <f t="shared" si="65"/>
        <v>339.21992881365492</v>
      </c>
      <c r="F91" s="43">
        <f t="shared" si="65"/>
        <v>569.53974528608387</v>
      </c>
      <c r="G91" s="43">
        <f t="shared" si="65"/>
        <v>2019.3990211421089</v>
      </c>
      <c r="H91" s="43">
        <f t="shared" si="65"/>
        <v>9712.6828969194958</v>
      </c>
      <c r="I91" s="43">
        <f t="shared" si="65"/>
        <v>14991.617254576713</v>
      </c>
      <c r="J91" s="43">
        <f t="shared" si="65"/>
        <v>20080.285602767017</v>
      </c>
      <c r="K91" s="43">
        <f t="shared" si="65"/>
        <v>28818.535865547958</v>
      </c>
      <c r="L91" s="43">
        <f t="shared" ref="L91:AA91" si="69">IF(L$4="X",L99+L107,0)</f>
        <v>18890.565858729733</v>
      </c>
      <c r="M91" s="43">
        <f t="shared" si="69"/>
        <v>15193.308447888585</v>
      </c>
      <c r="N91" s="43">
        <f t="shared" si="69"/>
        <v>28923.784797081007</v>
      </c>
      <c r="O91" s="43">
        <f t="shared" si="69"/>
        <v>44916.665166732848</v>
      </c>
      <c r="P91" s="43">
        <f t="shared" si="69"/>
        <v>37754.4341468032</v>
      </c>
      <c r="Q91" s="43">
        <f t="shared" si="69"/>
        <v>40508.681688482888</v>
      </c>
      <c r="R91" s="43">
        <f t="shared" si="69"/>
        <v>39613.840062184318</v>
      </c>
      <c r="S91" s="43">
        <f t="shared" si="69"/>
        <v>54195.487495547422</v>
      </c>
      <c r="T91" s="43">
        <f t="shared" si="69"/>
        <v>0</v>
      </c>
      <c r="U91" s="43">
        <f t="shared" si="69"/>
        <v>0</v>
      </c>
      <c r="V91" s="43">
        <f t="shared" si="69"/>
        <v>0</v>
      </c>
      <c r="W91" s="43">
        <f t="shared" si="69"/>
        <v>0</v>
      </c>
      <c r="X91" s="43">
        <f t="shared" si="69"/>
        <v>0</v>
      </c>
      <c r="Y91" s="43">
        <f t="shared" si="69"/>
        <v>0</v>
      </c>
      <c r="Z91" s="43">
        <f t="shared" si="69"/>
        <v>0</v>
      </c>
      <c r="AA91" s="43">
        <f t="shared" si="69"/>
        <v>0</v>
      </c>
    </row>
    <row r="92" spans="1:40" ht="15.75" thickBot="1" x14ac:dyDescent="0.3">
      <c r="B92" s="26" t="s">
        <v>33</v>
      </c>
      <c r="C92" s="130">
        <f t="shared" si="65"/>
        <v>0</v>
      </c>
      <c r="D92" s="130">
        <f t="shared" si="65"/>
        <v>29.738317641838655</v>
      </c>
      <c r="E92" s="130">
        <f t="shared" si="65"/>
        <v>79.957856249080876</v>
      </c>
      <c r="F92" s="130">
        <f t="shared" si="65"/>
        <v>109.07959738664562</v>
      </c>
      <c r="G92" s="130">
        <f t="shared" si="65"/>
        <v>154.3148765326896</v>
      </c>
      <c r="H92" s="130">
        <f t="shared" si="65"/>
        <v>211.46282173844878</v>
      </c>
      <c r="I92" s="130">
        <f t="shared" si="65"/>
        <v>378.40152308919994</v>
      </c>
      <c r="J92" s="130">
        <f t="shared" si="65"/>
        <v>584.83174308138121</v>
      </c>
      <c r="K92" s="130">
        <f t="shared" si="65"/>
        <v>4580.2970194277268</v>
      </c>
      <c r="L92" s="130">
        <f t="shared" ref="L92:AA92" si="70">IF(L$4="X",L100+L108,0)</f>
        <v>3715.5527565301973</v>
      </c>
      <c r="M92" s="130">
        <f t="shared" si="70"/>
        <v>493.86256480446815</v>
      </c>
      <c r="N92" s="130">
        <f t="shared" si="70"/>
        <v>2434.8866870369097</v>
      </c>
      <c r="O92" s="130">
        <f t="shared" si="70"/>
        <v>4810.8823968581773</v>
      </c>
      <c r="P92" s="130">
        <f t="shared" si="70"/>
        <v>3874.1157142878833</v>
      </c>
      <c r="Q92" s="130">
        <f t="shared" si="70"/>
        <v>4196.9018971070709</v>
      </c>
      <c r="R92" s="130">
        <f t="shared" si="70"/>
        <v>5289.8751904584815</v>
      </c>
      <c r="S92" s="130">
        <f t="shared" si="70"/>
        <v>12666.335325866617</v>
      </c>
      <c r="T92" s="130">
        <f t="shared" si="70"/>
        <v>0</v>
      </c>
      <c r="U92" s="130">
        <f t="shared" si="70"/>
        <v>0</v>
      </c>
      <c r="V92" s="130">
        <f t="shared" si="70"/>
        <v>0</v>
      </c>
      <c r="W92" s="130">
        <f t="shared" si="70"/>
        <v>0</v>
      </c>
      <c r="X92" s="130">
        <f t="shared" si="70"/>
        <v>0</v>
      </c>
      <c r="Y92" s="130">
        <f t="shared" si="70"/>
        <v>0</v>
      </c>
      <c r="Z92" s="130">
        <f t="shared" si="70"/>
        <v>0</v>
      </c>
      <c r="AA92" s="130">
        <f t="shared" si="70"/>
        <v>0</v>
      </c>
      <c r="AB92" s="277" t="s">
        <v>202</v>
      </c>
    </row>
    <row r="93" spans="1:40" s="1" customFormat="1" ht="15.75" thickBot="1" x14ac:dyDescent="0.3">
      <c r="B93" s="49" t="s">
        <v>34</v>
      </c>
      <c r="C93" s="131">
        <f t="shared" ref="C93:K93" si="71">SUM(C88:C92)</f>
        <v>155.1884780356479</v>
      </c>
      <c r="D93" s="132">
        <f t="shared" si="71"/>
        <v>3945.8261968898792</v>
      </c>
      <c r="E93" s="132">
        <f t="shared" si="71"/>
        <v>19553.716927278318</v>
      </c>
      <c r="F93" s="132">
        <f t="shared" si="71"/>
        <v>37077.154724542015</v>
      </c>
      <c r="G93" s="132">
        <f t="shared" si="71"/>
        <v>74014.452166203511</v>
      </c>
      <c r="H93" s="132">
        <f t="shared" si="71"/>
        <v>312223.93970938335</v>
      </c>
      <c r="I93" s="132">
        <f t="shared" si="71"/>
        <v>512925.47025313141</v>
      </c>
      <c r="J93" s="132">
        <f t="shared" si="71"/>
        <v>581111.7999752895</v>
      </c>
      <c r="K93" s="132">
        <f t="shared" si="71"/>
        <v>449050.69751570647</v>
      </c>
      <c r="L93" s="132">
        <f t="shared" ref="L93:AA93" si="72">SUM(L88:L92)</f>
        <v>202697.79091329078</v>
      </c>
      <c r="M93" s="534">
        <f t="shared" si="72"/>
        <v>225215.45476045745</v>
      </c>
      <c r="N93" s="534">
        <f t="shared" si="72"/>
        <v>389184.1489079484</v>
      </c>
      <c r="O93" s="534">
        <f t="shared" si="72"/>
        <v>489428.06336360116</v>
      </c>
      <c r="P93" s="534">
        <f t="shared" si="72"/>
        <v>398793.13101061567</v>
      </c>
      <c r="Q93" s="534">
        <f t="shared" si="72"/>
        <v>383417.54907281447</v>
      </c>
      <c r="R93" s="534">
        <f t="shared" si="72"/>
        <v>331320.96911596489</v>
      </c>
      <c r="S93" s="534">
        <f t="shared" si="72"/>
        <v>442127.64190791931</v>
      </c>
      <c r="T93" s="534">
        <f t="shared" si="72"/>
        <v>0</v>
      </c>
      <c r="U93" s="534">
        <f t="shared" si="72"/>
        <v>0</v>
      </c>
      <c r="V93" s="534">
        <f t="shared" si="72"/>
        <v>0</v>
      </c>
      <c r="W93" s="534">
        <f t="shared" si="72"/>
        <v>0</v>
      </c>
      <c r="X93" s="534">
        <f t="shared" si="72"/>
        <v>0</v>
      </c>
      <c r="Y93" s="534">
        <f t="shared" si="72"/>
        <v>0</v>
      </c>
      <c r="Z93" s="534">
        <f t="shared" si="72"/>
        <v>0</v>
      </c>
      <c r="AA93" s="534">
        <f t="shared" si="72"/>
        <v>0</v>
      </c>
      <c r="AB93" s="279">
        <f>SUM(C93:AA93)</f>
        <v>4852242.9949990716</v>
      </c>
    </row>
    <row r="94" spans="1:40" ht="15.75" thickBot="1" x14ac:dyDescent="0.3"/>
    <row r="95" spans="1:40" ht="15.75" thickBot="1" x14ac:dyDescent="0.3">
      <c r="B95" s="46" t="s">
        <v>158</v>
      </c>
      <c r="C95" s="41">
        <f>C87</f>
        <v>45292</v>
      </c>
      <c r="D95" s="41">
        <f t="shared" ref="D95:AA95" si="73">D87</f>
        <v>45323</v>
      </c>
      <c r="E95" s="41">
        <f t="shared" si="73"/>
        <v>45352</v>
      </c>
      <c r="F95" s="41">
        <f t="shared" si="73"/>
        <v>45383</v>
      </c>
      <c r="G95" s="41">
        <f t="shared" si="73"/>
        <v>45413</v>
      </c>
      <c r="H95" s="41">
        <f t="shared" si="73"/>
        <v>45444</v>
      </c>
      <c r="I95" s="41">
        <f t="shared" si="73"/>
        <v>45474</v>
      </c>
      <c r="J95" s="41">
        <f t="shared" si="73"/>
        <v>45505</v>
      </c>
      <c r="K95" s="41">
        <f t="shared" si="73"/>
        <v>45536</v>
      </c>
      <c r="L95" s="41">
        <f t="shared" si="73"/>
        <v>45566</v>
      </c>
      <c r="M95" s="41">
        <f t="shared" si="73"/>
        <v>45597</v>
      </c>
      <c r="N95" s="41">
        <f t="shared" si="73"/>
        <v>45627</v>
      </c>
      <c r="O95" s="41">
        <f t="shared" si="73"/>
        <v>45658</v>
      </c>
      <c r="P95" s="41">
        <f t="shared" si="73"/>
        <v>45689</v>
      </c>
      <c r="Q95" s="41">
        <f t="shared" si="73"/>
        <v>45717</v>
      </c>
      <c r="R95" s="41">
        <f t="shared" si="73"/>
        <v>45748</v>
      </c>
      <c r="S95" s="41">
        <f t="shared" si="73"/>
        <v>45778</v>
      </c>
      <c r="T95" s="41">
        <f t="shared" si="73"/>
        <v>45809</v>
      </c>
      <c r="U95" s="41">
        <f t="shared" si="73"/>
        <v>45839</v>
      </c>
      <c r="V95" s="41">
        <f t="shared" si="73"/>
        <v>45870</v>
      </c>
      <c r="W95" s="41">
        <f t="shared" si="73"/>
        <v>45901</v>
      </c>
      <c r="X95" s="41">
        <f t="shared" si="73"/>
        <v>45931</v>
      </c>
      <c r="Y95" s="41">
        <f t="shared" si="73"/>
        <v>45962</v>
      </c>
      <c r="Z95" s="41">
        <f t="shared" si="73"/>
        <v>45992</v>
      </c>
      <c r="AA95" s="41">
        <f t="shared" si="73"/>
        <v>46023</v>
      </c>
    </row>
    <row r="96" spans="1:40" x14ac:dyDescent="0.25">
      <c r="B96" s="47" t="s">
        <v>29</v>
      </c>
      <c r="C96" s="42">
        <f>IF(C$4="X",' 1M - RES'!C61,0)</f>
        <v>155.1884780356479</v>
      </c>
      <c r="D96" s="42">
        <f>IF(D$4="X",' 1M - RES'!D61,0)</f>
        <v>2599.2776910766211</v>
      </c>
      <c r="E96" s="42">
        <f>IF(E$4="X",' 1M - RES'!E61,0)</f>
        <v>7809.2745310380369</v>
      </c>
      <c r="F96" s="42">
        <f>IF(F$4="X",' 1M - RES'!F61,0)</f>
        <v>9391.6033292906213</v>
      </c>
      <c r="G96" s="42">
        <f>IF(G$4="X",' 1M - RES'!G61,0)</f>
        <v>19962.806588579322</v>
      </c>
      <c r="H96" s="42">
        <f>IF(H$4="X",' 1M - RES'!H61,0)</f>
        <v>142868.98742355901</v>
      </c>
      <c r="I96" s="42">
        <f>IF(I$4="X",' 1M - RES'!I61,0)</f>
        <v>247890.53848998889</v>
      </c>
      <c r="J96" s="42">
        <f>IF(J$4="X",' 1M - RES'!J61,0)</f>
        <v>294342.71006426093</v>
      </c>
      <c r="K96" s="42">
        <f>IF(K$4="X",' 1M - RES'!K61,0)</f>
        <v>171931.77756429007</v>
      </c>
      <c r="L96" s="42">
        <f>IF(L$4="X",' 1M - RES'!L61,0)</f>
        <v>38931.141256228955</v>
      </c>
      <c r="M96" s="535">
        <f>IF(M$4="X",' 1M - RES'!M61,0)</f>
        <v>64602.066646674939</v>
      </c>
      <c r="N96" s="535">
        <f>IF(N$4="X",' 1M - RES'!N61,0)</f>
        <v>121579.84852667291</v>
      </c>
      <c r="O96" s="535">
        <f>IF(O$4="X",' 1M - RES'!O61,0)</f>
        <v>131159.2041829899</v>
      </c>
      <c r="P96" s="535">
        <f>IF(P$4="X",' 1M - RES'!P61,0)</f>
        <v>109487.14179012712</v>
      </c>
      <c r="Q96" s="535">
        <f>IF(Q$4="X",' 1M - RES'!Q61,0)</f>
        <v>86092.16884300673</v>
      </c>
      <c r="R96" s="535">
        <f>IF(R$4="X",' 1M - RES'!R61,0)</f>
        <v>54203.447127206753</v>
      </c>
      <c r="S96" s="535">
        <f>IF(S$4="X",' 1M - RES'!S61,0)</f>
        <v>76115.179998070613</v>
      </c>
      <c r="T96" s="535">
        <f>IF(T$4="X",' 1M - RES'!T61,0)</f>
        <v>0</v>
      </c>
      <c r="U96" s="535">
        <f>IF(U$4="X",' 1M - RES'!U61,0)</f>
        <v>0</v>
      </c>
      <c r="V96" s="535">
        <f>IF(V$4="X",' 1M - RES'!V61,0)</f>
        <v>0</v>
      </c>
      <c r="W96" s="535">
        <f>IF(W$4="X",' 1M - RES'!W61,0)</f>
        <v>0</v>
      </c>
      <c r="X96" s="535">
        <f>IF(X$4="X",' 1M - RES'!X61,0)</f>
        <v>0</v>
      </c>
      <c r="Y96" s="535">
        <f>IF(Y$4="X",' 1M - RES'!Y61,0)</f>
        <v>0</v>
      </c>
      <c r="Z96" s="535">
        <f>IF(Z$4="X",' 1M - RES'!Z61,0)</f>
        <v>0</v>
      </c>
      <c r="AA96" s="535">
        <f>IF(AA$4="X",' 1M - RES'!AA61,0)</f>
        <v>0</v>
      </c>
    </row>
    <row r="97" spans="2:27" x14ac:dyDescent="0.25">
      <c r="B97" s="48" t="s">
        <v>30</v>
      </c>
      <c r="C97" s="43">
        <f>IF(C$4="X",'2M - SGS'!C73+'Biz DRENE'!C77,0)</f>
        <v>0</v>
      </c>
      <c r="D97" s="43">
        <f>IF(D$4="X",'2M - SGS'!D73+'Biz DRENE'!D77,0)</f>
        <v>533.4131014556001</v>
      </c>
      <c r="E97" s="43">
        <f>IF(E$4="X",'2M - SGS'!E73+'Biz DRENE'!E77,0)</f>
        <v>3946.9258152341854</v>
      </c>
      <c r="F97" s="43">
        <f>IF(F$4="X",'2M - SGS'!F73+'Biz DRENE'!F77,0)</f>
        <v>8899.0610273284619</v>
      </c>
      <c r="G97" s="43">
        <f>IF(G$4="X",'2M - SGS'!G73+'Biz DRENE'!G77,0)</f>
        <v>16080.713794131501</v>
      </c>
      <c r="H97" s="43">
        <f>IF(H$4="X",'2M - SGS'!H73+'Biz DRENE'!H77,0)</f>
        <v>28727.151715302061</v>
      </c>
      <c r="I97" s="43">
        <f>IF(I$4="X",'2M - SGS'!I73+'Biz DRENE'!I77,0)</f>
        <v>43963.230712291683</v>
      </c>
      <c r="J97" s="43">
        <f>IF(J$4="X",'2M - SGS'!J73+'Biz DRENE'!J77,0)</f>
        <v>40776.053849856224</v>
      </c>
      <c r="K97" s="43">
        <f>IF(K$4="X",'2M - SGS'!K73+'Biz DRENE'!K77,0)</f>
        <v>45744.180989489898</v>
      </c>
      <c r="L97" s="43">
        <f>IF(L$4="X",'2M - SGS'!L73+'Biz DRENE'!L77,0)</f>
        <v>35592.010949299671</v>
      </c>
      <c r="M97" s="536">
        <f>IF(M$4="X",'2M - SGS'!M73+'Biz DRENE'!M77,0)</f>
        <v>32980.55609494049</v>
      </c>
      <c r="N97" s="536">
        <f>IF(N$4="X",'2M - SGS'!N73+'Biz DRENE'!N77,0)</f>
        <v>54247.336742557076</v>
      </c>
      <c r="O97" s="536">
        <f>IF(O$4="X",'2M - SGS'!O73+'Biz DRENE'!O77,0)</f>
        <v>74746.495077044179</v>
      </c>
      <c r="P97" s="536">
        <f>IF(P$4="X",'2M - SGS'!P73+'Biz DRENE'!P77,0)</f>
        <v>56941.702439680099</v>
      </c>
      <c r="Q97" s="536">
        <f>IF(Q$4="X",'2M - SGS'!Q73+'Biz DRENE'!Q77,0)</f>
        <v>63344.996595516845</v>
      </c>
      <c r="R97" s="536">
        <f>IF(R$4="X",'2M - SGS'!R73+'Biz DRENE'!R77,0)</f>
        <v>69057.04229879682</v>
      </c>
      <c r="S97" s="536">
        <f>IF(S$4="X",'2M - SGS'!S73+'Biz DRENE'!S77,0)</f>
        <v>91159.089483252465</v>
      </c>
      <c r="T97" s="536">
        <f>IF(T$4="X",'2M - SGS'!T73+'Biz DRENE'!T77,0)</f>
        <v>0</v>
      </c>
      <c r="U97" s="536">
        <f>IF(U$4="X",'2M - SGS'!U73+'Biz DRENE'!U77,0)</f>
        <v>0</v>
      </c>
      <c r="V97" s="536">
        <f>IF(V$4="X",'2M - SGS'!V73+'Biz DRENE'!V77,0)</f>
        <v>0</v>
      </c>
      <c r="W97" s="536">
        <f>IF(W$4="X",'2M - SGS'!W73+'Biz DRENE'!W77,0)</f>
        <v>0</v>
      </c>
      <c r="X97" s="536">
        <f>IF(X$4="X",'2M - SGS'!X73+'Biz DRENE'!X77,0)</f>
        <v>0</v>
      </c>
      <c r="Y97" s="536">
        <f>IF(Y$4="X",'2M - SGS'!Y73+'Biz DRENE'!Y77,0)</f>
        <v>0</v>
      </c>
      <c r="Z97" s="536">
        <f>IF(Z$4="X",'2M - SGS'!Z73+'Biz DRENE'!Z77,0)</f>
        <v>0</v>
      </c>
      <c r="AA97" s="536">
        <f>IF(AA$4="X",'2M - SGS'!AA73+'Biz DRENE'!AA77,0)</f>
        <v>0</v>
      </c>
    </row>
    <row r="98" spans="2:27" x14ac:dyDescent="0.25">
      <c r="B98" s="48" t="s">
        <v>31</v>
      </c>
      <c r="C98" s="43">
        <f>IF(C$4="X",'3M - LGS'!C73+'Biz DRENE'!C78,0)</f>
        <v>0</v>
      </c>
      <c r="D98" s="43">
        <f>IF(D$4="X",'3M - LGS'!D73+'Biz DRENE'!D78,0)</f>
        <v>298.59516948670307</v>
      </c>
      <c r="E98" s="43">
        <f>IF(E$4="X",'3M - LGS'!E73+'Biz DRENE'!E78,0)</f>
        <v>2028.7447576392883</v>
      </c>
      <c r="F98" s="43">
        <f>IF(F$4="X",'3M - LGS'!F73+'Biz DRENE'!F78,0)</f>
        <v>5364.0446751730369</v>
      </c>
      <c r="G98" s="43">
        <f>IF(G$4="X",'3M - LGS'!G73+'Biz DRENE'!G78,0)</f>
        <v>12585.504885562526</v>
      </c>
      <c r="H98" s="43">
        <f>IF(H$4="X",'3M - LGS'!H73+'Biz DRENE'!H78,0)</f>
        <v>51267.060533837386</v>
      </c>
      <c r="I98" s="43">
        <f>IF(I$4="X",'3M - LGS'!I73+'Biz DRENE'!I78,0)</f>
        <v>79888.699633304772</v>
      </c>
      <c r="J98" s="43">
        <f>IF(J$4="X",'3M - LGS'!J73+'Biz DRENE'!J78,0)</f>
        <v>100463.80563928791</v>
      </c>
      <c r="K98" s="43">
        <f>IF(K$4="X",'3M - LGS'!K73+'Biz DRENE'!K78,0)</f>
        <v>106423.85341811746</v>
      </c>
      <c r="L98" s="43">
        <f>IF(L$4="X",'3M - LGS'!L73+'Biz DRENE'!L78,0)</f>
        <v>59914.044582892915</v>
      </c>
      <c r="M98" s="536">
        <f>IF(M$4="X",'3M - LGS'!M73+'Biz DRENE'!M78,0)</f>
        <v>58952.238903777587</v>
      </c>
      <c r="N98" s="536">
        <f>IF(N$4="X",'3M - LGS'!N73+'Biz DRENE'!N78,0)</f>
        <v>105274.39491659211</v>
      </c>
      <c r="O98" s="536">
        <f>IF(O$4="X",'3M - LGS'!O73+'Biz DRENE'!O78,0)</f>
        <v>151286.49369567167</v>
      </c>
      <c r="P98" s="536">
        <f>IF(P$4="X",'3M - LGS'!P73+'Biz DRENE'!P78,0)</f>
        <v>123927.20768638483</v>
      </c>
      <c r="Q98" s="536">
        <f>IF(Q$4="X",'3M - LGS'!Q73+'Biz DRENE'!Q78,0)</f>
        <v>128371.03365956302</v>
      </c>
      <c r="R98" s="536">
        <f>IF(R$4="X",'3M - LGS'!R73+'Biz DRENE'!R78,0)</f>
        <v>114835.99985434399</v>
      </c>
      <c r="S98" s="536">
        <f>IF(S$4="X",'3M - LGS'!S73+'Biz DRENE'!S78,0)</f>
        <v>149382.91342928156</v>
      </c>
      <c r="T98" s="536">
        <f>IF(T$4="X",'3M - LGS'!T73+'Biz DRENE'!T78,0)</f>
        <v>0</v>
      </c>
      <c r="U98" s="536">
        <f>IF(U$4="X",'3M - LGS'!U73+'Biz DRENE'!U78,0)</f>
        <v>0</v>
      </c>
      <c r="V98" s="536">
        <f>IF(V$4="X",'3M - LGS'!V73+'Biz DRENE'!V78,0)</f>
        <v>0</v>
      </c>
      <c r="W98" s="536">
        <f>IF(W$4="X",'3M - LGS'!W73+'Biz DRENE'!W78,0)</f>
        <v>0</v>
      </c>
      <c r="X98" s="536">
        <f>IF(X$4="X",'3M - LGS'!X73+'Biz DRENE'!X78,0)</f>
        <v>0</v>
      </c>
      <c r="Y98" s="536">
        <f>IF(Y$4="X",'3M - LGS'!Y73+'Biz DRENE'!Y78,0)</f>
        <v>0</v>
      </c>
      <c r="Z98" s="536">
        <f>IF(Z$4="X",'3M - LGS'!Z73+'Biz DRENE'!Z78,0)</f>
        <v>0</v>
      </c>
      <c r="AA98" s="536">
        <f>IF(AA$4="X",'3M - LGS'!AA73+'Biz DRENE'!AA78,0)</f>
        <v>0</v>
      </c>
    </row>
    <row r="99" spans="2:27" x14ac:dyDescent="0.25">
      <c r="B99" s="48" t="s">
        <v>32</v>
      </c>
      <c r="C99" s="43">
        <f>IF(C$4="X",'4M - SPS'!C73+'Biz DRENE'!C79,0)</f>
        <v>0</v>
      </c>
      <c r="D99" s="43">
        <f>IF(D$4="X",'4M - SPS'!D73+'Biz DRENE'!D79,0)</f>
        <v>78.306189450390207</v>
      </c>
      <c r="E99" s="43">
        <f>IF(E$4="X",'4M - SPS'!E73+'Biz DRENE'!E79,0)</f>
        <v>339.21992881365492</v>
      </c>
      <c r="F99" s="43">
        <f>IF(F$4="X",'4M - SPS'!F73+'Biz DRENE'!F79,0)</f>
        <v>569.53974528608387</v>
      </c>
      <c r="G99" s="43">
        <f>IF(G$4="X",'4M - SPS'!G73+'Biz DRENE'!G79,0)</f>
        <v>2019.3990211421089</v>
      </c>
      <c r="H99" s="43">
        <f>IF(H$4="X",'4M - SPS'!H73+'Biz DRENE'!H79,0)</f>
        <v>9712.6828969194958</v>
      </c>
      <c r="I99" s="43">
        <f>IF(I$4="X",'4M - SPS'!I73+'Biz DRENE'!I79,0)</f>
        <v>14991.617254576713</v>
      </c>
      <c r="J99" s="43">
        <f>IF(J$4="X",'4M - SPS'!J73+'Biz DRENE'!J79,0)</f>
        <v>20080.285602767017</v>
      </c>
      <c r="K99" s="43">
        <f>IF(K$4="X",'4M - SPS'!K73+'Biz DRENE'!K79,0)</f>
        <v>28818.535865547958</v>
      </c>
      <c r="L99" s="43">
        <f>IF(L$4="X",'4M - SPS'!L73+'Biz DRENE'!L79,0)</f>
        <v>18890.565858729733</v>
      </c>
      <c r="M99" s="536">
        <f>IF(M$4="X",'4M - SPS'!M73+'Biz DRENE'!M79,0)</f>
        <v>15193.308447888585</v>
      </c>
      <c r="N99" s="536">
        <f>IF(N$4="X",'4M - SPS'!N73+'Biz DRENE'!N79,0)</f>
        <v>28923.784797081007</v>
      </c>
      <c r="O99" s="536">
        <f>IF(O$4="X",'4M - SPS'!O73+'Biz DRENE'!O79,0)</f>
        <v>44916.665166732848</v>
      </c>
      <c r="P99" s="536">
        <f>IF(P$4="X",'4M - SPS'!P73+'Biz DRENE'!P79,0)</f>
        <v>37754.4341468032</v>
      </c>
      <c r="Q99" s="536">
        <f>IF(Q$4="X",'4M - SPS'!Q73+'Biz DRENE'!Q79,0)</f>
        <v>40508.681688482888</v>
      </c>
      <c r="R99" s="536">
        <f>IF(R$4="X",'4M - SPS'!R73+'Biz DRENE'!R79,0)</f>
        <v>39613.840062184318</v>
      </c>
      <c r="S99" s="536">
        <f>IF(S$4="X",'4M - SPS'!S73+'Biz DRENE'!S79,0)</f>
        <v>54195.487495547422</v>
      </c>
      <c r="T99" s="536">
        <f>IF(T$4="X",'4M - SPS'!T73+'Biz DRENE'!T79,0)</f>
        <v>0</v>
      </c>
      <c r="U99" s="536">
        <f>IF(U$4="X",'4M - SPS'!U73+'Biz DRENE'!U79,0)</f>
        <v>0</v>
      </c>
      <c r="V99" s="536">
        <f>IF(V$4="X",'4M - SPS'!V73+'Biz DRENE'!V79,0)</f>
        <v>0</v>
      </c>
      <c r="W99" s="536">
        <f>IF(W$4="X",'4M - SPS'!W73+'Biz DRENE'!W79,0)</f>
        <v>0</v>
      </c>
      <c r="X99" s="536">
        <f>IF(X$4="X",'4M - SPS'!X73+'Biz DRENE'!X79,0)</f>
        <v>0</v>
      </c>
      <c r="Y99" s="536">
        <f>IF(Y$4="X",'4M - SPS'!Y73+'Biz DRENE'!Y79,0)</f>
        <v>0</v>
      </c>
      <c r="Z99" s="536">
        <f>IF(Z$4="X",'4M - SPS'!Z73+'Biz DRENE'!Z79,0)</f>
        <v>0</v>
      </c>
      <c r="AA99" s="536">
        <f>IF(AA$4="X",'4M - SPS'!AA73+'Biz DRENE'!AA79,0)</f>
        <v>0</v>
      </c>
    </row>
    <row r="100" spans="2:27" ht="15.75" thickBot="1" x14ac:dyDescent="0.3">
      <c r="B100" s="26" t="s">
        <v>33</v>
      </c>
      <c r="C100" s="44">
        <f>IF(C$4="X",'11M - LPS'!C73+'Biz DRENE'!C80,0)</f>
        <v>0</v>
      </c>
      <c r="D100" s="44">
        <f>IF(D$4="X",'11M - LPS'!D73+'Biz DRENE'!D80,0)</f>
        <v>29.738317641838655</v>
      </c>
      <c r="E100" s="44">
        <f>IF(E$4="X",'11M - LPS'!E73+'Biz DRENE'!E80,0)</f>
        <v>79.957856249080876</v>
      </c>
      <c r="F100" s="44">
        <f>IF(F$4="X",'11M - LPS'!F73+'Biz DRENE'!F80,0)</f>
        <v>109.07959738664562</v>
      </c>
      <c r="G100" s="44">
        <f>IF(G$4="X",'11M - LPS'!G73+'Biz DRENE'!G80,0)</f>
        <v>154.3148765326896</v>
      </c>
      <c r="H100" s="44">
        <f>IF(H$4="X",'11M - LPS'!H73+'Biz DRENE'!H80,0)</f>
        <v>211.46282173844878</v>
      </c>
      <c r="I100" s="44">
        <f>IF(I$4="X",'11M - LPS'!I73+'Biz DRENE'!I80,0)</f>
        <v>378.40152308919994</v>
      </c>
      <c r="J100" s="44">
        <f>IF(J$4="X",'11M - LPS'!J73+'Biz DRENE'!J80,0)</f>
        <v>584.83174308138121</v>
      </c>
      <c r="K100" s="44">
        <f>IF(K$4="X",'11M - LPS'!K73+'Biz DRENE'!K80,0)</f>
        <v>4580.2970194277268</v>
      </c>
      <c r="L100" s="44">
        <f>IF(L$4="X",'11M - LPS'!L73+'Biz DRENE'!L80,0)</f>
        <v>3715.5527565301973</v>
      </c>
      <c r="M100" s="537">
        <f>IF(M$4="X",'11M - LPS'!M73+'Biz DRENE'!M80,0)</f>
        <v>493.86256480446815</v>
      </c>
      <c r="N100" s="537">
        <f>IF(N$4="X",'11M - LPS'!N73+'Biz DRENE'!N80,0)</f>
        <v>2434.8866870369097</v>
      </c>
      <c r="O100" s="537">
        <f>IF(O$4="X",'11M - LPS'!O73+'Biz DRENE'!O80,0)</f>
        <v>4810.8823968581773</v>
      </c>
      <c r="P100" s="537">
        <f>IF(P$4="X",'11M - LPS'!P73+'Biz DRENE'!P80,0)</f>
        <v>3874.1157142878833</v>
      </c>
      <c r="Q100" s="537">
        <f>IF(Q$4="X",'11M - LPS'!Q73+'Biz DRENE'!Q80,0)</f>
        <v>4196.9018971070709</v>
      </c>
      <c r="R100" s="537">
        <f>IF(R$4="X",'11M - LPS'!R73+'Biz DRENE'!R80,0)</f>
        <v>5289.8751904584815</v>
      </c>
      <c r="S100" s="537">
        <f>IF(S$4="X",'11M - LPS'!S73+'Biz DRENE'!S80,0)</f>
        <v>12666.335325866617</v>
      </c>
      <c r="T100" s="537">
        <f>IF(T$4="X",'11M - LPS'!T73+'Biz DRENE'!T80,0)</f>
        <v>0</v>
      </c>
      <c r="U100" s="537">
        <f>IF(U$4="X",'11M - LPS'!U73+'Biz DRENE'!U80,0)</f>
        <v>0</v>
      </c>
      <c r="V100" s="537">
        <f>IF(V$4="X",'11M - LPS'!V73+'Biz DRENE'!V80,0)</f>
        <v>0</v>
      </c>
      <c r="W100" s="537">
        <f>IF(W$4="X",'11M - LPS'!W73+'Biz DRENE'!W80,0)</f>
        <v>0</v>
      </c>
      <c r="X100" s="537">
        <f>IF(X$4="X",'11M - LPS'!X73+'Biz DRENE'!X80,0)</f>
        <v>0</v>
      </c>
      <c r="Y100" s="537">
        <f>IF(Y$4="X",'11M - LPS'!Y73+'Biz DRENE'!Y80,0)</f>
        <v>0</v>
      </c>
      <c r="Z100" s="537">
        <f>IF(Z$4="X",'11M - LPS'!Z73+'Biz DRENE'!Z80,0)</f>
        <v>0</v>
      </c>
      <c r="AA100" s="537">
        <f>IF(AA$4="X",'11M - LPS'!AA73+'Biz DRENE'!AA80,0)</f>
        <v>0</v>
      </c>
    </row>
    <row r="101" spans="2:27" s="1" customFormat="1" ht="15.75" thickBot="1" x14ac:dyDescent="0.3">
      <c r="B101" s="49" t="s">
        <v>34</v>
      </c>
      <c r="C101" s="50">
        <f>SUM(C96:C100)</f>
        <v>155.1884780356479</v>
      </c>
      <c r="D101" s="39">
        <f t="shared" ref="D101:K101" si="74">SUM(D96:D100)</f>
        <v>3539.3304691111534</v>
      </c>
      <c r="E101" s="39">
        <f t="shared" si="74"/>
        <v>14204.122888974245</v>
      </c>
      <c r="F101" s="39">
        <f t="shared" si="74"/>
        <v>24333.328374464851</v>
      </c>
      <c r="G101" s="39">
        <f t="shared" si="74"/>
        <v>50802.739165948151</v>
      </c>
      <c r="H101" s="39">
        <f t="shared" si="74"/>
        <v>232787.34539135639</v>
      </c>
      <c r="I101" s="39">
        <f t="shared" si="74"/>
        <v>387112.48761325126</v>
      </c>
      <c r="J101" s="39">
        <f t="shared" si="74"/>
        <v>456247.68689925346</v>
      </c>
      <c r="K101" s="39">
        <f t="shared" si="74"/>
        <v>357498.64485687308</v>
      </c>
      <c r="L101" s="39">
        <f t="shared" ref="L101:AA101" si="75">SUM(L96:L100)</f>
        <v>157043.31540368148</v>
      </c>
      <c r="M101" s="39">
        <f t="shared" si="75"/>
        <v>172222.03265808607</v>
      </c>
      <c r="N101" s="39">
        <f t="shared" si="75"/>
        <v>312460.25166994001</v>
      </c>
      <c r="O101" s="39">
        <f t="shared" si="75"/>
        <v>406919.74051929679</v>
      </c>
      <c r="P101" s="39">
        <f t="shared" si="75"/>
        <v>331984.60177728318</v>
      </c>
      <c r="Q101" s="39">
        <f t="shared" si="75"/>
        <v>322513.78268367652</v>
      </c>
      <c r="R101" s="39">
        <f t="shared" si="75"/>
        <v>283000.20453299035</v>
      </c>
      <c r="S101" s="39">
        <f t="shared" si="75"/>
        <v>383519.00573201862</v>
      </c>
      <c r="T101" s="39">
        <f t="shared" si="75"/>
        <v>0</v>
      </c>
      <c r="U101" s="39">
        <f t="shared" si="75"/>
        <v>0</v>
      </c>
      <c r="V101" s="39">
        <f t="shared" si="75"/>
        <v>0</v>
      </c>
      <c r="W101" s="39">
        <f t="shared" si="75"/>
        <v>0</v>
      </c>
      <c r="X101" s="39">
        <f t="shared" si="75"/>
        <v>0</v>
      </c>
      <c r="Y101" s="39">
        <f t="shared" si="75"/>
        <v>0</v>
      </c>
      <c r="Z101" s="39">
        <f t="shared" si="75"/>
        <v>0</v>
      </c>
      <c r="AA101" s="39">
        <f t="shared" si="75"/>
        <v>0</v>
      </c>
    </row>
    <row r="102" spans="2:27" ht="15.75" thickBot="1" x14ac:dyDescent="0.3"/>
    <row r="103" spans="2:27" ht="15.75" thickBot="1" x14ac:dyDescent="0.3">
      <c r="B103" s="54" t="s">
        <v>157</v>
      </c>
      <c r="C103" s="51">
        <f>C95</f>
        <v>45292</v>
      </c>
      <c r="D103" s="51">
        <f t="shared" ref="D103:AA103" si="76">D95</f>
        <v>45323</v>
      </c>
      <c r="E103" s="51">
        <f t="shared" si="76"/>
        <v>45352</v>
      </c>
      <c r="F103" s="51">
        <f t="shared" si="76"/>
        <v>45383</v>
      </c>
      <c r="G103" s="51">
        <f t="shared" si="76"/>
        <v>45413</v>
      </c>
      <c r="H103" s="51">
        <f t="shared" si="76"/>
        <v>45444</v>
      </c>
      <c r="I103" s="51">
        <f t="shared" si="76"/>
        <v>45474</v>
      </c>
      <c r="J103" s="51">
        <f t="shared" si="76"/>
        <v>45505</v>
      </c>
      <c r="K103" s="51">
        <f t="shared" si="76"/>
        <v>45536</v>
      </c>
      <c r="L103" s="51">
        <f t="shared" si="76"/>
        <v>45566</v>
      </c>
      <c r="M103" s="51">
        <f t="shared" si="76"/>
        <v>45597</v>
      </c>
      <c r="N103" s="51">
        <f t="shared" si="76"/>
        <v>45627</v>
      </c>
      <c r="O103" s="51">
        <f t="shared" si="76"/>
        <v>45658</v>
      </c>
      <c r="P103" s="51">
        <f t="shared" si="76"/>
        <v>45689</v>
      </c>
      <c r="Q103" s="51">
        <f t="shared" si="76"/>
        <v>45717</v>
      </c>
      <c r="R103" s="51">
        <f t="shared" si="76"/>
        <v>45748</v>
      </c>
      <c r="S103" s="51">
        <f t="shared" si="76"/>
        <v>45778</v>
      </c>
      <c r="T103" s="51">
        <f t="shared" si="76"/>
        <v>45809</v>
      </c>
      <c r="U103" s="51">
        <f t="shared" si="76"/>
        <v>45839</v>
      </c>
      <c r="V103" s="51">
        <f t="shared" si="76"/>
        <v>45870</v>
      </c>
      <c r="W103" s="51">
        <f t="shared" si="76"/>
        <v>45901</v>
      </c>
      <c r="X103" s="51">
        <f t="shared" si="76"/>
        <v>45931</v>
      </c>
      <c r="Y103" s="51">
        <f t="shared" si="76"/>
        <v>45962</v>
      </c>
      <c r="Z103" s="51">
        <f t="shared" si="76"/>
        <v>45992</v>
      </c>
      <c r="AA103" s="51">
        <f t="shared" si="76"/>
        <v>46023</v>
      </c>
    </row>
    <row r="104" spans="2:27" x14ac:dyDescent="0.25">
      <c r="B104" s="55" t="s">
        <v>29</v>
      </c>
      <c r="C104" s="52">
        <f>IF(C$4="X",' LI 1M - RES'!C61,0)</f>
        <v>0</v>
      </c>
      <c r="D104" s="52">
        <f>IF(D$4="X",' LI 1M - RES'!D61,0)</f>
        <v>0</v>
      </c>
      <c r="E104" s="52">
        <f>IF(E$4="X",' LI 1M - RES'!E61,0)</f>
        <v>1070.9277831428774</v>
      </c>
      <c r="F104" s="52">
        <f>IF(F$4="X",' LI 1M - RES'!F61,0)</f>
        <v>3168.3486809039982</v>
      </c>
      <c r="G104" s="52">
        <f>IF(G$4="X",' LI 1M - RES'!G61,0)</f>
        <v>6994.8825427318543</v>
      </c>
      <c r="H104" s="52">
        <f>IF(H$4="X",' LI 1M - RES'!H61,0)</f>
        <v>40883.727343359984</v>
      </c>
      <c r="I104" s="52">
        <f>IF(I$4="X",' LI 1M - RES'!I61,0)</f>
        <v>65007.535626341567</v>
      </c>
      <c r="J104" s="52">
        <f>IF(J$4="X",' LI 1M - RES'!J61,0)</f>
        <v>67885.238566595362</v>
      </c>
      <c r="K104" s="52">
        <f>IF(K$4="X",' LI 1M - RES'!K61,0)</f>
        <v>40155.672302629915</v>
      </c>
      <c r="L104" s="52">
        <f>IF(L$4="X",' LI 1M - RES'!L61,0)</f>
        <v>12752.582234955415</v>
      </c>
      <c r="M104" s="52">
        <f>IF(M$4="X",' LI 1M - RES'!M61,0)</f>
        <v>23059.843844511648</v>
      </c>
      <c r="N104" s="52">
        <f>IF(N$4="X",' LI 1M - RES'!N61,0)</f>
        <v>42541.98366614346</v>
      </c>
      <c r="O104" s="52">
        <f>IF(O$4="X",' LI 1M - RES'!O61,0)</f>
        <v>45901.720609418655</v>
      </c>
      <c r="P104" s="52">
        <f>IF(P$4="X",' LI 1M - RES'!P61,0)</f>
        <v>38493.632765297552</v>
      </c>
      <c r="Q104" s="52">
        <f>IF(Q$4="X",' LI 1M - RES'!Q61,0)</f>
        <v>30905.507576487755</v>
      </c>
      <c r="R104" s="52">
        <f>IF(R$4="X",' LI 1M - RES'!R61,0)</f>
        <v>19421.954763611924</v>
      </c>
      <c r="S104" s="52">
        <f>IF(S$4="X",' LI 1M - RES'!S61,0)</f>
        <v>22379.670676287915</v>
      </c>
      <c r="T104" s="52">
        <f>IF(T$4="X",' LI 1M - RES'!T61,0)</f>
        <v>0</v>
      </c>
      <c r="U104" s="52">
        <f>IF(U$4="X",' LI 1M - RES'!U61,0)</f>
        <v>0</v>
      </c>
      <c r="V104" s="52">
        <f>IF(V$4="X",' LI 1M - RES'!V61,0)</f>
        <v>0</v>
      </c>
      <c r="W104" s="52">
        <f>IF(W$4="X",' LI 1M - RES'!W61,0)</f>
        <v>0</v>
      </c>
      <c r="X104" s="52">
        <f>IF(X$4="X",' LI 1M - RES'!X61,0)</f>
        <v>0</v>
      </c>
      <c r="Y104" s="52">
        <f>IF(Y$4="X",' LI 1M - RES'!Y61,0)</f>
        <v>0</v>
      </c>
      <c r="Z104" s="52">
        <f>IF(Z$4="X",' LI 1M - RES'!Z61,0)</f>
        <v>0</v>
      </c>
      <c r="AA104" s="52">
        <f>IF(AA$4="X",' LI 1M - RES'!AA61,0)</f>
        <v>0</v>
      </c>
    </row>
    <row r="105" spans="2:27" x14ac:dyDescent="0.25">
      <c r="B105" s="48" t="s">
        <v>30</v>
      </c>
      <c r="C105" s="43">
        <f>IF(C$4="X",'LI 2M - SGS'!C73,0)</f>
        <v>0</v>
      </c>
      <c r="D105" s="43">
        <f>IF(D$4="X",'LI 2M - SGS'!D73,0)</f>
        <v>322.67111049529206</v>
      </c>
      <c r="E105" s="43">
        <f>IF(E$4="X",'LI 2M - SGS'!E73,0)</f>
        <v>1391.0030306190799</v>
      </c>
      <c r="F105" s="43">
        <f>IF(F$4="X",'LI 2M - SGS'!F73,0)</f>
        <v>2868.2167490409847</v>
      </c>
      <c r="G105" s="43">
        <f>IF(G$4="X",'LI 2M - SGS'!G73,0)</f>
        <v>5164.5659779014914</v>
      </c>
      <c r="H105" s="43">
        <f>IF(H$4="X",'LI 2M - SGS'!H73,0)</f>
        <v>15978.501864275482</v>
      </c>
      <c r="I105" s="43">
        <f>IF(I$4="X",'LI 2M - SGS'!I73,0)</f>
        <v>25063.724830573086</v>
      </c>
      <c r="J105" s="43">
        <f>IF(J$4="X",'LI 2M - SGS'!J73,0)</f>
        <v>23771.588990779939</v>
      </c>
      <c r="K105" s="43">
        <f>IF(K$4="X",'LI 2M - SGS'!K73,0)</f>
        <v>17105.272034782287</v>
      </c>
      <c r="L105" s="43">
        <f>IF(L$4="X",'LI 2M - SGS'!L73,0)</f>
        <v>11241.777326479438</v>
      </c>
      <c r="M105" s="43">
        <f>IF(M$4="X",'LI 2M - SGS'!M73,0)</f>
        <v>12024.593639470269</v>
      </c>
      <c r="N105" s="43">
        <f>IF(N$4="X",'LI 2M - SGS'!N73,0)</f>
        <v>15361.8514303092</v>
      </c>
      <c r="O105" s="43">
        <f>IF(O$4="X",'LI 2M - SGS'!O73,0)</f>
        <v>15685.518919725979</v>
      </c>
      <c r="P105" s="43">
        <f>IF(P$4="X",'LI 2M - SGS'!P73,0)</f>
        <v>12299.087310612947</v>
      </c>
      <c r="Q105" s="43">
        <f>IF(Q$4="X",'LI 2M - SGS'!Q73,0)</f>
        <v>12015.28940749876</v>
      </c>
      <c r="R105" s="43">
        <f>IF(R$4="X",'LI 2M - SGS'!R73,0)</f>
        <v>11070.257714155487</v>
      </c>
      <c r="S105" s="43">
        <f>IF(S$4="X",'LI 2M - SGS'!S73,0)</f>
        <v>13784.066679427084</v>
      </c>
      <c r="T105" s="43">
        <f>IF(T$4="X",'LI 2M - SGS'!T73,0)</f>
        <v>0</v>
      </c>
      <c r="U105" s="43">
        <f>IF(U$4="X",'LI 2M - SGS'!U73,0)</f>
        <v>0</v>
      </c>
      <c r="V105" s="43">
        <f>IF(V$4="X",'LI 2M - SGS'!V73,0)</f>
        <v>0</v>
      </c>
      <c r="W105" s="43">
        <f>IF(W$4="X",'LI 2M - SGS'!W73,0)</f>
        <v>0</v>
      </c>
      <c r="X105" s="43">
        <f>IF(X$4="X",'LI 2M - SGS'!X73,0)</f>
        <v>0</v>
      </c>
      <c r="Y105" s="43">
        <f>IF(Y$4="X",'LI 2M - SGS'!Y73,0)</f>
        <v>0</v>
      </c>
      <c r="Z105" s="43">
        <f>IF(Z$4="X",'LI 2M - SGS'!Z73,0)</f>
        <v>0</v>
      </c>
      <c r="AA105" s="43">
        <f>IF(AA$4="X",'LI 2M - SGS'!AA73,0)</f>
        <v>0</v>
      </c>
    </row>
    <row r="106" spans="2:27" x14ac:dyDescent="0.25">
      <c r="B106" s="48" t="s">
        <v>31</v>
      </c>
      <c r="C106" s="43">
        <f>IF(C$4="X",'LI 3M - LGS'!C73,0)</f>
        <v>0</v>
      </c>
      <c r="D106" s="43">
        <f>IF(D$4="X",'LI 3M - LGS'!D73,0)</f>
        <v>83.824617283434009</v>
      </c>
      <c r="E106" s="43">
        <f>IF(E$4="X",'LI 3M - LGS'!E73,0)</f>
        <v>2887.6632245421133</v>
      </c>
      <c r="F106" s="43">
        <f>IF(F$4="X",'LI 3M - LGS'!F73,0)</f>
        <v>6707.2609201321757</v>
      </c>
      <c r="G106" s="43">
        <f>IF(G$4="X",'LI 3M - LGS'!G73,0)</f>
        <v>11052.264479622027</v>
      </c>
      <c r="H106" s="43">
        <f>IF(H$4="X",'LI 3M - LGS'!H73,0)</f>
        <v>22574.365110391478</v>
      </c>
      <c r="I106" s="43">
        <f>IF(I$4="X",'LI 3M - LGS'!I73,0)</f>
        <v>35741.722182965503</v>
      </c>
      <c r="J106" s="43">
        <f>IF(J$4="X",'LI 3M - LGS'!J73,0)</f>
        <v>33207.285518660734</v>
      </c>
      <c r="K106" s="43">
        <f>IF(K$4="X",'LI 3M - LGS'!K73,0)</f>
        <v>34291.108321421212</v>
      </c>
      <c r="L106" s="43">
        <f>IF(L$4="X",'LI 3M - LGS'!L73,0)</f>
        <v>21660.115948174443</v>
      </c>
      <c r="M106" s="43">
        <f>IF(M$4="X",'LI 3M - LGS'!M73,0)</f>
        <v>17908.984618389459</v>
      </c>
      <c r="N106" s="43">
        <f>IF(N$4="X",'LI 3M - LGS'!N73,0)</f>
        <v>18820.062141555747</v>
      </c>
      <c r="O106" s="43">
        <f>IF(O$4="X",'LI 3M - LGS'!O73,0)</f>
        <v>20921.083315159787</v>
      </c>
      <c r="P106" s="43">
        <f>IF(P$4="X",'LI 3M - LGS'!P73,0)</f>
        <v>16015.809157421967</v>
      </c>
      <c r="Q106" s="43">
        <f>IF(Q$4="X",'LI 3M - LGS'!Q73,0)</f>
        <v>17982.969405151434</v>
      </c>
      <c r="R106" s="43">
        <f>IF(R$4="X",'LI 3M - LGS'!R73,0)</f>
        <v>17828.552105207098</v>
      </c>
      <c r="S106" s="43">
        <f>IF(S$4="X",'LI 3M - LGS'!S73,0)</f>
        <v>22444.898820185634</v>
      </c>
      <c r="T106" s="43">
        <f>IF(T$4="X",'LI 3M - LGS'!T73,0)</f>
        <v>0</v>
      </c>
      <c r="U106" s="43">
        <f>IF(U$4="X",'LI 3M - LGS'!U73,0)</f>
        <v>0</v>
      </c>
      <c r="V106" s="43">
        <f>IF(V$4="X",'LI 3M - LGS'!V73,0)</f>
        <v>0</v>
      </c>
      <c r="W106" s="43">
        <f>IF(W$4="X",'LI 3M - LGS'!W73,0)</f>
        <v>0</v>
      </c>
      <c r="X106" s="43">
        <f>IF(X$4="X",'LI 3M - LGS'!X73,0)</f>
        <v>0</v>
      </c>
      <c r="Y106" s="43">
        <f>IF(Y$4="X",'LI 3M - LGS'!Y73,0)</f>
        <v>0</v>
      </c>
      <c r="Z106" s="43">
        <f>IF(Z$4="X",'LI 3M - LGS'!Z73,0)</f>
        <v>0</v>
      </c>
      <c r="AA106" s="43">
        <f>IF(AA$4="X",'LI 3M - LGS'!AA73,0)</f>
        <v>0</v>
      </c>
    </row>
    <row r="107" spans="2:27" x14ac:dyDescent="0.25">
      <c r="B107" s="48" t="s">
        <v>32</v>
      </c>
      <c r="C107" s="43">
        <f>IF(C$4="X",'LI 4M - SPS'!C73,0)</f>
        <v>0</v>
      </c>
      <c r="D107" s="43">
        <f>IF(D$4="X",'LI 4M - SPS'!D73,0)</f>
        <v>0</v>
      </c>
      <c r="E107" s="43">
        <f>IF(E$4="X",'LI 4M - SPS'!E73,0)</f>
        <v>0</v>
      </c>
      <c r="F107" s="43">
        <f>IF(F$4="X",'LI 4M - SPS'!F73,0)</f>
        <v>0</v>
      </c>
      <c r="G107" s="43">
        <f>IF(G$4="X",'LI 4M - SPS'!G73,0)</f>
        <v>0</v>
      </c>
      <c r="H107" s="43">
        <f>IF(H$4="X",'LI 4M - SPS'!H73,0)</f>
        <v>0</v>
      </c>
      <c r="I107" s="43">
        <f>IF(I$4="X",'LI 4M - SPS'!I73,0)</f>
        <v>0</v>
      </c>
      <c r="J107" s="43">
        <f>IF(J$4="X",'LI 4M - SPS'!J73,0)</f>
        <v>0</v>
      </c>
      <c r="K107" s="43">
        <f>IF(K$4="X",'LI 4M - SPS'!K73,0)</f>
        <v>0</v>
      </c>
      <c r="L107" s="43">
        <f>IF(L$4="X",'LI 4M - SPS'!L73,0)</f>
        <v>0</v>
      </c>
      <c r="M107" s="43">
        <f>IF(M$4="X",'LI 4M - SPS'!M73,0)</f>
        <v>0</v>
      </c>
      <c r="N107" s="43">
        <f>IF(N$4="X",'LI 4M - SPS'!N73,0)</f>
        <v>0</v>
      </c>
      <c r="O107" s="43">
        <f>IF(O$4="X",'LI 4M - SPS'!O73,0)</f>
        <v>0</v>
      </c>
      <c r="P107" s="43">
        <f>IF(P$4="X",'LI 4M - SPS'!P73,0)</f>
        <v>0</v>
      </c>
      <c r="Q107" s="43">
        <f>IF(Q$4="X",'LI 4M - SPS'!Q73,0)</f>
        <v>0</v>
      </c>
      <c r="R107" s="43">
        <f>IF(R$4="X",'LI 4M - SPS'!R73,0)</f>
        <v>0</v>
      </c>
      <c r="S107" s="43">
        <f>IF(S$4="X",'LI 4M - SPS'!S73,0)</f>
        <v>0</v>
      </c>
      <c r="T107" s="43">
        <f>IF(T$4="X",'LI 4M - SPS'!T73,0)</f>
        <v>0</v>
      </c>
      <c r="U107" s="43">
        <f>IF(U$4="X",'LI 4M - SPS'!U73,0)</f>
        <v>0</v>
      </c>
      <c r="V107" s="43">
        <f>IF(V$4="X",'LI 4M - SPS'!V73,0)</f>
        <v>0</v>
      </c>
      <c r="W107" s="43">
        <f>IF(W$4="X",'LI 4M - SPS'!W73,0)</f>
        <v>0</v>
      </c>
      <c r="X107" s="43">
        <f>IF(X$4="X",'LI 4M - SPS'!X73,0)</f>
        <v>0</v>
      </c>
      <c r="Y107" s="43">
        <f>IF(Y$4="X",'LI 4M - SPS'!Y73,0)</f>
        <v>0</v>
      </c>
      <c r="Z107" s="43">
        <f>IF(Z$4="X",'LI 4M - SPS'!Z73,0)</f>
        <v>0</v>
      </c>
      <c r="AA107" s="43">
        <f>IF(AA$4="X",'LI 4M - SPS'!AA73,0)</f>
        <v>0</v>
      </c>
    </row>
    <row r="108" spans="2:27" ht="15.75" thickBot="1" x14ac:dyDescent="0.3">
      <c r="B108" s="26" t="s">
        <v>33</v>
      </c>
      <c r="C108" s="130">
        <f>IF(C$4="X",'LI 11M - LPS'!C73,0)</f>
        <v>0</v>
      </c>
      <c r="D108" s="130">
        <f>IF(D$4="X",'LI 11M - LPS'!D73,0)</f>
        <v>0</v>
      </c>
      <c r="E108" s="130">
        <f>IF(E$4="X",'LI 11M - LPS'!E73,0)</f>
        <v>0</v>
      </c>
      <c r="F108" s="130">
        <f>IF(F$4="X",'LI 11M - LPS'!F73,0)</f>
        <v>0</v>
      </c>
      <c r="G108" s="130">
        <f>IF(G$4="X",'LI 11M - LPS'!G73,0)</f>
        <v>0</v>
      </c>
      <c r="H108" s="130">
        <f>IF(H$4="X",'LI 11M - LPS'!H73,0)</f>
        <v>0</v>
      </c>
      <c r="I108" s="130">
        <f>IF(I$4="X",'LI 11M - LPS'!I73,0)</f>
        <v>0</v>
      </c>
      <c r="J108" s="130">
        <f>IF(J$4="X",'LI 11M - LPS'!J73,0)</f>
        <v>0</v>
      </c>
      <c r="K108" s="130">
        <f>IF(K$4="X",'LI 11M - LPS'!K73,0)</f>
        <v>0</v>
      </c>
      <c r="L108" s="130">
        <f>IF(L$4="X",'LI 11M - LPS'!L73,0)</f>
        <v>0</v>
      </c>
      <c r="M108" s="130">
        <f>IF(M$4="X",'LI 11M - LPS'!M73,0)</f>
        <v>0</v>
      </c>
      <c r="N108" s="130">
        <f>IF(N$4="X",'LI 11M - LPS'!N73,0)</f>
        <v>0</v>
      </c>
      <c r="O108" s="130">
        <f>IF(O$4="X",'LI 11M - LPS'!O73,0)</f>
        <v>0</v>
      </c>
      <c r="P108" s="130">
        <f>IF(P$4="X",'LI 11M - LPS'!P73,0)</f>
        <v>0</v>
      </c>
      <c r="Q108" s="130">
        <f>IF(Q$4="X",'LI 11M - LPS'!Q73,0)</f>
        <v>0</v>
      </c>
      <c r="R108" s="130">
        <f>IF(R$4="X",'LI 11M - LPS'!R73,0)</f>
        <v>0</v>
      </c>
      <c r="S108" s="130">
        <f>IF(S$4="X",'LI 11M - LPS'!S73,0)</f>
        <v>0</v>
      </c>
      <c r="T108" s="130">
        <f>IF(T$4="X",'LI 11M - LPS'!T73,0)</f>
        <v>0</v>
      </c>
      <c r="U108" s="130">
        <f>IF(U$4="X",'LI 11M - LPS'!U73,0)</f>
        <v>0</v>
      </c>
      <c r="V108" s="130">
        <f>IF(V$4="X",'LI 11M - LPS'!V73,0)</f>
        <v>0</v>
      </c>
      <c r="W108" s="130">
        <f>IF(W$4="X",'LI 11M - LPS'!W73,0)</f>
        <v>0</v>
      </c>
      <c r="X108" s="130">
        <f>IF(X$4="X",'LI 11M - LPS'!X73,0)</f>
        <v>0</v>
      </c>
      <c r="Y108" s="130">
        <f>IF(Y$4="X",'LI 11M - LPS'!Y73,0)</f>
        <v>0</v>
      </c>
      <c r="Z108" s="130">
        <f>IF(Z$4="X",'LI 11M - LPS'!Z73,0)</f>
        <v>0</v>
      </c>
      <c r="AA108" s="130">
        <f>IF(AA$4="X",'LI 11M - LPS'!AA73,0)</f>
        <v>0</v>
      </c>
    </row>
    <row r="109" spans="2:27" s="1" customFormat="1" ht="15.75" thickBot="1" x14ac:dyDescent="0.3">
      <c r="B109" s="49" t="s">
        <v>34</v>
      </c>
      <c r="C109" s="131">
        <f>SUM(C104:C108)</f>
        <v>0</v>
      </c>
      <c r="D109" s="132">
        <f t="shared" ref="D109:K109" si="77">SUM(D104:D108)</f>
        <v>406.49572777872606</v>
      </c>
      <c r="E109" s="132">
        <f t="shared" si="77"/>
        <v>5349.5940383040706</v>
      </c>
      <c r="F109" s="132">
        <f t="shared" si="77"/>
        <v>12743.826350077159</v>
      </c>
      <c r="G109" s="132">
        <f t="shared" si="77"/>
        <v>23211.713000255371</v>
      </c>
      <c r="H109" s="132">
        <f t="shared" si="77"/>
        <v>79436.594318026939</v>
      </c>
      <c r="I109" s="132">
        <f t="shared" si="77"/>
        <v>125812.98263988015</v>
      </c>
      <c r="J109" s="132">
        <f t="shared" si="77"/>
        <v>124864.11307603604</v>
      </c>
      <c r="K109" s="132">
        <f t="shared" si="77"/>
        <v>91552.052658833418</v>
      </c>
      <c r="L109" s="132">
        <f t="shared" ref="L109:AA109" si="78">SUM(L104:L108)</f>
        <v>45654.475509609299</v>
      </c>
      <c r="M109" s="534">
        <f t="shared" si="78"/>
        <v>52993.422102371376</v>
      </c>
      <c r="N109" s="534">
        <f t="shared" si="78"/>
        <v>76723.897238008416</v>
      </c>
      <c r="O109" s="534">
        <f t="shared" si="78"/>
        <v>82508.322844304421</v>
      </c>
      <c r="P109" s="534">
        <f t="shared" si="78"/>
        <v>66808.529233332476</v>
      </c>
      <c r="Q109" s="534">
        <f t="shared" si="78"/>
        <v>60903.766389137949</v>
      </c>
      <c r="R109" s="534">
        <f t="shared" si="78"/>
        <v>48320.764582974509</v>
      </c>
      <c r="S109" s="534">
        <f t="shared" si="78"/>
        <v>58608.636175900632</v>
      </c>
      <c r="T109" s="534">
        <f t="shared" si="78"/>
        <v>0</v>
      </c>
      <c r="U109" s="534">
        <f t="shared" si="78"/>
        <v>0</v>
      </c>
      <c r="V109" s="534">
        <f t="shared" si="78"/>
        <v>0</v>
      </c>
      <c r="W109" s="534">
        <f t="shared" si="78"/>
        <v>0</v>
      </c>
      <c r="X109" s="534">
        <f t="shared" si="78"/>
        <v>0</v>
      </c>
      <c r="Y109" s="534">
        <f t="shared" si="78"/>
        <v>0</v>
      </c>
      <c r="Z109" s="534">
        <f t="shared" si="78"/>
        <v>0</v>
      </c>
      <c r="AA109" s="534">
        <f t="shared" si="78"/>
        <v>0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438D-4FCE-4338-ADE7-8835C8A68E0B}">
  <dimension ref="A1:V35"/>
  <sheetViews>
    <sheetView zoomScale="90" zoomScaleNormal="9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P32" sqref="P32"/>
    </sheetView>
  </sheetViews>
  <sheetFormatPr defaultRowHeight="15" x14ac:dyDescent="0.25"/>
  <cols>
    <col min="1" max="1" width="34.28515625" customWidth="1"/>
    <col min="2" max="13" width="12.140625" customWidth="1"/>
    <col min="14" max="14" width="13.5703125" customWidth="1"/>
    <col min="15" max="15" width="13.28515625" customWidth="1"/>
    <col min="16" max="16" width="11.5703125" customWidth="1"/>
    <col min="17" max="20" width="11.140625" customWidth="1"/>
    <col min="21" max="21" width="14.28515625" customWidth="1"/>
    <col min="22" max="22" width="13.140625" customWidth="1"/>
    <col min="23" max="23" width="11.28515625" customWidth="1"/>
  </cols>
  <sheetData>
    <row r="1" spans="1:22" ht="21" x14ac:dyDescent="0.35">
      <c r="A1" s="75" t="s">
        <v>285</v>
      </c>
    </row>
    <row r="2" spans="1:22" ht="15.75" thickBot="1" x14ac:dyDescent="0.3"/>
    <row r="3" spans="1:22" ht="21.75" thickBot="1" x14ac:dyDescent="0.4">
      <c r="B3" s="601" t="s">
        <v>286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</row>
    <row r="4" spans="1:22" ht="32.25" thickBot="1" x14ac:dyDescent="0.3">
      <c r="A4" s="414" t="s">
        <v>300</v>
      </c>
      <c r="B4" s="415" t="s">
        <v>15</v>
      </c>
      <c r="C4" s="416">
        <v>45292</v>
      </c>
      <c r="D4" s="416">
        <f>EDATE(C4,1)</f>
        <v>45323</v>
      </c>
      <c r="E4" s="416">
        <f t="shared" ref="E4:N4" si="0">EDATE(D4,1)</f>
        <v>45352</v>
      </c>
      <c r="F4" s="416">
        <f t="shared" si="0"/>
        <v>45383</v>
      </c>
      <c r="G4" s="416">
        <f t="shared" si="0"/>
        <v>45413</v>
      </c>
      <c r="H4" s="416">
        <f t="shared" si="0"/>
        <v>45444</v>
      </c>
      <c r="I4" s="416">
        <f t="shared" si="0"/>
        <v>45474</v>
      </c>
      <c r="J4" s="416">
        <f t="shared" si="0"/>
        <v>45505</v>
      </c>
      <c r="K4" s="416">
        <f t="shared" si="0"/>
        <v>45536</v>
      </c>
      <c r="L4" s="416">
        <f t="shared" si="0"/>
        <v>45566</v>
      </c>
      <c r="M4" s="416">
        <f t="shared" si="0"/>
        <v>45597</v>
      </c>
      <c r="N4" s="416">
        <f t="shared" si="0"/>
        <v>45627</v>
      </c>
      <c r="O4" s="417" t="s">
        <v>34</v>
      </c>
      <c r="U4" s="418" t="s">
        <v>287</v>
      </c>
      <c r="V4" s="418" t="s">
        <v>180</v>
      </c>
    </row>
    <row r="5" spans="1:22" x14ac:dyDescent="0.25">
      <c r="A5" s="422" t="s">
        <v>49</v>
      </c>
      <c r="B5" s="423"/>
      <c r="C5" s="421"/>
      <c r="D5" s="421"/>
      <c r="E5" s="421"/>
      <c r="F5" s="421"/>
      <c r="G5" s="421"/>
      <c r="H5" s="421"/>
      <c r="I5" s="421"/>
      <c r="J5" s="421"/>
      <c r="K5" s="424"/>
      <c r="L5" s="425" t="s">
        <v>301</v>
      </c>
      <c r="M5" s="426">
        <v>175590.5</v>
      </c>
      <c r="N5" s="427">
        <v>435172.52</v>
      </c>
      <c r="O5" s="428">
        <f t="shared" ref="O5:O12" si="1">SUM(L5:N5)</f>
        <v>610763.02</v>
      </c>
      <c r="U5" s="429">
        <f>'RES kWh ENTRY'!M15+'RES kWh ENTRY'!N15</f>
        <v>610763.02</v>
      </c>
      <c r="V5" s="429">
        <f t="shared" ref="V5:V22" si="2">O5-U5</f>
        <v>0</v>
      </c>
    </row>
    <row r="6" spans="1:22" x14ac:dyDescent="0.25">
      <c r="A6" s="422" t="s">
        <v>3</v>
      </c>
      <c r="B6" s="423"/>
      <c r="C6" s="421"/>
      <c r="D6" s="421"/>
      <c r="E6" s="421"/>
      <c r="F6" s="421"/>
      <c r="G6" s="421"/>
      <c r="H6" s="421"/>
      <c r="I6" s="421"/>
      <c r="J6" s="421"/>
      <c r="K6" s="424"/>
      <c r="L6" s="425" t="s">
        <v>301</v>
      </c>
      <c r="M6" s="426">
        <v>1819495.6699999997</v>
      </c>
      <c r="N6" s="427">
        <v>6169738.0499999989</v>
      </c>
      <c r="O6" s="428">
        <f t="shared" si="1"/>
        <v>7989233.7199999988</v>
      </c>
      <c r="P6" s="436"/>
      <c r="Q6" s="436" t="s">
        <v>288</v>
      </c>
      <c r="R6" s="436"/>
      <c r="S6" s="436"/>
      <c r="U6" s="429">
        <f>'RES kWh ENTRY'!P29+'RES kWh ENTRY'!Q29</f>
        <v>7989233.7199999988</v>
      </c>
      <c r="V6" s="429">
        <f t="shared" si="2"/>
        <v>0</v>
      </c>
    </row>
    <row r="7" spans="1:22" x14ac:dyDescent="0.25">
      <c r="A7" s="437" t="s">
        <v>47</v>
      </c>
      <c r="B7" s="423"/>
      <c r="C7" s="421"/>
      <c r="D7" s="421"/>
      <c r="E7" s="421"/>
      <c r="F7" s="421"/>
      <c r="G7" s="421"/>
      <c r="H7" s="421"/>
      <c r="I7" s="421"/>
      <c r="J7" s="421"/>
      <c r="K7" s="424"/>
      <c r="L7" s="425" t="s">
        <v>301</v>
      </c>
      <c r="M7" s="438">
        <f>Q7*$S7</f>
        <v>646004.76766345021</v>
      </c>
      <c r="N7" s="438">
        <f>R7*$S7</f>
        <v>1192859.6418128633</v>
      </c>
      <c r="O7" s="439">
        <f t="shared" si="1"/>
        <v>1838864.4094763135</v>
      </c>
      <c r="P7" s="436" t="s">
        <v>289</v>
      </c>
      <c r="Q7" s="440">
        <v>686364.38</v>
      </c>
      <c r="R7" s="440">
        <v>1267384.4056000002</v>
      </c>
      <c r="S7" s="476">
        <v>0.94119797950973239</v>
      </c>
      <c r="U7" s="429">
        <f>'RES kWh ENTRY'!M57+'RES kWh ENTRY'!N57</f>
        <v>1838864.4094763135</v>
      </c>
      <c r="V7" s="429">
        <f t="shared" si="2"/>
        <v>0</v>
      </c>
    </row>
    <row r="8" spans="1:22" x14ac:dyDescent="0.25">
      <c r="A8" s="437" t="s">
        <v>46</v>
      </c>
      <c r="B8" s="423"/>
      <c r="C8" s="421"/>
      <c r="D8" s="421"/>
      <c r="E8" s="421"/>
      <c r="F8" s="421"/>
      <c r="G8" s="421"/>
      <c r="H8" s="421"/>
      <c r="I8" s="421"/>
      <c r="J8" s="421"/>
      <c r="K8" s="424"/>
      <c r="L8" s="425" t="s">
        <v>301</v>
      </c>
      <c r="M8" s="441">
        <f>Q8*$S8</f>
        <v>358876.27847750904</v>
      </c>
      <c r="N8" s="441">
        <f>R8*$S8</f>
        <v>373732.5717828903</v>
      </c>
      <c r="O8" s="439">
        <f t="shared" si="1"/>
        <v>732608.85026039928</v>
      </c>
      <c r="P8" s="436" t="s">
        <v>290</v>
      </c>
      <c r="Q8" s="440">
        <v>541739.1</v>
      </c>
      <c r="R8" s="440">
        <v>564165.31050000002</v>
      </c>
      <c r="S8" s="476">
        <v>0.66245223665323227</v>
      </c>
      <c r="U8" s="429">
        <f>'RES kWh ENTRY'!M71+'RES kWh ENTRY'!N71</f>
        <v>732608.8502603994</v>
      </c>
      <c r="V8" s="429">
        <f t="shared" si="2"/>
        <v>0</v>
      </c>
    </row>
    <row r="9" spans="1:22" x14ac:dyDescent="0.25">
      <c r="A9" s="434" t="s">
        <v>291</v>
      </c>
      <c r="B9" s="423"/>
      <c r="C9" s="421"/>
      <c r="D9" s="421"/>
      <c r="E9" s="421"/>
      <c r="F9" s="421"/>
      <c r="G9" s="421"/>
      <c r="H9" s="421"/>
      <c r="I9" s="421"/>
      <c r="J9" s="421"/>
      <c r="K9" s="424"/>
      <c r="L9" s="425" t="s">
        <v>301</v>
      </c>
      <c r="M9" s="426">
        <v>-2437.2500000000009</v>
      </c>
      <c r="N9" s="426">
        <v>-2437.2500000000009</v>
      </c>
      <c r="O9" s="435">
        <f t="shared" si="1"/>
        <v>-4874.5000000000018</v>
      </c>
      <c r="U9" s="429">
        <f>'RES kWh ENTRY'!M85+'RES kWh ENTRY'!N85</f>
        <v>-4874.5000000000018</v>
      </c>
      <c r="V9" s="429">
        <f t="shared" si="2"/>
        <v>0</v>
      </c>
    </row>
    <row r="10" spans="1:22" x14ac:dyDescent="0.25">
      <c r="A10" s="434" t="s">
        <v>45</v>
      </c>
      <c r="B10" s="423"/>
      <c r="C10" s="421"/>
      <c r="D10" s="421"/>
      <c r="E10" s="421"/>
      <c r="F10" s="421"/>
      <c r="G10" s="421"/>
      <c r="H10" s="421"/>
      <c r="I10" s="421"/>
      <c r="J10" s="421"/>
      <c r="K10" s="424"/>
      <c r="L10" s="425" t="s">
        <v>301</v>
      </c>
      <c r="M10" s="426">
        <v>104307.59187417211</v>
      </c>
      <c r="N10" s="426">
        <v>93641.580953642348</v>
      </c>
      <c r="O10" s="435">
        <f t="shared" si="1"/>
        <v>197949.17282781447</v>
      </c>
      <c r="U10" s="429">
        <f>'RES kWh ENTRY'!M99+'RES kWh ENTRY'!N99</f>
        <v>197949.17282781447</v>
      </c>
      <c r="V10" s="429">
        <f t="shared" si="2"/>
        <v>0</v>
      </c>
    </row>
    <row r="11" spans="1:22" x14ac:dyDescent="0.25">
      <c r="A11" s="434" t="s">
        <v>238</v>
      </c>
      <c r="B11" s="423"/>
      <c r="C11" s="421"/>
      <c r="D11" s="421"/>
      <c r="E11" s="421"/>
      <c r="F11" s="421"/>
      <c r="G11" s="421"/>
      <c r="H11" s="421"/>
      <c r="I11" s="421"/>
      <c r="J11" s="421"/>
      <c r="K11" s="433"/>
      <c r="L11" s="430"/>
      <c r="M11" s="431"/>
      <c r="N11" s="432"/>
      <c r="O11" s="435">
        <f t="shared" si="1"/>
        <v>0</v>
      </c>
      <c r="P11" s="442" t="s">
        <v>292</v>
      </c>
      <c r="Q11" s="443"/>
      <c r="U11" s="429">
        <f>'RES kWh ENTRY'!M127+'RES kWh ENTRY'!N127</f>
        <v>0</v>
      </c>
      <c r="V11" s="429">
        <f t="shared" si="2"/>
        <v>0</v>
      </c>
    </row>
    <row r="12" spans="1:22" x14ac:dyDescent="0.25">
      <c r="A12" s="422" t="s">
        <v>293</v>
      </c>
      <c r="B12" s="423"/>
      <c r="C12" s="421"/>
      <c r="D12" s="421"/>
      <c r="E12" s="421"/>
      <c r="F12" s="421"/>
      <c r="G12" s="421"/>
      <c r="H12" s="421"/>
      <c r="I12" s="421"/>
      <c r="J12" s="421"/>
      <c r="K12" s="424"/>
      <c r="L12" s="425" t="s">
        <v>301</v>
      </c>
      <c r="M12" s="426">
        <v>51462</v>
      </c>
      <c r="N12" s="426">
        <v>53217</v>
      </c>
      <c r="O12" s="428">
        <f t="shared" si="1"/>
        <v>104679</v>
      </c>
      <c r="U12" s="429">
        <f>'RES kWh ENTRY'!M113+'RES kWh ENTRY'!N113</f>
        <v>104679.00000000003</v>
      </c>
      <c r="V12" s="429">
        <f t="shared" si="2"/>
        <v>0</v>
      </c>
    </row>
    <row r="13" spans="1:22" ht="15.75" thickBot="1" x14ac:dyDescent="0.3">
      <c r="A13" s="444" t="s">
        <v>294</v>
      </c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>
        <f>SUM(L5:L12)</f>
        <v>0</v>
      </c>
      <c r="M13" s="447">
        <f>SUM(M5:M12)</f>
        <v>3153299.5580151309</v>
      </c>
      <c r="N13" s="447">
        <f>SUM(N5:N12)</f>
        <v>8315924.1145493947</v>
      </c>
      <c r="O13" s="448">
        <f>SUM(O5:O12)</f>
        <v>11469223.672564525</v>
      </c>
      <c r="U13" s="429">
        <f>SUM(U5:U12)</f>
        <v>11469223.672564525</v>
      </c>
      <c r="V13" s="429">
        <f t="shared" si="2"/>
        <v>0</v>
      </c>
    </row>
    <row r="14" spans="1:22" x14ac:dyDescent="0.25">
      <c r="A14" s="449" t="s">
        <v>70</v>
      </c>
      <c r="B14" s="419"/>
      <c r="C14" s="420"/>
      <c r="D14" s="420"/>
      <c r="E14" s="420"/>
      <c r="F14" s="420"/>
      <c r="G14" s="420"/>
      <c r="H14" s="420"/>
      <c r="I14" s="420"/>
      <c r="J14" s="420"/>
      <c r="K14" s="450"/>
      <c r="L14" s="451" t="s">
        <v>295</v>
      </c>
      <c r="M14" s="452">
        <v>0</v>
      </c>
      <c r="N14" s="452">
        <v>92767.605725590838</v>
      </c>
      <c r="O14" s="453">
        <f t="shared" ref="O14:O21" si="3">SUM(L14:N14)</f>
        <v>92767.605725590838</v>
      </c>
      <c r="U14" s="429">
        <f>'BIZ SUM'!M17+'BIZ SUM'!N17</f>
        <v>92767.605725590838</v>
      </c>
      <c r="V14" s="429">
        <f t="shared" si="2"/>
        <v>0</v>
      </c>
    </row>
    <row r="15" spans="1:22" x14ac:dyDescent="0.25">
      <c r="A15" s="434" t="s">
        <v>69</v>
      </c>
      <c r="B15" s="423"/>
      <c r="C15" s="421"/>
      <c r="D15" s="421"/>
      <c r="E15" s="421"/>
      <c r="F15" s="421"/>
      <c r="G15" s="421"/>
      <c r="H15" s="421"/>
      <c r="I15" s="421"/>
      <c r="J15" s="421"/>
      <c r="K15" s="454"/>
      <c r="L15" s="455" t="s">
        <v>295</v>
      </c>
      <c r="M15" s="426">
        <v>913954</v>
      </c>
      <c r="N15" s="426">
        <v>34604900.558141649</v>
      </c>
      <c r="O15" s="428">
        <f t="shared" si="3"/>
        <v>35518854.558141649</v>
      </c>
      <c r="U15" s="429">
        <f>'BIZ SUM'!M33+'BIZ SUM'!N33</f>
        <v>35518854.558141641</v>
      </c>
      <c r="V15" s="429">
        <f t="shared" si="2"/>
        <v>0</v>
      </c>
    </row>
    <row r="16" spans="1:22" x14ac:dyDescent="0.25">
      <c r="A16" s="422" t="s">
        <v>67</v>
      </c>
      <c r="B16" s="423"/>
      <c r="C16" s="421"/>
      <c r="D16" s="421"/>
      <c r="E16" s="421"/>
      <c r="F16" s="421"/>
      <c r="G16" s="421"/>
      <c r="H16" s="421"/>
      <c r="I16" s="421"/>
      <c r="J16" s="421"/>
      <c r="K16" s="454"/>
      <c r="L16" s="455" t="s">
        <v>295</v>
      </c>
      <c r="M16" s="426">
        <v>0</v>
      </c>
      <c r="N16" s="426">
        <v>8579839.2656775117</v>
      </c>
      <c r="O16" s="428">
        <f t="shared" si="3"/>
        <v>8579839.2656775117</v>
      </c>
      <c r="U16" s="429">
        <f>'BIZ SUM'!M65+'BIZ SUM'!N65</f>
        <v>8579839.2656775117</v>
      </c>
      <c r="V16" s="429">
        <f t="shared" si="2"/>
        <v>0</v>
      </c>
    </row>
    <row r="17" spans="1:22" x14ac:dyDescent="0.25">
      <c r="A17" s="422" t="s">
        <v>66</v>
      </c>
      <c r="B17" s="423"/>
      <c r="C17" s="421"/>
      <c r="D17" s="421"/>
      <c r="E17" s="421"/>
      <c r="F17" s="421"/>
      <c r="G17" s="421"/>
      <c r="H17" s="421"/>
      <c r="I17" s="421"/>
      <c r="J17" s="421"/>
      <c r="K17" s="454"/>
      <c r="L17" s="455" t="s">
        <v>295</v>
      </c>
      <c r="M17" s="426">
        <v>475983.3969254726</v>
      </c>
      <c r="N17" s="426">
        <v>1319656.568618471</v>
      </c>
      <c r="O17" s="428">
        <f t="shared" si="3"/>
        <v>1795639.9655439437</v>
      </c>
      <c r="U17" s="429">
        <f>'BIZ SUM'!M81+'BIZ SUM'!N81</f>
        <v>1795639.9655439437</v>
      </c>
      <c r="V17" s="429">
        <f t="shared" si="2"/>
        <v>0</v>
      </c>
    </row>
    <row r="18" spans="1:22" x14ac:dyDescent="0.25">
      <c r="A18" s="422" t="s">
        <v>65</v>
      </c>
      <c r="B18" s="423"/>
      <c r="C18" s="421"/>
      <c r="D18" s="421"/>
      <c r="E18" s="421"/>
      <c r="F18" s="421"/>
      <c r="G18" s="421"/>
      <c r="H18" s="421"/>
      <c r="I18" s="421"/>
      <c r="J18" s="421"/>
      <c r="K18" s="454"/>
      <c r="L18" s="455" t="s">
        <v>295</v>
      </c>
      <c r="M18" s="426">
        <v>1885325.1780050818</v>
      </c>
      <c r="N18" s="426">
        <v>19489521.652031161</v>
      </c>
      <c r="O18" s="428">
        <f t="shared" si="3"/>
        <v>21374846.830036242</v>
      </c>
      <c r="U18" s="429">
        <f>'BIZ SUM'!M97+'BIZ SUM'!N97</f>
        <v>21374846.830036245</v>
      </c>
      <c r="V18" s="429">
        <f t="shared" si="2"/>
        <v>0</v>
      </c>
    </row>
    <row r="19" spans="1:22" x14ac:dyDescent="0.25">
      <c r="A19" s="434" t="s">
        <v>199</v>
      </c>
      <c r="B19" s="423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74">
        <v>0</v>
      </c>
      <c r="N19" s="475">
        <v>0</v>
      </c>
      <c r="O19" s="435">
        <f t="shared" si="3"/>
        <v>0</v>
      </c>
      <c r="P19" s="442" t="s">
        <v>292</v>
      </c>
      <c r="Q19" s="443"/>
      <c r="U19" s="429">
        <f>'BIZ SUM'!M113+'BIZ SUM'!N113</f>
        <v>0</v>
      </c>
      <c r="V19" s="429">
        <f t="shared" si="2"/>
        <v>0</v>
      </c>
    </row>
    <row r="20" spans="1:22" x14ac:dyDescent="0.25">
      <c r="A20" s="437" t="s">
        <v>296</v>
      </c>
      <c r="B20" s="423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41">
        <f>Q7*$R20</f>
        <v>40359.612336549828</v>
      </c>
      <c r="N20" s="456">
        <f>R7*$R20</f>
        <v>74524.76378713685</v>
      </c>
      <c r="O20" s="439">
        <f t="shared" si="3"/>
        <v>114884.37612368667</v>
      </c>
      <c r="R20" s="457">
        <f>1-S7</f>
        <v>5.8802020490267615E-2</v>
      </c>
      <c r="S20" s="458">
        <f>M7+M20</f>
        <v>686364.38</v>
      </c>
      <c r="T20" s="458">
        <f>N7+N20</f>
        <v>1267384.4056000002</v>
      </c>
      <c r="U20" s="429">
        <f>'BIZ SUM'!M129+'BIZ SUM'!N129</f>
        <v>114884.37612368666</v>
      </c>
      <c r="V20" s="429">
        <f t="shared" si="2"/>
        <v>0</v>
      </c>
    </row>
    <row r="21" spans="1:22" x14ac:dyDescent="0.25">
      <c r="A21" s="459" t="s">
        <v>297</v>
      </c>
      <c r="B21" s="423"/>
      <c r="C21" s="421"/>
      <c r="D21" s="421"/>
      <c r="E21" s="421"/>
      <c r="F21" s="421"/>
      <c r="G21" s="460"/>
      <c r="H21" s="460"/>
      <c r="I21" s="460"/>
      <c r="J21" s="460"/>
      <c r="K21" s="460"/>
      <c r="L21" s="460"/>
      <c r="M21" s="461">
        <f>Q8*$R21</f>
        <v>182862.82152249094</v>
      </c>
      <c r="N21" s="462">
        <f>R8*$R21</f>
        <v>190432.73871710975</v>
      </c>
      <c r="O21" s="463">
        <f t="shared" si="3"/>
        <v>373295.56023960072</v>
      </c>
      <c r="R21" s="457">
        <f>1-S8</f>
        <v>0.33754776334676773</v>
      </c>
      <c r="S21" s="458">
        <f>M8+M21</f>
        <v>541739.1</v>
      </c>
      <c r="T21" s="458">
        <f>N8+N21</f>
        <v>564165.31050000002</v>
      </c>
      <c r="U21" s="429">
        <f>'BIZ SUM'!M145+'BIZ SUM'!N145</f>
        <v>373295.56023960072</v>
      </c>
      <c r="V21" s="429">
        <f t="shared" si="2"/>
        <v>0</v>
      </c>
    </row>
    <row r="22" spans="1:22" ht="15.75" thickBot="1" x14ac:dyDescent="0.3">
      <c r="A22" s="444" t="s">
        <v>298</v>
      </c>
      <c r="B22" s="464">
        <f t="shared" ref="B22:O22" si="4">SUM(B14:B21)</f>
        <v>0</v>
      </c>
      <c r="C22" s="465">
        <f t="shared" si="4"/>
        <v>0</v>
      </c>
      <c r="D22" s="465">
        <f t="shared" si="4"/>
        <v>0</v>
      </c>
      <c r="E22" s="465">
        <f t="shared" si="4"/>
        <v>0</v>
      </c>
      <c r="F22" s="465">
        <f t="shared" si="4"/>
        <v>0</v>
      </c>
      <c r="G22" s="465">
        <f t="shared" si="4"/>
        <v>0</v>
      </c>
      <c r="H22" s="465">
        <f t="shared" si="4"/>
        <v>0</v>
      </c>
      <c r="I22" s="465">
        <f t="shared" si="4"/>
        <v>0</v>
      </c>
      <c r="J22" s="465">
        <f t="shared" si="4"/>
        <v>0</v>
      </c>
      <c r="K22" s="465">
        <f t="shared" si="4"/>
        <v>0</v>
      </c>
      <c r="L22" s="465">
        <f t="shared" si="4"/>
        <v>0</v>
      </c>
      <c r="M22" s="466">
        <f t="shared" si="4"/>
        <v>3498485.0087895952</v>
      </c>
      <c r="N22" s="466">
        <f t="shared" si="4"/>
        <v>64351643.152698629</v>
      </c>
      <c r="O22" s="467">
        <f t="shared" si="4"/>
        <v>67850128.16148822</v>
      </c>
      <c r="U22" s="270">
        <f>SUM(U14:U21)</f>
        <v>67850128.161488205</v>
      </c>
      <c r="V22" s="429">
        <f t="shared" si="2"/>
        <v>0</v>
      </c>
    </row>
    <row r="23" spans="1:22" ht="15.75" thickBot="1" x14ac:dyDescent="0.3">
      <c r="A23" s="468" t="s">
        <v>299</v>
      </c>
      <c r="B23" s="469">
        <f t="shared" ref="B23:O23" si="5">B13+B22</f>
        <v>0</v>
      </c>
      <c r="C23" s="470">
        <f t="shared" si="5"/>
        <v>0</v>
      </c>
      <c r="D23" s="470">
        <f t="shared" si="5"/>
        <v>0</v>
      </c>
      <c r="E23" s="470">
        <f t="shared" si="5"/>
        <v>0</v>
      </c>
      <c r="F23" s="470">
        <f t="shared" si="5"/>
        <v>0</v>
      </c>
      <c r="G23" s="470">
        <f t="shared" si="5"/>
        <v>0</v>
      </c>
      <c r="H23" s="470">
        <f t="shared" si="5"/>
        <v>0</v>
      </c>
      <c r="I23" s="470">
        <f t="shared" si="5"/>
        <v>0</v>
      </c>
      <c r="J23" s="470">
        <f t="shared" si="5"/>
        <v>0</v>
      </c>
      <c r="K23" s="470">
        <f t="shared" si="5"/>
        <v>0</v>
      </c>
      <c r="L23" s="470">
        <f t="shared" si="5"/>
        <v>0</v>
      </c>
      <c r="M23" s="471">
        <f t="shared" si="5"/>
        <v>6651784.5668047257</v>
      </c>
      <c r="N23" s="471">
        <f t="shared" si="5"/>
        <v>72667567.26724802</v>
      </c>
      <c r="O23" s="472">
        <f t="shared" si="5"/>
        <v>79319351.834052742</v>
      </c>
      <c r="U23" s="429">
        <f>SUM(U22,U13)</f>
        <v>79319351.834052727</v>
      </c>
      <c r="V23" s="418"/>
    </row>
    <row r="25" spans="1:22" x14ac:dyDescent="0.25">
      <c r="U25" s="473">
        <f>' 1M - RES'!M16+' 1M - RES'!N16+'2M - SGS'!M19+'2M - SGS'!N19+'3M - LGS'!M19+'3M - LGS'!N19+'4M - SPS'!M19+'4M - SPS'!N19+'11M - LPS'!M19+'11M - LPS'!N19+' LI 1M - RES'!M16+' LI 1M - RES'!N16+'LI 2M - SGS'!M19+'LI 2M - SGS'!N19+'LI 3M - LGS'!M19+'LI 3M - LGS'!N19+'LI 4M - SPS'!M19+'LI 4M - SPS'!N19+'LI 11M - LPS'!M19+'LI 11M - LPS'!N19+'Biz DRENE'!M19+'Biz DRENE'!N19+'Biz DRENE'!M37+'Biz DRENE'!N37+'Biz DRENE'!M55+'Biz DRENE'!N55+'Biz DRENE'!M73+'Biz DRENE'!N73</f>
        <v>79319351.834052756</v>
      </c>
    </row>
    <row r="26" spans="1:22" x14ac:dyDescent="0.25">
      <c r="U26" s="473">
        <f>'YTD PROGRAM SUMMARY'!M65+'YTD PROGRAM SUMMARY'!N65</f>
        <v>79319351.834052756</v>
      </c>
    </row>
    <row r="29" spans="1:22" x14ac:dyDescent="0.25">
      <c r="K29" s="158" t="s">
        <v>302</v>
      </c>
    </row>
    <row r="30" spans="1:22" x14ac:dyDescent="0.25">
      <c r="K30" s="158" t="s">
        <v>303</v>
      </c>
    </row>
    <row r="31" spans="1:22" x14ac:dyDescent="0.25">
      <c r="K31" s="158" t="s">
        <v>304</v>
      </c>
    </row>
    <row r="32" spans="1:22" x14ac:dyDescent="0.25">
      <c r="K32" s="158" t="s">
        <v>315</v>
      </c>
    </row>
    <row r="33" spans="11:11" x14ac:dyDescent="0.25">
      <c r="K33" s="158" t="s">
        <v>305</v>
      </c>
    </row>
    <row r="34" spans="11:11" x14ac:dyDescent="0.25">
      <c r="K34" s="158" t="s">
        <v>318</v>
      </c>
    </row>
    <row r="35" spans="11:11" x14ac:dyDescent="0.25">
      <c r="K35" s="158" t="s">
        <v>306</v>
      </c>
    </row>
  </sheetData>
  <mergeCells count="1">
    <mergeCell ref="B3:N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CP190"/>
  <sheetViews>
    <sheetView zoomScale="80" zoomScaleNormal="80" workbookViewId="0">
      <pane xSplit="2" ySplit="2" topLeftCell="K120" activePane="bottomRight" state="frozen"/>
      <selection pane="topRight" activeCell="C1" sqref="C1"/>
      <selection pane="bottomLeft" activeCell="A3" sqref="A3"/>
      <selection pane="bottomRight" activeCell="R77" sqref="R77"/>
    </sheetView>
  </sheetViews>
  <sheetFormatPr defaultRowHeight="15" x14ac:dyDescent="0.25"/>
  <cols>
    <col min="1" max="1" width="12.28515625" style="68" customWidth="1"/>
    <col min="2" max="2" width="28" bestFit="1" customWidth="1"/>
    <col min="3" max="4" width="11.5703125" bestFit="1" customWidth="1"/>
    <col min="5" max="5" width="12.5703125" customWidth="1"/>
    <col min="6" max="6" width="11.5703125" bestFit="1" customWidth="1"/>
    <col min="7" max="7" width="13.5703125" bestFit="1" customWidth="1"/>
    <col min="8" max="8" width="11.5703125" bestFit="1" customWidth="1"/>
    <col min="9" max="11" width="12.42578125" customWidth="1"/>
    <col min="12" max="13" width="11.5703125" bestFit="1" customWidth="1"/>
    <col min="14" max="14" width="11.5703125" style="95" bestFit="1" customWidth="1"/>
    <col min="15" max="15" width="15.28515625" style="1" bestFit="1" customWidth="1"/>
    <col min="16" max="16" width="14.5703125" customWidth="1"/>
    <col min="17" max="18" width="13.7109375" bestFit="1" customWidth="1"/>
    <col min="19" max="19" width="11.28515625" bestFit="1" customWidth="1"/>
    <col min="20" max="20" width="22.5703125" customWidth="1"/>
    <col min="21" max="32" width="6.42578125" customWidth="1"/>
    <col min="33" max="33" width="7.7109375" customWidth="1"/>
  </cols>
  <sheetData>
    <row r="1" spans="1:94" ht="31.5" x14ac:dyDescent="0.4">
      <c r="A1" s="180" t="s">
        <v>178</v>
      </c>
      <c r="C1" s="611" t="s">
        <v>150</v>
      </c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3"/>
      <c r="O1" s="84"/>
      <c r="P1" s="182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</row>
    <row r="2" spans="1:94" ht="26.45" customHeight="1" thickBot="1" x14ac:dyDescent="0.95">
      <c r="C2" s="82"/>
      <c r="D2" s="83"/>
      <c r="E2" s="83"/>
      <c r="F2" s="83"/>
      <c r="G2" s="83"/>
      <c r="H2" s="83"/>
      <c r="I2" s="83"/>
      <c r="J2" s="83"/>
      <c r="K2" s="83"/>
      <c r="L2" s="83"/>
      <c r="M2" s="514" t="s">
        <v>312</v>
      </c>
      <c r="N2" s="515"/>
    </row>
    <row r="3" spans="1:94" ht="21.75" customHeight="1" thickBot="1" x14ac:dyDescent="0.3">
      <c r="B3" s="173" t="s">
        <v>36</v>
      </c>
      <c r="C3" s="350">
        <v>45292</v>
      </c>
      <c r="D3" s="350">
        <v>45323</v>
      </c>
      <c r="E3" s="350">
        <v>45352</v>
      </c>
      <c r="F3" s="350">
        <v>45383</v>
      </c>
      <c r="G3" s="350">
        <v>45413</v>
      </c>
      <c r="H3" s="350">
        <v>45444</v>
      </c>
      <c r="I3" s="350">
        <v>45474</v>
      </c>
      <c r="J3" s="350">
        <v>45505</v>
      </c>
      <c r="K3" s="350">
        <v>45536</v>
      </c>
      <c r="L3" s="350">
        <v>45566</v>
      </c>
      <c r="M3" s="350">
        <v>45597</v>
      </c>
      <c r="N3" s="497" t="s">
        <v>244</v>
      </c>
      <c r="O3" s="175" t="s">
        <v>34</v>
      </c>
      <c r="Q3" s="37"/>
      <c r="R3" s="37"/>
      <c r="S3" s="68"/>
      <c r="T3" s="173" t="s">
        <v>36</v>
      </c>
      <c r="U3" s="482" t="s">
        <v>188</v>
      </c>
      <c r="V3" s="482" t="s">
        <v>189</v>
      </c>
      <c r="W3" s="482" t="s">
        <v>190</v>
      </c>
      <c r="X3" s="482" t="s">
        <v>191</v>
      </c>
      <c r="Y3" s="482" t="s">
        <v>44</v>
      </c>
      <c r="Z3" s="482" t="s">
        <v>192</v>
      </c>
      <c r="AA3" s="482" t="s">
        <v>193</v>
      </c>
      <c r="AB3" s="482" t="s">
        <v>194</v>
      </c>
      <c r="AC3" s="482" t="s">
        <v>195</v>
      </c>
      <c r="AD3" s="482" t="s">
        <v>196</v>
      </c>
      <c r="AE3" s="489" t="s">
        <v>197</v>
      </c>
      <c r="AF3" s="489" t="s">
        <v>198</v>
      </c>
      <c r="AG3" s="175" t="s">
        <v>34</v>
      </c>
    </row>
    <row r="4" spans="1:94" ht="15" customHeight="1" x14ac:dyDescent="0.25">
      <c r="A4" s="603" t="s">
        <v>49</v>
      </c>
      <c r="B4" s="11" t="s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477">
        <f>P$15*AE4</f>
        <v>0</v>
      </c>
      <c r="N4" s="500">
        <f t="shared" ref="N4:N14" si="0">Q$15*AF4</f>
        <v>0</v>
      </c>
      <c r="O4" s="69">
        <f t="shared" ref="O4:O15" si="1">SUM(C4:N4)</f>
        <v>0</v>
      </c>
      <c r="P4" s="182"/>
      <c r="Q4" s="166"/>
      <c r="R4" s="166"/>
      <c r="S4" s="603" t="s">
        <v>49</v>
      </c>
      <c r="T4" s="11" t="s">
        <v>0</v>
      </c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483">
        <v>0</v>
      </c>
      <c r="AF4" s="483">
        <v>0</v>
      </c>
      <c r="AG4" s="484">
        <v>0</v>
      </c>
    </row>
    <row r="5" spans="1:94" x14ac:dyDescent="0.25">
      <c r="A5" s="604"/>
      <c r="B5" s="12" t="s">
        <v>1</v>
      </c>
      <c r="C5" s="3">
        <v>27009.819999999916</v>
      </c>
      <c r="D5" s="3">
        <v>40134.31</v>
      </c>
      <c r="E5" s="3">
        <v>634350.3500000037</v>
      </c>
      <c r="F5" s="3">
        <v>35379.06</v>
      </c>
      <c r="G5" s="3">
        <v>333818.55</v>
      </c>
      <c r="H5" s="3">
        <v>99670.04</v>
      </c>
      <c r="I5" s="3">
        <v>142847.71</v>
      </c>
      <c r="J5" s="3">
        <v>683804.95</v>
      </c>
      <c r="K5" s="3">
        <v>64671.4</v>
      </c>
      <c r="L5" s="3">
        <v>57443.42</v>
      </c>
      <c r="M5" s="477">
        <f t="shared" ref="M5:M14" si="2">P$15*AE5</f>
        <v>66951.410728964023</v>
      </c>
      <c r="N5" s="500">
        <f t="shared" si="0"/>
        <v>165928.19158484263</v>
      </c>
      <c r="O5" s="69">
        <f t="shared" si="1"/>
        <v>2352009.2123138104</v>
      </c>
      <c r="Q5" s="166"/>
      <c r="R5" s="166"/>
      <c r="S5" s="604"/>
      <c r="T5" s="12" t="s">
        <v>1</v>
      </c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485">
        <v>0.3812928986987566</v>
      </c>
      <c r="AF5" s="485">
        <v>0.3812928986987566</v>
      </c>
      <c r="AG5" s="486">
        <v>0.3812928986987566</v>
      </c>
    </row>
    <row r="6" spans="1:94" x14ac:dyDescent="0.25">
      <c r="A6" s="604"/>
      <c r="B6" s="11" t="s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477">
        <f t="shared" si="2"/>
        <v>0</v>
      </c>
      <c r="N6" s="500">
        <f t="shared" si="0"/>
        <v>0</v>
      </c>
      <c r="O6" s="69">
        <f t="shared" si="1"/>
        <v>0</v>
      </c>
      <c r="Q6" s="166"/>
      <c r="R6" s="166"/>
      <c r="S6" s="604"/>
      <c r="T6" s="11" t="s">
        <v>2</v>
      </c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485">
        <v>0</v>
      </c>
      <c r="AF6" s="485">
        <v>0</v>
      </c>
      <c r="AG6" s="486">
        <v>0</v>
      </c>
    </row>
    <row r="7" spans="1:94" x14ac:dyDescent="0.25">
      <c r="A7" s="604"/>
      <c r="B7" s="11" t="s">
        <v>9</v>
      </c>
      <c r="C7" s="3">
        <v>39304.180000000095</v>
      </c>
      <c r="D7" s="3">
        <v>58402.69</v>
      </c>
      <c r="E7" s="3">
        <v>923094.65000003634</v>
      </c>
      <c r="F7" s="3">
        <v>51482.94</v>
      </c>
      <c r="G7" s="3">
        <v>485766.45</v>
      </c>
      <c r="H7" s="3">
        <v>145037.96</v>
      </c>
      <c r="I7" s="3">
        <v>207869.29</v>
      </c>
      <c r="J7" s="3">
        <v>995060.05</v>
      </c>
      <c r="K7" s="3">
        <v>94108.600000000093</v>
      </c>
      <c r="L7" s="3">
        <v>83590.58</v>
      </c>
      <c r="M7" s="477">
        <f t="shared" si="2"/>
        <v>97234.72203730882</v>
      </c>
      <c r="N7" s="500">
        <f t="shared" si="0"/>
        <v>240980.45748759308</v>
      </c>
      <c r="O7" s="69">
        <f t="shared" si="1"/>
        <v>3421932.5695249382</v>
      </c>
      <c r="Q7" s="166"/>
      <c r="R7" s="166"/>
      <c r="S7" s="604"/>
      <c r="T7" s="11" t="s">
        <v>9</v>
      </c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485">
        <v>0.55375844386404061</v>
      </c>
      <c r="AF7" s="485">
        <v>0.55375844386404061</v>
      </c>
      <c r="AG7" s="486">
        <v>0.55375844386404061</v>
      </c>
    </row>
    <row r="8" spans="1:94" x14ac:dyDescent="0.25">
      <c r="A8" s="604"/>
      <c r="B8" s="12" t="s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477">
        <f t="shared" si="2"/>
        <v>0</v>
      </c>
      <c r="N8" s="500">
        <f t="shared" si="0"/>
        <v>0</v>
      </c>
      <c r="O8" s="69">
        <f t="shared" si="1"/>
        <v>0</v>
      </c>
      <c r="Q8" s="166"/>
      <c r="R8" s="166"/>
      <c r="S8" s="604"/>
      <c r="T8" s="12" t="s">
        <v>3</v>
      </c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485">
        <v>0</v>
      </c>
      <c r="AF8" s="485">
        <v>0</v>
      </c>
      <c r="AG8" s="486">
        <v>0</v>
      </c>
    </row>
    <row r="9" spans="1:94" x14ac:dyDescent="0.25">
      <c r="A9" s="604"/>
      <c r="B9" s="11" t="s">
        <v>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77">
        <f t="shared" si="2"/>
        <v>0</v>
      </c>
      <c r="N9" s="500">
        <f t="shared" si="0"/>
        <v>0</v>
      </c>
      <c r="O9" s="69">
        <f t="shared" si="1"/>
        <v>0</v>
      </c>
      <c r="Q9" s="166"/>
      <c r="R9" s="166"/>
      <c r="S9" s="604"/>
      <c r="T9" s="11" t="s">
        <v>4</v>
      </c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485">
        <v>0</v>
      </c>
      <c r="AF9" s="485">
        <v>0</v>
      </c>
      <c r="AG9" s="486">
        <v>0</v>
      </c>
    </row>
    <row r="10" spans="1:94" x14ac:dyDescent="0.25">
      <c r="A10" s="604"/>
      <c r="B10" s="11" t="s">
        <v>5</v>
      </c>
      <c r="C10" s="3">
        <v>0</v>
      </c>
      <c r="D10" s="3">
        <v>0</v>
      </c>
      <c r="E10" s="3">
        <v>1367.64</v>
      </c>
      <c r="F10" s="3">
        <v>607.84</v>
      </c>
      <c r="G10" s="3">
        <v>0</v>
      </c>
      <c r="H10" s="3">
        <v>1671.56</v>
      </c>
      <c r="I10" s="3">
        <v>1063.72</v>
      </c>
      <c r="J10" s="3">
        <v>1671.56</v>
      </c>
      <c r="K10" s="3">
        <v>1975.48</v>
      </c>
      <c r="L10" s="3">
        <v>607.84</v>
      </c>
      <c r="M10" s="477">
        <f t="shared" si="2"/>
        <v>1285.7005068078265</v>
      </c>
      <c r="N10" s="500">
        <f t="shared" si="0"/>
        <v>3186.3997739788833</v>
      </c>
      <c r="O10" s="69">
        <f t="shared" si="1"/>
        <v>13437.740280786709</v>
      </c>
      <c r="Q10" s="166"/>
      <c r="R10" s="166"/>
      <c r="S10" s="604"/>
      <c r="T10" s="11" t="s">
        <v>5</v>
      </c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485">
        <v>7.3221530026272869E-3</v>
      </c>
      <c r="AF10" s="485">
        <v>7.3221530026272869E-3</v>
      </c>
      <c r="AG10" s="486">
        <v>7.3221530026272869E-3</v>
      </c>
    </row>
    <row r="11" spans="1:94" x14ac:dyDescent="0.25">
      <c r="A11" s="604"/>
      <c r="B11" s="11" t="s">
        <v>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477">
        <f t="shared" si="2"/>
        <v>0</v>
      </c>
      <c r="N11" s="500">
        <f t="shared" si="0"/>
        <v>0</v>
      </c>
      <c r="O11" s="69">
        <f t="shared" si="1"/>
        <v>0</v>
      </c>
      <c r="Q11" s="166"/>
      <c r="R11" s="166"/>
      <c r="S11" s="604"/>
      <c r="T11" s="11" t="s">
        <v>6</v>
      </c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485">
        <v>0</v>
      </c>
      <c r="AF11" s="485">
        <v>0</v>
      </c>
      <c r="AG11" s="486">
        <v>0</v>
      </c>
    </row>
    <row r="12" spans="1:94" x14ac:dyDescent="0.25">
      <c r="A12" s="604"/>
      <c r="B12" s="11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477">
        <f t="shared" si="2"/>
        <v>0</v>
      </c>
      <c r="N12" s="500">
        <f t="shared" si="0"/>
        <v>0</v>
      </c>
      <c r="O12" s="69">
        <f t="shared" si="1"/>
        <v>0</v>
      </c>
      <c r="Q12" s="166"/>
      <c r="R12" s="166"/>
      <c r="S12" s="604"/>
      <c r="T12" s="11" t="s">
        <v>7</v>
      </c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485">
        <v>0</v>
      </c>
      <c r="AF12" s="485">
        <v>0</v>
      </c>
      <c r="AG12" s="486">
        <v>0</v>
      </c>
    </row>
    <row r="13" spans="1:94" x14ac:dyDescent="0.25">
      <c r="A13" s="604"/>
      <c r="B13" s="11" t="s">
        <v>8</v>
      </c>
      <c r="C13" s="3">
        <v>0</v>
      </c>
      <c r="D13" s="3">
        <v>2276.14</v>
      </c>
      <c r="E13" s="3">
        <v>9104.56</v>
      </c>
      <c r="F13" s="3">
        <v>4552.28</v>
      </c>
      <c r="G13" s="3">
        <v>0</v>
      </c>
      <c r="H13" s="3">
        <v>2276.14</v>
      </c>
      <c r="I13" s="3">
        <v>9104.56</v>
      </c>
      <c r="J13" s="3">
        <v>9104.56</v>
      </c>
      <c r="K13" s="3">
        <v>4552.28</v>
      </c>
      <c r="L13" s="3">
        <v>6828.42</v>
      </c>
      <c r="M13" s="477">
        <f t="shared" si="2"/>
        <v>10118.66672691934</v>
      </c>
      <c r="N13" s="500">
        <f t="shared" si="0"/>
        <v>25077.471153585426</v>
      </c>
      <c r="O13" s="69">
        <f t="shared" si="1"/>
        <v>82995.077880504759</v>
      </c>
      <c r="Q13" s="166"/>
      <c r="R13" s="166"/>
      <c r="S13" s="604"/>
      <c r="T13" s="11" t="s">
        <v>8</v>
      </c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485">
        <v>5.7626504434575565E-2</v>
      </c>
      <c r="AF13" s="485">
        <v>5.7626504434575565E-2</v>
      </c>
      <c r="AG13" s="486">
        <v>5.7626504434575565E-2</v>
      </c>
    </row>
    <row r="14" spans="1:94" ht="15.75" thickBot="1" x14ac:dyDescent="0.3">
      <c r="A14" s="605"/>
      <c r="B14" s="176" t="s">
        <v>42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477">
        <f t="shared" si="2"/>
        <v>0</v>
      </c>
      <c r="N14" s="500">
        <f t="shared" si="0"/>
        <v>0</v>
      </c>
      <c r="O14" s="69">
        <f t="shared" si="1"/>
        <v>0</v>
      </c>
      <c r="P14" s="490" t="s">
        <v>307</v>
      </c>
      <c r="Q14" s="491" t="s">
        <v>308</v>
      </c>
      <c r="R14" s="166"/>
      <c r="S14" s="605"/>
      <c r="T14" s="176" t="s">
        <v>42</v>
      </c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487">
        <v>0</v>
      </c>
      <c r="AF14" s="487">
        <v>0</v>
      </c>
      <c r="AG14" s="488">
        <v>0</v>
      </c>
    </row>
    <row r="15" spans="1:94" ht="21.75" thickBot="1" x14ac:dyDescent="0.4">
      <c r="A15" s="71"/>
      <c r="B15" s="177" t="s">
        <v>43</v>
      </c>
      <c r="C15" s="178">
        <f t="shared" ref="C15:N15" si="3">SUM(C4:C14)</f>
        <v>66314.000000000015</v>
      </c>
      <c r="D15" s="178">
        <f t="shared" si="3"/>
        <v>100813.14</v>
      </c>
      <c r="E15" s="178">
        <f t="shared" si="3"/>
        <v>1567917.20000004</v>
      </c>
      <c r="F15" s="178">
        <f t="shared" si="3"/>
        <v>92022.12</v>
      </c>
      <c r="G15" s="178">
        <f t="shared" si="3"/>
        <v>819585</v>
      </c>
      <c r="H15" s="178">
        <f t="shared" si="3"/>
        <v>248655.7</v>
      </c>
      <c r="I15" s="178">
        <f t="shared" si="3"/>
        <v>360885.27999999997</v>
      </c>
      <c r="J15" s="178">
        <f t="shared" si="3"/>
        <v>1689641.12</v>
      </c>
      <c r="K15" s="178">
        <f t="shared" si="3"/>
        <v>165307.7600000001</v>
      </c>
      <c r="L15" s="179">
        <f t="shared" si="3"/>
        <v>148470.26</v>
      </c>
      <c r="M15" s="179">
        <f t="shared" si="3"/>
        <v>175590.5</v>
      </c>
      <c r="N15" s="498">
        <f t="shared" si="3"/>
        <v>435172.51999999996</v>
      </c>
      <c r="O15" s="72">
        <f t="shared" si="1"/>
        <v>5870374.6000000387</v>
      </c>
      <c r="P15" s="492">
        <f>'FORECAST OVERVIEW'!M5</f>
        <v>175590.5</v>
      </c>
      <c r="Q15" s="493">
        <f>'FORECAST OVERVIEW'!N5</f>
        <v>435172.52</v>
      </c>
      <c r="S15" s="71"/>
      <c r="T15" s="177" t="s">
        <v>43</v>
      </c>
      <c r="U15" s="478">
        <f t="shared" ref="U15:AF15" si="4">SUM(U4:U14)</f>
        <v>0</v>
      </c>
      <c r="V15" s="478">
        <f t="shared" si="4"/>
        <v>0</v>
      </c>
      <c r="W15" s="478">
        <f t="shared" si="4"/>
        <v>0</v>
      </c>
      <c r="X15" s="478">
        <f t="shared" si="4"/>
        <v>0</v>
      </c>
      <c r="Y15" s="478">
        <f t="shared" si="4"/>
        <v>0</v>
      </c>
      <c r="Z15" s="478">
        <f t="shared" si="4"/>
        <v>0</v>
      </c>
      <c r="AA15" s="478">
        <f t="shared" si="4"/>
        <v>0</v>
      </c>
      <c r="AB15" s="478">
        <f t="shared" si="4"/>
        <v>0</v>
      </c>
      <c r="AC15" s="478">
        <f t="shared" si="4"/>
        <v>0</v>
      </c>
      <c r="AD15" s="479">
        <f t="shared" si="4"/>
        <v>0</v>
      </c>
      <c r="AE15" s="479">
        <f t="shared" si="4"/>
        <v>1</v>
      </c>
      <c r="AF15" s="480">
        <f t="shared" si="4"/>
        <v>1</v>
      </c>
      <c r="AG15" s="481">
        <f>SUM(AG4:AG14)</f>
        <v>1</v>
      </c>
    </row>
    <row r="16" spans="1:94" ht="21.75" thickBot="1" x14ac:dyDescent="0.4">
      <c r="A16" s="71"/>
      <c r="F16" s="70">
        <v>0</v>
      </c>
      <c r="S16" s="71"/>
      <c r="X16" s="70">
        <v>0</v>
      </c>
      <c r="AG16" s="1"/>
    </row>
    <row r="17" spans="1:33" ht="21.75" thickBot="1" x14ac:dyDescent="0.4">
      <c r="A17" s="71"/>
      <c r="B17" s="173" t="s">
        <v>36</v>
      </c>
      <c r="C17" s="174">
        <f>C$3</f>
        <v>45292</v>
      </c>
      <c r="D17" s="174">
        <f t="shared" ref="D17:N17" si="5">D$3</f>
        <v>45323</v>
      </c>
      <c r="E17" s="174">
        <f t="shared" si="5"/>
        <v>45352</v>
      </c>
      <c r="F17" s="174">
        <f t="shared" si="5"/>
        <v>45383</v>
      </c>
      <c r="G17" s="174">
        <f t="shared" si="5"/>
        <v>45413</v>
      </c>
      <c r="H17" s="174">
        <f t="shared" si="5"/>
        <v>45444</v>
      </c>
      <c r="I17" s="174">
        <f t="shared" si="5"/>
        <v>45474</v>
      </c>
      <c r="J17" s="174">
        <f t="shared" si="5"/>
        <v>45505</v>
      </c>
      <c r="K17" s="174">
        <f t="shared" si="5"/>
        <v>45536</v>
      </c>
      <c r="L17" s="174">
        <f t="shared" si="5"/>
        <v>45566</v>
      </c>
      <c r="M17" s="174">
        <f t="shared" si="5"/>
        <v>45597</v>
      </c>
      <c r="N17" s="499" t="str">
        <f t="shared" si="5"/>
        <v>Dec-24 +</v>
      </c>
      <c r="O17" s="175" t="s">
        <v>34</v>
      </c>
      <c r="Q17" s="37"/>
      <c r="R17" s="37"/>
      <c r="S17" s="71"/>
      <c r="T17" s="173" t="s">
        <v>36</v>
      </c>
      <c r="U17" s="482" t="s">
        <v>188</v>
      </c>
      <c r="V17" s="482" t="s">
        <v>189</v>
      </c>
      <c r="W17" s="482" t="s">
        <v>190</v>
      </c>
      <c r="X17" s="482" t="s">
        <v>191</v>
      </c>
      <c r="Y17" s="482" t="s">
        <v>44</v>
      </c>
      <c r="Z17" s="482" t="s">
        <v>192</v>
      </c>
      <c r="AA17" s="482" t="s">
        <v>193</v>
      </c>
      <c r="AB17" s="482" t="s">
        <v>194</v>
      </c>
      <c r="AC17" s="482" t="s">
        <v>195</v>
      </c>
      <c r="AD17" s="482" t="s">
        <v>196</v>
      </c>
      <c r="AE17" s="489" t="s">
        <v>197</v>
      </c>
      <c r="AF17" s="489" t="s">
        <v>198</v>
      </c>
      <c r="AG17" s="175" t="s">
        <v>34</v>
      </c>
    </row>
    <row r="18" spans="1:33" x14ac:dyDescent="0.25">
      <c r="A18" s="603" t="s">
        <v>48</v>
      </c>
      <c r="B18" s="11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477">
        <f>P$29*AE18</f>
        <v>0</v>
      </c>
      <c r="N18" s="477">
        <f t="shared" ref="N18:N28" si="6">Q$29*AF18</f>
        <v>0</v>
      </c>
      <c r="O18" s="69">
        <f t="shared" ref="O18:O29" si="7">SUM(C18:N18)</f>
        <v>0</v>
      </c>
      <c r="P18" s="182"/>
      <c r="Q18" s="166"/>
      <c r="R18" s="166"/>
      <c r="S18" s="603" t="s">
        <v>48</v>
      </c>
      <c r="T18" s="11" t="s">
        <v>0</v>
      </c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483">
        <v>0</v>
      </c>
      <c r="AF18" s="483">
        <v>0</v>
      </c>
      <c r="AG18" s="484">
        <v>0</v>
      </c>
    </row>
    <row r="19" spans="1:33" x14ac:dyDescent="0.25">
      <c r="A19" s="604"/>
      <c r="B19" s="12" t="s">
        <v>1</v>
      </c>
      <c r="C19" s="3">
        <v>31345.059999999998</v>
      </c>
      <c r="D19" s="3">
        <v>1189676.56</v>
      </c>
      <c r="E19" s="3">
        <v>916110.6899999975</v>
      </c>
      <c r="F19" s="3">
        <v>1363562.53</v>
      </c>
      <c r="G19" s="3">
        <v>1734889.09</v>
      </c>
      <c r="H19" s="3">
        <v>2055541.51</v>
      </c>
      <c r="I19" s="3">
        <v>2509306.7999999998</v>
      </c>
      <c r="J19" s="3">
        <v>1999711.05</v>
      </c>
      <c r="K19" s="3">
        <v>2012385.99</v>
      </c>
      <c r="L19" s="3">
        <v>2171109.0499999998</v>
      </c>
      <c r="M19" s="477">
        <f t="shared" ref="M19:M28" si="8">P$29*AE19</f>
        <v>1151959.7486837297</v>
      </c>
      <c r="N19" s="477">
        <f t="shared" si="6"/>
        <v>3906186.7586211096</v>
      </c>
      <c r="O19" s="69">
        <f t="shared" si="7"/>
        <v>21041784.837304838</v>
      </c>
      <c r="Q19" s="166"/>
      <c r="R19" s="166"/>
      <c r="S19" s="604"/>
      <c r="T19" s="12" t="s">
        <v>1</v>
      </c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485">
        <v>0.63312035729314475</v>
      </c>
      <c r="AF19" s="485">
        <v>0.63312035729314475</v>
      </c>
      <c r="AG19" s="486">
        <v>0.63312035729314475</v>
      </c>
    </row>
    <row r="20" spans="1:33" ht="14.65" customHeight="1" x14ac:dyDescent="0.25">
      <c r="A20" s="604"/>
      <c r="B20" s="11" t="s">
        <v>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477">
        <f t="shared" si="8"/>
        <v>0</v>
      </c>
      <c r="N20" s="477">
        <f t="shared" si="6"/>
        <v>0</v>
      </c>
      <c r="O20" s="69">
        <f t="shared" si="7"/>
        <v>0</v>
      </c>
      <c r="Q20" s="166"/>
      <c r="R20" s="166"/>
      <c r="S20" s="604"/>
      <c r="T20" s="11" t="s">
        <v>2</v>
      </c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485">
        <v>0</v>
      </c>
      <c r="AF20" s="485">
        <v>0</v>
      </c>
      <c r="AG20" s="486">
        <v>0</v>
      </c>
    </row>
    <row r="21" spans="1:33" x14ac:dyDescent="0.25">
      <c r="A21" s="604"/>
      <c r="B21" s="11" t="s">
        <v>9</v>
      </c>
      <c r="C21" s="3">
        <v>1371.7099999999998</v>
      </c>
      <c r="D21" s="3">
        <v>631367.29</v>
      </c>
      <c r="E21" s="3">
        <v>576265.82999999728</v>
      </c>
      <c r="F21" s="3">
        <v>776612.17</v>
      </c>
      <c r="G21" s="3">
        <v>1236096.57</v>
      </c>
      <c r="H21" s="3">
        <v>1257268.53</v>
      </c>
      <c r="I21" s="3">
        <v>1547661.61</v>
      </c>
      <c r="J21" s="3">
        <v>1123415.5</v>
      </c>
      <c r="K21" s="3">
        <v>1238247.3</v>
      </c>
      <c r="L21" s="3">
        <v>1332523.75</v>
      </c>
      <c r="M21" s="477">
        <f t="shared" si="8"/>
        <v>667535.92131627025</v>
      </c>
      <c r="N21" s="477">
        <f t="shared" si="6"/>
        <v>2263551.2913788902</v>
      </c>
      <c r="O21" s="69">
        <f t="shared" si="7"/>
        <v>12651917.472695157</v>
      </c>
      <c r="Q21" s="166"/>
      <c r="R21" s="166"/>
      <c r="S21" s="604"/>
      <c r="T21" s="11" t="s">
        <v>9</v>
      </c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485">
        <v>0.36687964270685536</v>
      </c>
      <c r="AF21" s="485">
        <v>0.36687964270685536</v>
      </c>
      <c r="AG21" s="486">
        <v>0.36687964270685536</v>
      </c>
    </row>
    <row r="22" spans="1:33" x14ac:dyDescent="0.25">
      <c r="A22" s="604"/>
      <c r="B22" s="12" t="s">
        <v>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477">
        <f t="shared" si="8"/>
        <v>0</v>
      </c>
      <c r="N22" s="477">
        <f t="shared" si="6"/>
        <v>0</v>
      </c>
      <c r="O22" s="69">
        <f t="shared" si="7"/>
        <v>0</v>
      </c>
      <c r="Q22" s="166"/>
      <c r="R22" s="166"/>
      <c r="S22" s="604"/>
      <c r="T22" s="12" t="s">
        <v>3</v>
      </c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485">
        <v>0</v>
      </c>
      <c r="AF22" s="485">
        <v>0</v>
      </c>
      <c r="AG22" s="486">
        <v>0</v>
      </c>
    </row>
    <row r="23" spans="1:33" x14ac:dyDescent="0.25">
      <c r="A23" s="604"/>
      <c r="B23" s="11" t="s">
        <v>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477">
        <f t="shared" si="8"/>
        <v>0</v>
      </c>
      <c r="N23" s="477">
        <f t="shared" si="6"/>
        <v>0</v>
      </c>
      <c r="O23" s="69">
        <f t="shared" si="7"/>
        <v>0</v>
      </c>
      <c r="Q23" s="166"/>
      <c r="R23" s="166"/>
      <c r="S23" s="604"/>
      <c r="T23" s="11" t="s">
        <v>4</v>
      </c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485">
        <v>0</v>
      </c>
      <c r="AF23" s="485">
        <v>0</v>
      </c>
      <c r="AG23" s="486">
        <v>0</v>
      </c>
    </row>
    <row r="24" spans="1:33" x14ac:dyDescent="0.25">
      <c r="A24" s="604"/>
      <c r="B24" s="11" t="s">
        <v>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477">
        <f t="shared" si="8"/>
        <v>0</v>
      </c>
      <c r="N24" s="477">
        <f t="shared" si="6"/>
        <v>0</v>
      </c>
      <c r="O24" s="69">
        <f t="shared" si="7"/>
        <v>0</v>
      </c>
      <c r="Q24" s="166"/>
      <c r="R24" s="166"/>
      <c r="S24" s="604"/>
      <c r="T24" s="11" t="s">
        <v>5</v>
      </c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485">
        <v>0</v>
      </c>
      <c r="AF24" s="485">
        <v>0</v>
      </c>
      <c r="AG24" s="486">
        <v>0</v>
      </c>
    </row>
    <row r="25" spans="1:33" x14ac:dyDescent="0.25">
      <c r="A25" s="604"/>
      <c r="B25" s="11" t="s">
        <v>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477">
        <f t="shared" si="8"/>
        <v>0</v>
      </c>
      <c r="N25" s="477">
        <f t="shared" si="6"/>
        <v>0</v>
      </c>
      <c r="O25" s="69">
        <f t="shared" si="7"/>
        <v>0</v>
      </c>
      <c r="Q25" s="166"/>
      <c r="R25" s="166"/>
      <c r="S25" s="604"/>
      <c r="T25" s="11" t="s">
        <v>6</v>
      </c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485">
        <v>0</v>
      </c>
      <c r="AF25" s="485">
        <v>0</v>
      </c>
      <c r="AG25" s="486">
        <v>0</v>
      </c>
    </row>
    <row r="26" spans="1:33" x14ac:dyDescent="0.25">
      <c r="A26" s="604"/>
      <c r="B26" s="11" t="s">
        <v>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477">
        <f t="shared" si="8"/>
        <v>0</v>
      </c>
      <c r="N26" s="477">
        <f t="shared" si="6"/>
        <v>0</v>
      </c>
      <c r="O26" s="69">
        <f t="shared" si="7"/>
        <v>0</v>
      </c>
      <c r="Q26" s="166"/>
      <c r="R26" s="166"/>
      <c r="S26" s="604"/>
      <c r="T26" s="11" t="s">
        <v>7</v>
      </c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485">
        <v>0</v>
      </c>
      <c r="AF26" s="485">
        <v>0</v>
      </c>
      <c r="AG26" s="486">
        <v>0</v>
      </c>
    </row>
    <row r="27" spans="1:33" x14ac:dyDescent="0.25">
      <c r="A27" s="604"/>
      <c r="B27" s="11" t="s">
        <v>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477">
        <f t="shared" si="8"/>
        <v>0</v>
      </c>
      <c r="N27" s="477">
        <f t="shared" si="6"/>
        <v>0</v>
      </c>
      <c r="O27" s="69">
        <f t="shared" si="7"/>
        <v>0</v>
      </c>
      <c r="Q27" s="166"/>
      <c r="R27" s="166"/>
      <c r="S27" s="604"/>
      <c r="T27" s="11" t="s">
        <v>8</v>
      </c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485">
        <v>0</v>
      </c>
      <c r="AF27" s="485">
        <v>0</v>
      </c>
      <c r="AG27" s="486">
        <v>0</v>
      </c>
    </row>
    <row r="28" spans="1:33" ht="15.75" thickBot="1" x14ac:dyDescent="0.3">
      <c r="A28" s="605"/>
      <c r="B28" s="176" t="s">
        <v>42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77">
        <f t="shared" si="8"/>
        <v>0</v>
      </c>
      <c r="N28" s="477">
        <f t="shared" si="6"/>
        <v>0</v>
      </c>
      <c r="O28" s="69">
        <f t="shared" si="7"/>
        <v>0</v>
      </c>
      <c r="Q28" s="166"/>
      <c r="R28" s="166"/>
      <c r="S28" s="605"/>
      <c r="T28" s="176" t="s">
        <v>42</v>
      </c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487">
        <v>0</v>
      </c>
      <c r="AF28" s="487">
        <v>0</v>
      </c>
      <c r="AG28" s="488">
        <v>0</v>
      </c>
    </row>
    <row r="29" spans="1:33" ht="21.75" thickBot="1" x14ac:dyDescent="0.4">
      <c r="A29" s="71"/>
      <c r="B29" s="177" t="s">
        <v>43</v>
      </c>
      <c r="C29" s="178">
        <f t="shared" ref="C29:N29" si="9">SUM(C18:C28)</f>
        <v>32716.769999999997</v>
      </c>
      <c r="D29" s="178">
        <f t="shared" si="9"/>
        <v>1821043.85</v>
      </c>
      <c r="E29" s="178">
        <f t="shared" si="9"/>
        <v>1492376.5199999949</v>
      </c>
      <c r="F29" s="178">
        <f t="shared" si="9"/>
        <v>2140174.7000000002</v>
      </c>
      <c r="G29" s="178">
        <f t="shared" si="9"/>
        <v>2970985.66</v>
      </c>
      <c r="H29" s="178">
        <f t="shared" si="9"/>
        <v>3312810.04</v>
      </c>
      <c r="I29" s="178">
        <f t="shared" si="9"/>
        <v>4056968.41</v>
      </c>
      <c r="J29" s="178">
        <f t="shared" si="9"/>
        <v>3123126.55</v>
      </c>
      <c r="K29" s="178">
        <f t="shared" si="9"/>
        <v>3250633.29</v>
      </c>
      <c r="L29" s="179">
        <f t="shared" si="9"/>
        <v>3503632.8</v>
      </c>
      <c r="M29" s="179">
        <f t="shared" si="9"/>
        <v>1819495.67</v>
      </c>
      <c r="N29" s="498">
        <f t="shared" si="9"/>
        <v>6169738.0499999998</v>
      </c>
      <c r="O29" s="72">
        <f t="shared" si="7"/>
        <v>33693702.309999995</v>
      </c>
      <c r="P29" s="492">
        <f>'FORECAST OVERVIEW'!M6</f>
        <v>1819495.6699999997</v>
      </c>
      <c r="Q29" s="494">
        <f>'FORECAST OVERVIEW'!N6</f>
        <v>6169738.0499999989</v>
      </c>
      <c r="S29" s="71"/>
      <c r="T29" s="177" t="s">
        <v>43</v>
      </c>
      <c r="U29" s="478">
        <f t="shared" ref="U29:AF29" si="10">SUM(U18:U28)</f>
        <v>0</v>
      </c>
      <c r="V29" s="478">
        <f t="shared" si="10"/>
        <v>0</v>
      </c>
      <c r="W29" s="478">
        <f t="shared" si="10"/>
        <v>0</v>
      </c>
      <c r="X29" s="478">
        <f t="shared" si="10"/>
        <v>0</v>
      </c>
      <c r="Y29" s="478">
        <f t="shared" si="10"/>
        <v>0</v>
      </c>
      <c r="Z29" s="478">
        <f t="shared" si="10"/>
        <v>0</v>
      </c>
      <c r="AA29" s="478">
        <f t="shared" si="10"/>
        <v>0</v>
      </c>
      <c r="AB29" s="478">
        <f t="shared" si="10"/>
        <v>0</v>
      </c>
      <c r="AC29" s="478">
        <f t="shared" si="10"/>
        <v>0</v>
      </c>
      <c r="AD29" s="479">
        <f t="shared" si="10"/>
        <v>0</v>
      </c>
      <c r="AE29" s="479">
        <f t="shared" si="10"/>
        <v>1</v>
      </c>
      <c r="AF29" s="480">
        <f t="shared" si="10"/>
        <v>1</v>
      </c>
      <c r="AG29" s="481">
        <f>SUM(AG18:AG28)</f>
        <v>1</v>
      </c>
    </row>
    <row r="30" spans="1:33" ht="21.75" thickBot="1" x14ac:dyDescent="0.4">
      <c r="A30" s="71"/>
      <c r="F30" s="70">
        <v>0</v>
      </c>
      <c r="S30" s="71"/>
      <c r="X30" s="70">
        <v>0</v>
      </c>
      <c r="AG30" s="1"/>
    </row>
    <row r="31" spans="1:33" ht="21.75" thickBot="1" x14ac:dyDescent="0.4">
      <c r="A31" s="71"/>
      <c r="B31" s="173" t="s">
        <v>36</v>
      </c>
      <c r="C31" s="174">
        <f>C$3</f>
        <v>45292</v>
      </c>
      <c r="D31" s="174">
        <f t="shared" ref="D31:N31" si="11">D$3</f>
        <v>45323</v>
      </c>
      <c r="E31" s="174">
        <f t="shared" si="11"/>
        <v>45352</v>
      </c>
      <c r="F31" s="174">
        <f t="shared" si="11"/>
        <v>45383</v>
      </c>
      <c r="G31" s="174">
        <f t="shared" si="11"/>
        <v>45413</v>
      </c>
      <c r="H31" s="174">
        <f t="shared" si="11"/>
        <v>45444</v>
      </c>
      <c r="I31" s="174">
        <f t="shared" si="11"/>
        <v>45474</v>
      </c>
      <c r="J31" s="174">
        <f t="shared" si="11"/>
        <v>45505</v>
      </c>
      <c r="K31" s="174">
        <f t="shared" si="11"/>
        <v>45536</v>
      </c>
      <c r="L31" s="174">
        <f t="shared" si="11"/>
        <v>45566</v>
      </c>
      <c r="M31" s="174">
        <f t="shared" si="11"/>
        <v>45597</v>
      </c>
      <c r="N31" s="499" t="str">
        <f t="shared" si="11"/>
        <v>Dec-24 +</v>
      </c>
      <c r="O31" s="175" t="s">
        <v>34</v>
      </c>
      <c r="Q31" s="37"/>
      <c r="R31" s="37"/>
      <c r="S31" s="71"/>
      <c r="T31" s="173" t="s">
        <v>36</v>
      </c>
      <c r="U31" s="482" t="s">
        <v>188</v>
      </c>
      <c r="V31" s="482" t="s">
        <v>189</v>
      </c>
      <c r="W31" s="482" t="s">
        <v>190</v>
      </c>
      <c r="X31" s="482" t="s">
        <v>191</v>
      </c>
      <c r="Y31" s="482" t="s">
        <v>44</v>
      </c>
      <c r="Z31" s="482" t="s">
        <v>192</v>
      </c>
      <c r="AA31" s="482" t="s">
        <v>193</v>
      </c>
      <c r="AB31" s="482" t="s">
        <v>194</v>
      </c>
      <c r="AC31" s="482" t="s">
        <v>195</v>
      </c>
      <c r="AD31" s="482" t="s">
        <v>196</v>
      </c>
      <c r="AE31" s="489" t="s">
        <v>197</v>
      </c>
      <c r="AF31" s="489" t="s">
        <v>198</v>
      </c>
      <c r="AG31" s="175" t="s">
        <v>34</v>
      </c>
    </row>
    <row r="32" spans="1:33" ht="14.65" customHeight="1" x14ac:dyDescent="0.25">
      <c r="A32" s="606" t="s">
        <v>234</v>
      </c>
      <c r="B32" s="11" t="s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477">
        <f>P$43*AE32</f>
        <v>0</v>
      </c>
      <c r="N32" s="477">
        <f t="shared" ref="N32:N42" si="12">Q$43*AF32</f>
        <v>0</v>
      </c>
      <c r="O32" s="69">
        <f t="shared" ref="O32:O43" si="13">SUM(C32:N32)</f>
        <v>0</v>
      </c>
      <c r="P32" s="182"/>
      <c r="Q32" s="166"/>
      <c r="R32" s="166"/>
      <c r="S32" s="606" t="s">
        <v>234</v>
      </c>
      <c r="T32" s="11" t="s">
        <v>0</v>
      </c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483">
        <v>0</v>
      </c>
      <c r="AF32" s="483">
        <v>0</v>
      </c>
      <c r="AG32" s="484">
        <v>0</v>
      </c>
    </row>
    <row r="33" spans="1:33" x14ac:dyDescent="0.25">
      <c r="A33" s="607"/>
      <c r="B33" s="12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477">
        <f t="shared" ref="M33:M42" si="14">P$43*AE33</f>
        <v>0</v>
      </c>
      <c r="N33" s="477">
        <f t="shared" si="12"/>
        <v>0</v>
      </c>
      <c r="O33" s="69">
        <f t="shared" si="13"/>
        <v>0</v>
      </c>
      <c r="Q33" s="166"/>
      <c r="R33" s="166"/>
      <c r="S33" s="607"/>
      <c r="T33" s="12" t="s">
        <v>1</v>
      </c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485">
        <v>0</v>
      </c>
      <c r="AF33" s="485">
        <v>0</v>
      </c>
      <c r="AG33" s="486">
        <v>0</v>
      </c>
    </row>
    <row r="34" spans="1:33" x14ac:dyDescent="0.25">
      <c r="A34" s="607"/>
      <c r="B34" s="11" t="s">
        <v>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477">
        <f t="shared" si="14"/>
        <v>0</v>
      </c>
      <c r="N34" s="477">
        <f t="shared" si="12"/>
        <v>0</v>
      </c>
      <c r="O34" s="69">
        <f t="shared" si="13"/>
        <v>0</v>
      </c>
      <c r="Q34" s="166"/>
      <c r="R34" s="166"/>
      <c r="S34" s="607"/>
      <c r="T34" s="11" t="s">
        <v>2</v>
      </c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485">
        <v>0</v>
      </c>
      <c r="AF34" s="485">
        <v>0</v>
      </c>
      <c r="AG34" s="486">
        <v>0</v>
      </c>
    </row>
    <row r="35" spans="1:33" x14ac:dyDescent="0.25">
      <c r="A35" s="607"/>
      <c r="B35" s="11" t="s">
        <v>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477">
        <f t="shared" si="14"/>
        <v>0</v>
      </c>
      <c r="N35" s="477">
        <f t="shared" si="12"/>
        <v>0</v>
      </c>
      <c r="O35" s="69">
        <f t="shared" si="13"/>
        <v>0</v>
      </c>
      <c r="Q35" s="166"/>
      <c r="R35" s="166"/>
      <c r="S35" s="607"/>
      <c r="T35" s="11" t="s">
        <v>9</v>
      </c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485">
        <v>0</v>
      </c>
      <c r="AF35" s="485">
        <v>0</v>
      </c>
      <c r="AG35" s="486">
        <v>0</v>
      </c>
    </row>
    <row r="36" spans="1:33" x14ac:dyDescent="0.25">
      <c r="A36" s="607"/>
      <c r="B36" s="12" t="s">
        <v>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477">
        <f t="shared" si="14"/>
        <v>0</v>
      </c>
      <c r="N36" s="477">
        <f t="shared" si="12"/>
        <v>0</v>
      </c>
      <c r="O36" s="69">
        <f t="shared" si="13"/>
        <v>0</v>
      </c>
      <c r="Q36" s="166"/>
      <c r="R36" s="166"/>
      <c r="S36" s="607"/>
      <c r="T36" s="12" t="s">
        <v>3</v>
      </c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485">
        <v>0</v>
      </c>
      <c r="AF36" s="485">
        <v>0</v>
      </c>
      <c r="AG36" s="486">
        <v>0</v>
      </c>
    </row>
    <row r="37" spans="1:33" x14ac:dyDescent="0.25">
      <c r="A37" s="607"/>
      <c r="B37" s="11" t="s">
        <v>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477">
        <f t="shared" si="14"/>
        <v>0</v>
      </c>
      <c r="N37" s="477">
        <f t="shared" si="12"/>
        <v>0</v>
      </c>
      <c r="O37" s="69">
        <f t="shared" si="13"/>
        <v>0</v>
      </c>
      <c r="Q37" s="166"/>
      <c r="R37" s="166"/>
      <c r="S37" s="607"/>
      <c r="T37" s="11" t="s">
        <v>4</v>
      </c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485">
        <v>1</v>
      </c>
      <c r="AF37" s="485">
        <v>1</v>
      </c>
      <c r="AG37" s="486">
        <v>1</v>
      </c>
    </row>
    <row r="38" spans="1:33" x14ac:dyDescent="0.25">
      <c r="A38" s="607"/>
      <c r="B38" s="11" t="s">
        <v>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477">
        <f t="shared" si="14"/>
        <v>0</v>
      </c>
      <c r="N38" s="477">
        <f t="shared" si="12"/>
        <v>0</v>
      </c>
      <c r="O38" s="69">
        <f t="shared" si="13"/>
        <v>0</v>
      </c>
      <c r="Q38" s="166"/>
      <c r="R38" s="166"/>
      <c r="S38" s="607"/>
      <c r="T38" s="11" t="s">
        <v>5</v>
      </c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485">
        <v>0</v>
      </c>
      <c r="AF38" s="485">
        <v>0</v>
      </c>
      <c r="AG38" s="486">
        <v>0</v>
      </c>
    </row>
    <row r="39" spans="1:33" x14ac:dyDescent="0.25">
      <c r="A39" s="607"/>
      <c r="B39" s="11" t="s">
        <v>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477">
        <f t="shared" si="14"/>
        <v>0</v>
      </c>
      <c r="N39" s="477">
        <f t="shared" si="12"/>
        <v>0</v>
      </c>
      <c r="O39" s="69">
        <f t="shared" si="13"/>
        <v>0</v>
      </c>
      <c r="Q39" s="166"/>
      <c r="R39" s="166"/>
      <c r="S39" s="607"/>
      <c r="T39" s="11" t="s">
        <v>6</v>
      </c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485">
        <v>0</v>
      </c>
      <c r="AF39" s="485">
        <v>0</v>
      </c>
      <c r="AG39" s="486">
        <v>0</v>
      </c>
    </row>
    <row r="40" spans="1:33" x14ac:dyDescent="0.25">
      <c r="A40" s="607"/>
      <c r="B40" s="11" t="s">
        <v>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477">
        <f t="shared" si="14"/>
        <v>0</v>
      </c>
      <c r="N40" s="477">
        <f t="shared" si="12"/>
        <v>0</v>
      </c>
      <c r="O40" s="69">
        <f t="shared" si="13"/>
        <v>0</v>
      </c>
      <c r="Q40" s="166"/>
      <c r="R40" s="166"/>
      <c r="S40" s="607"/>
      <c r="T40" s="11" t="s">
        <v>7</v>
      </c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485">
        <v>0</v>
      </c>
      <c r="AF40" s="485">
        <v>0</v>
      </c>
      <c r="AG40" s="486">
        <v>0</v>
      </c>
    </row>
    <row r="41" spans="1:33" x14ac:dyDescent="0.25">
      <c r="A41" s="607"/>
      <c r="B41" s="11" t="s">
        <v>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477">
        <f t="shared" si="14"/>
        <v>0</v>
      </c>
      <c r="N41" s="477">
        <f t="shared" si="12"/>
        <v>0</v>
      </c>
      <c r="O41" s="69">
        <f t="shared" si="13"/>
        <v>0</v>
      </c>
      <c r="Q41" s="166"/>
      <c r="R41" s="166"/>
      <c r="S41" s="607"/>
      <c r="T41" s="11" t="s">
        <v>8</v>
      </c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485">
        <v>0</v>
      </c>
      <c r="AF41" s="485">
        <v>0</v>
      </c>
      <c r="AG41" s="486">
        <v>0</v>
      </c>
    </row>
    <row r="42" spans="1:33" ht="15.75" thickBot="1" x14ac:dyDescent="0.3">
      <c r="A42" s="608"/>
      <c r="B42" s="176" t="s">
        <v>42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477">
        <f t="shared" si="14"/>
        <v>0</v>
      </c>
      <c r="N42" s="477">
        <f t="shared" si="12"/>
        <v>0</v>
      </c>
      <c r="O42" s="69">
        <f t="shared" si="13"/>
        <v>0</v>
      </c>
      <c r="Q42" s="166"/>
      <c r="R42" s="166"/>
      <c r="S42" s="608"/>
      <c r="T42" s="176" t="s">
        <v>42</v>
      </c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487">
        <v>0</v>
      </c>
      <c r="AF42" s="487">
        <v>0</v>
      </c>
      <c r="AG42" s="488">
        <v>0</v>
      </c>
    </row>
    <row r="43" spans="1:33" ht="21.75" thickBot="1" x14ac:dyDescent="0.4">
      <c r="A43" s="71"/>
      <c r="B43" s="177" t="s">
        <v>43</v>
      </c>
      <c r="C43" s="178">
        <f t="shared" ref="C43:N43" si="15">SUM(C32:C42)</f>
        <v>0</v>
      </c>
      <c r="D43" s="178">
        <f t="shared" si="15"/>
        <v>0</v>
      </c>
      <c r="E43" s="178">
        <f t="shared" si="15"/>
        <v>0</v>
      </c>
      <c r="F43" s="178">
        <f t="shared" si="15"/>
        <v>0</v>
      </c>
      <c r="G43" s="178">
        <f t="shared" si="15"/>
        <v>0</v>
      </c>
      <c r="H43" s="178">
        <f t="shared" si="15"/>
        <v>0</v>
      </c>
      <c r="I43" s="178">
        <f t="shared" si="15"/>
        <v>0</v>
      </c>
      <c r="J43" s="178">
        <f t="shared" si="15"/>
        <v>0</v>
      </c>
      <c r="K43" s="178">
        <f t="shared" si="15"/>
        <v>0</v>
      </c>
      <c r="L43" s="179">
        <f t="shared" si="15"/>
        <v>0</v>
      </c>
      <c r="M43" s="179">
        <f t="shared" si="15"/>
        <v>0</v>
      </c>
      <c r="N43" s="498">
        <f t="shared" si="15"/>
        <v>0</v>
      </c>
      <c r="O43" s="72">
        <f t="shared" si="13"/>
        <v>0</v>
      </c>
      <c r="P43" s="495"/>
      <c r="Q43" s="496"/>
      <c r="S43" s="71"/>
      <c r="T43" s="177" t="s">
        <v>43</v>
      </c>
      <c r="U43" s="478">
        <f t="shared" ref="U43:AF43" si="16">SUM(U32:U42)</f>
        <v>0</v>
      </c>
      <c r="V43" s="478">
        <f t="shared" si="16"/>
        <v>0</v>
      </c>
      <c r="W43" s="478">
        <f t="shared" si="16"/>
        <v>0</v>
      </c>
      <c r="X43" s="478">
        <f t="shared" si="16"/>
        <v>0</v>
      </c>
      <c r="Y43" s="478">
        <f t="shared" si="16"/>
        <v>0</v>
      </c>
      <c r="Z43" s="478">
        <f t="shared" si="16"/>
        <v>0</v>
      </c>
      <c r="AA43" s="478">
        <f t="shared" si="16"/>
        <v>0</v>
      </c>
      <c r="AB43" s="478">
        <f t="shared" si="16"/>
        <v>0</v>
      </c>
      <c r="AC43" s="478">
        <f t="shared" si="16"/>
        <v>0</v>
      </c>
      <c r="AD43" s="479">
        <f t="shared" si="16"/>
        <v>0</v>
      </c>
      <c r="AE43" s="479">
        <f t="shared" si="16"/>
        <v>1</v>
      </c>
      <c r="AF43" s="480">
        <f t="shared" si="16"/>
        <v>1</v>
      </c>
      <c r="AG43" s="481">
        <f>SUM(AG32:AG42)</f>
        <v>1</v>
      </c>
    </row>
    <row r="44" spans="1:33" ht="21.75" thickBot="1" x14ac:dyDescent="0.4">
      <c r="A44" s="71"/>
      <c r="F44" s="70">
        <v>0</v>
      </c>
      <c r="S44" s="71"/>
      <c r="X44" s="70">
        <v>0</v>
      </c>
      <c r="AG44" s="1"/>
    </row>
    <row r="45" spans="1:33" ht="21.75" thickBot="1" x14ac:dyDescent="0.4">
      <c r="A45" s="71"/>
      <c r="B45" s="173" t="s">
        <v>36</v>
      </c>
      <c r="C45" s="174">
        <f>C$3</f>
        <v>45292</v>
      </c>
      <c r="D45" s="174">
        <f t="shared" ref="D45:N45" si="17">D$3</f>
        <v>45323</v>
      </c>
      <c r="E45" s="174">
        <f t="shared" si="17"/>
        <v>45352</v>
      </c>
      <c r="F45" s="174">
        <f t="shared" si="17"/>
        <v>45383</v>
      </c>
      <c r="G45" s="174">
        <f t="shared" si="17"/>
        <v>45413</v>
      </c>
      <c r="H45" s="174">
        <f t="shared" si="17"/>
        <v>45444</v>
      </c>
      <c r="I45" s="174">
        <f t="shared" si="17"/>
        <v>45474</v>
      </c>
      <c r="J45" s="174">
        <f t="shared" si="17"/>
        <v>45505</v>
      </c>
      <c r="K45" s="174">
        <f t="shared" si="17"/>
        <v>45536</v>
      </c>
      <c r="L45" s="174">
        <f t="shared" si="17"/>
        <v>45566</v>
      </c>
      <c r="M45" s="174">
        <f t="shared" si="17"/>
        <v>45597</v>
      </c>
      <c r="N45" s="499" t="str">
        <f t="shared" si="17"/>
        <v>Dec-24 +</v>
      </c>
      <c r="O45" s="175" t="s">
        <v>34</v>
      </c>
      <c r="Q45" s="37"/>
      <c r="R45" s="37"/>
      <c r="S45" s="71"/>
      <c r="T45" s="173" t="s">
        <v>36</v>
      </c>
      <c r="U45" s="482" t="s">
        <v>188</v>
      </c>
      <c r="V45" s="482" t="s">
        <v>189</v>
      </c>
      <c r="W45" s="482" t="s">
        <v>190</v>
      </c>
      <c r="X45" s="482" t="s">
        <v>191</v>
      </c>
      <c r="Y45" s="482" t="s">
        <v>44</v>
      </c>
      <c r="Z45" s="482" t="s">
        <v>192</v>
      </c>
      <c r="AA45" s="482" t="s">
        <v>193</v>
      </c>
      <c r="AB45" s="482" t="s">
        <v>194</v>
      </c>
      <c r="AC45" s="482" t="s">
        <v>195</v>
      </c>
      <c r="AD45" s="482" t="s">
        <v>196</v>
      </c>
      <c r="AE45" s="489" t="s">
        <v>197</v>
      </c>
      <c r="AF45" s="489" t="s">
        <v>198</v>
      </c>
      <c r="AG45" s="175" t="s">
        <v>34</v>
      </c>
    </row>
    <row r="46" spans="1:33" x14ac:dyDescent="0.25">
      <c r="A46" s="606" t="s">
        <v>47</v>
      </c>
      <c r="B46" s="11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9869.6</v>
      </c>
      <c r="J46" s="3">
        <v>0</v>
      </c>
      <c r="K46" s="3">
        <v>0</v>
      </c>
      <c r="L46" s="3">
        <v>0</v>
      </c>
      <c r="M46" s="477">
        <f>P$57*AE46</f>
        <v>2380.2252526902716</v>
      </c>
      <c r="N46" s="477">
        <f t="shared" ref="N46:N56" si="18">Q$57*AF46</f>
        <v>4395.1295477701942</v>
      </c>
      <c r="O46" s="69">
        <f t="shared" ref="O46:O57" si="19">SUM(C46:N46)</f>
        <v>16644.954800460466</v>
      </c>
      <c r="P46" s="182"/>
      <c r="Q46" s="166"/>
      <c r="R46" s="166"/>
      <c r="S46" s="606" t="s">
        <v>47</v>
      </c>
      <c r="T46" s="11" t="s">
        <v>0</v>
      </c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483">
        <v>3.6845320217981734E-3</v>
      </c>
      <c r="AF46" s="483">
        <v>3.6845320217981734E-3</v>
      </c>
      <c r="AG46" s="484">
        <v>3.6845320217981734E-3</v>
      </c>
    </row>
    <row r="47" spans="1:33" x14ac:dyDescent="0.25">
      <c r="A47" s="607"/>
      <c r="B47" s="12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12699.86</v>
      </c>
      <c r="J47" s="3">
        <v>0</v>
      </c>
      <c r="K47" s="3">
        <v>23294.92</v>
      </c>
      <c r="L47" s="3">
        <v>81832.240000000005</v>
      </c>
      <c r="M47" s="477">
        <f t="shared" ref="M47:M56" si="20">P$57*AE47</f>
        <v>24768.240891474132</v>
      </c>
      <c r="N47" s="477">
        <f t="shared" si="18"/>
        <v>45735.010695045909</v>
      </c>
      <c r="O47" s="69">
        <f t="shared" si="19"/>
        <v>188330.27158652004</v>
      </c>
      <c r="Q47" s="166"/>
      <c r="R47" s="166"/>
      <c r="S47" s="607"/>
      <c r="T47" s="12" t="s">
        <v>1</v>
      </c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485">
        <v>3.8340647207696255E-2</v>
      </c>
      <c r="AF47" s="485">
        <v>3.8340647207696255E-2</v>
      </c>
      <c r="AG47" s="486">
        <v>3.8340647207696255E-2</v>
      </c>
    </row>
    <row r="48" spans="1:33" x14ac:dyDescent="0.25">
      <c r="A48" s="607"/>
      <c r="B48" s="11" t="s">
        <v>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477">
        <f t="shared" si="20"/>
        <v>0</v>
      </c>
      <c r="N48" s="477">
        <f t="shared" si="18"/>
        <v>0</v>
      </c>
      <c r="O48" s="69">
        <f t="shared" si="19"/>
        <v>0</v>
      </c>
      <c r="Q48" s="166"/>
      <c r="R48" s="166"/>
      <c r="S48" s="607"/>
      <c r="T48" s="11" t="s">
        <v>2</v>
      </c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485">
        <v>0</v>
      </c>
      <c r="AF48" s="485">
        <v>0</v>
      </c>
      <c r="AG48" s="486">
        <v>0</v>
      </c>
    </row>
    <row r="49" spans="1:33" x14ac:dyDescent="0.25">
      <c r="A49" s="607"/>
      <c r="B49" s="11" t="s">
        <v>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11980</v>
      </c>
      <c r="L49" s="3">
        <v>119212.16</v>
      </c>
      <c r="M49" s="477">
        <f t="shared" si="20"/>
        <v>22714.606634401425</v>
      </c>
      <c r="N49" s="477">
        <f t="shared" si="18"/>
        <v>41942.937405607605</v>
      </c>
      <c r="O49" s="69">
        <f t="shared" si="19"/>
        <v>195849.70404000903</v>
      </c>
      <c r="Q49" s="166"/>
      <c r="R49" s="166"/>
      <c r="S49" s="607"/>
      <c r="T49" s="11" t="s">
        <v>9</v>
      </c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485">
        <v>3.5161670271503444E-2</v>
      </c>
      <c r="AF49" s="485">
        <v>3.5161670271503444E-2</v>
      </c>
      <c r="AG49" s="486">
        <v>3.5161670271503444E-2</v>
      </c>
    </row>
    <row r="50" spans="1:33" x14ac:dyDescent="0.25">
      <c r="A50" s="607"/>
      <c r="B50" s="12" t="s">
        <v>3</v>
      </c>
      <c r="C50" s="3">
        <v>0</v>
      </c>
      <c r="D50" s="3">
        <v>0</v>
      </c>
      <c r="E50" s="3">
        <v>552058.6</v>
      </c>
      <c r="F50" s="3">
        <v>812723.69</v>
      </c>
      <c r="G50" s="3">
        <v>1004221.75</v>
      </c>
      <c r="H50" s="3">
        <v>597775.54</v>
      </c>
      <c r="I50" s="3">
        <v>363670.29</v>
      </c>
      <c r="J50" s="3">
        <v>141673.48000000001</v>
      </c>
      <c r="K50" s="3">
        <v>493411.64</v>
      </c>
      <c r="L50" s="3">
        <v>638374.01</v>
      </c>
      <c r="M50" s="477">
        <f t="shared" si="20"/>
        <v>580077.45817424881</v>
      </c>
      <c r="N50" s="477">
        <f t="shared" si="18"/>
        <v>1071123.6566940278</v>
      </c>
      <c r="O50" s="69">
        <f t="shared" si="19"/>
        <v>6255110.1148682768</v>
      </c>
      <c r="Q50" s="166"/>
      <c r="R50" s="166"/>
      <c r="S50" s="607"/>
      <c r="T50" s="12" t="s">
        <v>3</v>
      </c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485">
        <v>0.89794609453478891</v>
      </c>
      <c r="AF50" s="485">
        <v>0.89794609453478891</v>
      </c>
      <c r="AG50" s="486">
        <v>0.89794609453478891</v>
      </c>
    </row>
    <row r="51" spans="1:33" x14ac:dyDescent="0.25">
      <c r="A51" s="607"/>
      <c r="B51" s="11" t="s">
        <v>4</v>
      </c>
      <c r="C51" s="3">
        <v>0</v>
      </c>
      <c r="D51" s="3">
        <v>0</v>
      </c>
      <c r="E51" s="3">
        <v>0</v>
      </c>
      <c r="F51" s="3">
        <v>123898.59</v>
      </c>
      <c r="G51" s="3">
        <v>1479.07</v>
      </c>
      <c r="H51" s="3">
        <v>0</v>
      </c>
      <c r="I51" s="3">
        <v>1274.44</v>
      </c>
      <c r="J51" s="3">
        <v>0</v>
      </c>
      <c r="K51" s="3">
        <v>2370.7199999999998</v>
      </c>
      <c r="L51" s="3">
        <v>117874.43</v>
      </c>
      <c r="M51" s="477">
        <f t="shared" si="20"/>
        <v>3945.0081004428421</v>
      </c>
      <c r="N51" s="477">
        <f t="shared" si="18"/>
        <v>7284.5297514811837</v>
      </c>
      <c r="O51" s="69">
        <f t="shared" si="19"/>
        <v>258126.78785192405</v>
      </c>
      <c r="Q51" s="166"/>
      <c r="R51" s="166"/>
      <c r="S51" s="607"/>
      <c r="T51" s="11" t="s">
        <v>4</v>
      </c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485">
        <v>6.1067786151356657E-3</v>
      </c>
      <c r="AF51" s="485">
        <v>6.1067786151356657E-3</v>
      </c>
      <c r="AG51" s="486">
        <v>6.1067786151356657E-3</v>
      </c>
    </row>
    <row r="52" spans="1:33" x14ac:dyDescent="0.25">
      <c r="A52" s="607"/>
      <c r="B52" s="11" t="s">
        <v>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477">
        <f t="shared" si="20"/>
        <v>3747.2686554825996</v>
      </c>
      <c r="N52" s="477">
        <f t="shared" si="18"/>
        <v>6919.4002426995494</v>
      </c>
      <c r="O52" s="69">
        <f t="shared" si="19"/>
        <v>10666.66889818215</v>
      </c>
      <c r="Q52" s="166"/>
      <c r="R52" s="166"/>
      <c r="S52" s="607"/>
      <c r="T52" s="11" t="s">
        <v>5</v>
      </c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485">
        <v>5.8006826621979637E-3</v>
      </c>
      <c r="AF52" s="485">
        <v>5.8006826621979637E-3</v>
      </c>
      <c r="AG52" s="486">
        <v>5.8006826621979637E-3</v>
      </c>
    </row>
    <row r="53" spans="1:33" x14ac:dyDescent="0.25">
      <c r="A53" s="607"/>
      <c r="B53" s="11" t="s">
        <v>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477">
        <f t="shared" si="20"/>
        <v>0</v>
      </c>
      <c r="N53" s="477">
        <f t="shared" si="18"/>
        <v>0</v>
      </c>
      <c r="O53" s="69">
        <f t="shared" si="19"/>
        <v>0</v>
      </c>
      <c r="Q53" s="166"/>
      <c r="R53" s="166"/>
      <c r="S53" s="607"/>
      <c r="T53" s="11" t="s">
        <v>6</v>
      </c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485">
        <v>0</v>
      </c>
      <c r="AF53" s="485">
        <v>0</v>
      </c>
      <c r="AG53" s="486">
        <v>0</v>
      </c>
    </row>
    <row r="54" spans="1:33" x14ac:dyDescent="0.25">
      <c r="A54" s="607"/>
      <c r="B54" s="11" t="s">
        <v>7</v>
      </c>
      <c r="C54" s="3">
        <v>0</v>
      </c>
      <c r="D54" s="3">
        <v>0</v>
      </c>
      <c r="E54" s="3">
        <v>0</v>
      </c>
      <c r="F54" s="3">
        <v>302107.83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477">
        <f t="shared" si="20"/>
        <v>0</v>
      </c>
      <c r="N54" s="477">
        <f t="shared" si="18"/>
        <v>0</v>
      </c>
      <c r="O54" s="69">
        <f t="shared" si="19"/>
        <v>302107.83</v>
      </c>
      <c r="Q54" s="166"/>
      <c r="R54" s="166"/>
      <c r="S54" s="607"/>
      <c r="T54" s="11" t="s">
        <v>7</v>
      </c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485">
        <v>0</v>
      </c>
      <c r="AF54" s="485">
        <v>0</v>
      </c>
      <c r="AG54" s="486">
        <v>0</v>
      </c>
    </row>
    <row r="55" spans="1:33" x14ac:dyDescent="0.25">
      <c r="A55" s="607"/>
      <c r="B55" s="11" t="s">
        <v>8</v>
      </c>
      <c r="C55" s="3">
        <v>0</v>
      </c>
      <c r="D55" s="3">
        <v>0</v>
      </c>
      <c r="E55" s="3">
        <v>0</v>
      </c>
      <c r="F55" s="3">
        <v>0</v>
      </c>
      <c r="G55" s="3">
        <v>15746.66</v>
      </c>
      <c r="H55" s="3">
        <v>0</v>
      </c>
      <c r="I55" s="3">
        <v>29539.32</v>
      </c>
      <c r="J55" s="3">
        <v>0</v>
      </c>
      <c r="K55" s="3">
        <v>-697.74</v>
      </c>
      <c r="L55" s="3">
        <v>23839.01</v>
      </c>
      <c r="M55" s="477">
        <f t="shared" si="20"/>
        <v>8371.9599547101625</v>
      </c>
      <c r="N55" s="477">
        <f t="shared" si="18"/>
        <v>15458.977476231126</v>
      </c>
      <c r="O55" s="69">
        <f t="shared" si="19"/>
        <v>92258.187430941296</v>
      </c>
      <c r="Q55" s="166"/>
      <c r="R55" s="166"/>
      <c r="S55" s="607"/>
      <c r="T55" s="11" t="s">
        <v>8</v>
      </c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485">
        <v>1.2959594686879634E-2</v>
      </c>
      <c r="AF55" s="485">
        <v>1.2959594686879634E-2</v>
      </c>
      <c r="AG55" s="486">
        <v>1.2959594686879634E-2</v>
      </c>
    </row>
    <row r="56" spans="1:33" ht="15.75" thickBot="1" x14ac:dyDescent="0.3">
      <c r="A56" s="608"/>
      <c r="B56" s="176" t="s">
        <v>42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477">
        <f t="shared" si="20"/>
        <v>0</v>
      </c>
      <c r="N56" s="477">
        <f t="shared" si="18"/>
        <v>0</v>
      </c>
      <c r="O56" s="69">
        <f t="shared" si="19"/>
        <v>0</v>
      </c>
      <c r="Q56" s="166"/>
      <c r="R56" s="166"/>
      <c r="S56" s="608"/>
      <c r="T56" s="176" t="s">
        <v>42</v>
      </c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487">
        <v>0</v>
      </c>
      <c r="AF56" s="487">
        <v>0</v>
      </c>
      <c r="AG56" s="488">
        <v>0</v>
      </c>
    </row>
    <row r="57" spans="1:33" ht="21.75" thickBot="1" x14ac:dyDescent="0.4">
      <c r="A57" s="71"/>
      <c r="B57" s="177" t="s">
        <v>43</v>
      </c>
      <c r="C57" s="178">
        <f t="shared" ref="C57:N57" si="21">SUM(C46:C56)</f>
        <v>0</v>
      </c>
      <c r="D57" s="178">
        <f t="shared" si="21"/>
        <v>0</v>
      </c>
      <c r="E57" s="178">
        <f t="shared" si="21"/>
        <v>552058.6</v>
      </c>
      <c r="F57" s="178">
        <f t="shared" si="21"/>
        <v>1238730.1099999999</v>
      </c>
      <c r="G57" s="178">
        <f t="shared" si="21"/>
        <v>1021447.48</v>
      </c>
      <c r="H57" s="178">
        <f t="shared" si="21"/>
        <v>597775.54</v>
      </c>
      <c r="I57" s="178">
        <f t="shared" si="21"/>
        <v>417053.51</v>
      </c>
      <c r="J57" s="178">
        <f t="shared" si="21"/>
        <v>141673.48000000001</v>
      </c>
      <c r="K57" s="178">
        <f t="shared" si="21"/>
        <v>530359.54</v>
      </c>
      <c r="L57" s="179">
        <f t="shared" si="21"/>
        <v>981131.85000000009</v>
      </c>
      <c r="M57" s="179">
        <f t="shared" si="21"/>
        <v>646004.76766345021</v>
      </c>
      <c r="N57" s="498">
        <f t="shared" si="21"/>
        <v>1192859.6418128633</v>
      </c>
      <c r="O57" s="72">
        <f t="shared" si="19"/>
        <v>7319094.5194763131</v>
      </c>
      <c r="P57" s="492">
        <f>'FORECAST OVERVIEW'!M7</f>
        <v>646004.76766345021</v>
      </c>
      <c r="Q57" s="493">
        <f>'FORECAST OVERVIEW'!N7</f>
        <v>1192859.6418128633</v>
      </c>
      <c r="S57" s="71"/>
      <c r="T57" s="177" t="s">
        <v>43</v>
      </c>
      <c r="U57" s="478">
        <f t="shared" ref="U57:AF57" si="22">SUM(U46:U56)</f>
        <v>0</v>
      </c>
      <c r="V57" s="478">
        <f t="shared" si="22"/>
        <v>0</v>
      </c>
      <c r="W57" s="478">
        <f t="shared" si="22"/>
        <v>0</v>
      </c>
      <c r="X57" s="478">
        <f t="shared" si="22"/>
        <v>0</v>
      </c>
      <c r="Y57" s="478">
        <f t="shared" si="22"/>
        <v>0</v>
      </c>
      <c r="Z57" s="478">
        <f t="shared" si="22"/>
        <v>0</v>
      </c>
      <c r="AA57" s="478">
        <f t="shared" si="22"/>
        <v>0</v>
      </c>
      <c r="AB57" s="478">
        <f t="shared" si="22"/>
        <v>0</v>
      </c>
      <c r="AC57" s="478">
        <f t="shared" si="22"/>
        <v>0</v>
      </c>
      <c r="AD57" s="479">
        <f t="shared" si="22"/>
        <v>0</v>
      </c>
      <c r="AE57" s="479">
        <f t="shared" si="22"/>
        <v>1</v>
      </c>
      <c r="AF57" s="480">
        <f t="shared" si="22"/>
        <v>1</v>
      </c>
      <c r="AG57" s="481">
        <f>SUM(AG46:AG56)</f>
        <v>1</v>
      </c>
    </row>
    <row r="58" spans="1:33" ht="21.75" thickBot="1" x14ac:dyDescent="0.4">
      <c r="A58" s="71"/>
      <c r="F58" s="70">
        <v>0</v>
      </c>
      <c r="S58" s="71"/>
      <c r="X58" s="70">
        <v>0</v>
      </c>
      <c r="AG58" s="1"/>
    </row>
    <row r="59" spans="1:33" ht="21.75" thickBot="1" x14ac:dyDescent="0.4">
      <c r="A59" s="71"/>
      <c r="B59" s="173" t="s">
        <v>36</v>
      </c>
      <c r="C59" s="174">
        <f>C$3</f>
        <v>45292</v>
      </c>
      <c r="D59" s="174">
        <f t="shared" ref="D59:N59" si="23">D$3</f>
        <v>45323</v>
      </c>
      <c r="E59" s="174">
        <f t="shared" si="23"/>
        <v>45352</v>
      </c>
      <c r="F59" s="174">
        <f t="shared" si="23"/>
        <v>45383</v>
      </c>
      <c r="G59" s="174">
        <f t="shared" si="23"/>
        <v>45413</v>
      </c>
      <c r="H59" s="174">
        <f t="shared" si="23"/>
        <v>45444</v>
      </c>
      <c r="I59" s="174">
        <f t="shared" si="23"/>
        <v>45474</v>
      </c>
      <c r="J59" s="174">
        <f t="shared" si="23"/>
        <v>45505</v>
      </c>
      <c r="K59" s="174">
        <f t="shared" si="23"/>
        <v>45536</v>
      </c>
      <c r="L59" s="174">
        <f t="shared" si="23"/>
        <v>45566</v>
      </c>
      <c r="M59" s="174">
        <f t="shared" si="23"/>
        <v>45597</v>
      </c>
      <c r="N59" s="499" t="str">
        <f t="shared" si="23"/>
        <v>Dec-24 +</v>
      </c>
      <c r="O59" s="175" t="s">
        <v>34</v>
      </c>
      <c r="Q59" s="37"/>
      <c r="R59" s="37"/>
      <c r="S59" s="71"/>
      <c r="T59" s="173" t="s">
        <v>36</v>
      </c>
      <c r="U59" s="482" t="s">
        <v>188</v>
      </c>
      <c r="V59" s="482" t="s">
        <v>189</v>
      </c>
      <c r="W59" s="482" t="s">
        <v>190</v>
      </c>
      <c r="X59" s="482" t="s">
        <v>191</v>
      </c>
      <c r="Y59" s="482" t="s">
        <v>44</v>
      </c>
      <c r="Z59" s="482" t="s">
        <v>192</v>
      </c>
      <c r="AA59" s="482" t="s">
        <v>193</v>
      </c>
      <c r="AB59" s="482" t="s">
        <v>194</v>
      </c>
      <c r="AC59" s="482" t="s">
        <v>195</v>
      </c>
      <c r="AD59" s="482" t="s">
        <v>196</v>
      </c>
      <c r="AE59" s="489" t="s">
        <v>197</v>
      </c>
      <c r="AF59" s="489" t="s">
        <v>198</v>
      </c>
      <c r="AG59" s="175" t="s">
        <v>34</v>
      </c>
    </row>
    <row r="60" spans="1:33" x14ac:dyDescent="0.25">
      <c r="A60" s="603" t="s">
        <v>46</v>
      </c>
      <c r="B60" s="11" t="s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477">
        <f>P$71*AE60</f>
        <v>0</v>
      </c>
      <c r="N60" s="477">
        <f t="shared" ref="N60:N70" si="24">Q$71*AF60</f>
        <v>0</v>
      </c>
      <c r="O60" s="69">
        <f t="shared" ref="O60:O71" si="25">SUM(C60:N60)</f>
        <v>0</v>
      </c>
      <c r="P60" s="182"/>
      <c r="Q60" s="166"/>
      <c r="R60" s="166"/>
      <c r="S60" s="603" t="s">
        <v>46</v>
      </c>
      <c r="T60" s="11" t="s">
        <v>0</v>
      </c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483">
        <v>0</v>
      </c>
      <c r="AF60" s="483">
        <v>0</v>
      </c>
      <c r="AG60" s="484">
        <v>0</v>
      </c>
    </row>
    <row r="61" spans="1:33" x14ac:dyDescent="0.25">
      <c r="A61" s="604"/>
      <c r="B61" s="12" t="s">
        <v>1</v>
      </c>
      <c r="C61" s="3">
        <v>0</v>
      </c>
      <c r="D61" s="3">
        <v>0</v>
      </c>
      <c r="E61" s="3">
        <v>76027.5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146720.38</v>
      </c>
      <c r="L61" s="3">
        <v>-6048.81</v>
      </c>
      <c r="M61" s="477">
        <f t="shared" ref="M61:M70" si="26">P$71*AE61</f>
        <v>139165.38307905331</v>
      </c>
      <c r="N61" s="477">
        <f t="shared" si="24"/>
        <v>144926.37056406963</v>
      </c>
      <c r="O61" s="69">
        <f t="shared" si="25"/>
        <v>500790.82364312292</v>
      </c>
      <c r="Q61" s="166"/>
      <c r="R61" s="166"/>
      <c r="S61" s="604"/>
      <c r="T61" s="12" t="s">
        <v>1</v>
      </c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485">
        <v>0.38778094687519138</v>
      </c>
      <c r="AF61" s="485">
        <v>0.38778094687519138</v>
      </c>
      <c r="AG61" s="486">
        <v>0.38778094687519138</v>
      </c>
    </row>
    <row r="62" spans="1:33" x14ac:dyDescent="0.25">
      <c r="A62" s="604"/>
      <c r="B62" s="11" t="s">
        <v>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477">
        <f t="shared" si="26"/>
        <v>0</v>
      </c>
      <c r="N62" s="477">
        <f t="shared" si="24"/>
        <v>0</v>
      </c>
      <c r="O62" s="69">
        <f t="shared" si="25"/>
        <v>0</v>
      </c>
      <c r="Q62" s="166"/>
      <c r="R62" s="166"/>
      <c r="S62" s="604"/>
      <c r="T62" s="11" t="s">
        <v>2</v>
      </c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485">
        <v>0</v>
      </c>
      <c r="AF62" s="485">
        <v>0</v>
      </c>
      <c r="AG62" s="486">
        <v>0</v>
      </c>
    </row>
    <row r="63" spans="1:33" x14ac:dyDescent="0.25">
      <c r="A63" s="604"/>
      <c r="B63" s="11" t="s">
        <v>9</v>
      </c>
      <c r="C63" s="3">
        <v>0</v>
      </c>
      <c r="D63" s="3">
        <v>0</v>
      </c>
      <c r="E63" s="3">
        <v>23776.25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28318.06</v>
      </c>
      <c r="L63" s="3">
        <v>16038.33</v>
      </c>
      <c r="M63" s="477">
        <f t="shared" si="26"/>
        <v>126208.74404225253</v>
      </c>
      <c r="N63" s="477">
        <f t="shared" si="24"/>
        <v>131433.36944003569</v>
      </c>
      <c r="O63" s="69">
        <f t="shared" si="25"/>
        <v>325774.75348228822</v>
      </c>
      <c r="Q63" s="166"/>
      <c r="R63" s="166"/>
      <c r="S63" s="604"/>
      <c r="T63" s="11" t="s">
        <v>9</v>
      </c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485">
        <v>0.35167758810272576</v>
      </c>
      <c r="AF63" s="485">
        <v>0.35167758810272576</v>
      </c>
      <c r="AG63" s="486">
        <v>0.35167758810272576</v>
      </c>
    </row>
    <row r="64" spans="1:33" x14ac:dyDescent="0.25">
      <c r="A64" s="604"/>
      <c r="B64" s="12" t="s">
        <v>3</v>
      </c>
      <c r="C64" s="3">
        <v>0</v>
      </c>
      <c r="D64" s="3">
        <v>0</v>
      </c>
      <c r="E64" s="3">
        <v>0</v>
      </c>
      <c r="F64" s="3">
        <v>0</v>
      </c>
      <c r="G64" s="3">
        <v>33839.120000000003</v>
      </c>
      <c r="H64" s="3">
        <v>141955.25999999998</v>
      </c>
      <c r="I64" s="3">
        <v>116019.84</v>
      </c>
      <c r="J64" s="3">
        <v>0</v>
      </c>
      <c r="K64" s="3">
        <v>29682</v>
      </c>
      <c r="L64" s="3">
        <v>147504.28</v>
      </c>
      <c r="M64" s="477">
        <f t="shared" si="26"/>
        <v>52965.74867922422</v>
      </c>
      <c r="N64" s="477">
        <f t="shared" si="24"/>
        <v>55158.355838593714</v>
      </c>
      <c r="O64" s="69">
        <f t="shared" si="25"/>
        <v>577124.60451781796</v>
      </c>
      <c r="Q64" s="166"/>
      <c r="R64" s="166"/>
      <c r="S64" s="604"/>
      <c r="T64" s="12" t="s">
        <v>3</v>
      </c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485">
        <v>0.14758776730500345</v>
      </c>
      <c r="AF64" s="485">
        <v>0.14758776730500345</v>
      </c>
      <c r="AG64" s="486">
        <v>0.14758776730500345</v>
      </c>
    </row>
    <row r="65" spans="1:33" x14ac:dyDescent="0.25">
      <c r="A65" s="604"/>
      <c r="B65" s="11" t="s">
        <v>4</v>
      </c>
      <c r="C65" s="3">
        <v>0</v>
      </c>
      <c r="D65" s="3">
        <v>0</v>
      </c>
      <c r="E65" s="3">
        <v>0</v>
      </c>
      <c r="F65" s="3">
        <v>44376.98</v>
      </c>
      <c r="G65" s="3">
        <v>0</v>
      </c>
      <c r="H65" s="3">
        <v>2766.1400000000003</v>
      </c>
      <c r="I65" s="3">
        <v>0</v>
      </c>
      <c r="J65" s="3">
        <v>0</v>
      </c>
      <c r="K65" s="3">
        <v>1941.51</v>
      </c>
      <c r="L65" s="3">
        <v>0</v>
      </c>
      <c r="M65" s="477">
        <f t="shared" si="26"/>
        <v>1108.7954474276341</v>
      </c>
      <c r="N65" s="477">
        <f t="shared" si="24"/>
        <v>1154.6959189008098</v>
      </c>
      <c r="O65" s="69">
        <f t="shared" si="25"/>
        <v>51348.121366328451</v>
      </c>
      <c r="Q65" s="166"/>
      <c r="R65" s="166"/>
      <c r="S65" s="604"/>
      <c r="T65" s="11" t="s">
        <v>4</v>
      </c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485">
        <v>3.0896314800509246E-3</v>
      </c>
      <c r="AF65" s="485">
        <v>3.0896314800509246E-3</v>
      </c>
      <c r="AG65" s="486">
        <v>3.0896314800509246E-3</v>
      </c>
    </row>
    <row r="66" spans="1:33" x14ac:dyDescent="0.25">
      <c r="A66" s="604"/>
      <c r="B66" s="11" t="s">
        <v>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62233.61</v>
      </c>
      <c r="M66" s="477">
        <f t="shared" si="26"/>
        <v>0</v>
      </c>
      <c r="N66" s="477">
        <f t="shared" si="24"/>
        <v>0</v>
      </c>
      <c r="O66" s="69">
        <f t="shared" si="25"/>
        <v>62233.61</v>
      </c>
      <c r="Q66" s="166"/>
      <c r="R66" s="166"/>
      <c r="S66" s="604"/>
      <c r="T66" s="11" t="s">
        <v>5</v>
      </c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485">
        <v>0</v>
      </c>
      <c r="AF66" s="485">
        <v>0</v>
      </c>
      <c r="AG66" s="486">
        <v>0</v>
      </c>
    </row>
    <row r="67" spans="1:33" x14ac:dyDescent="0.25">
      <c r="A67" s="604"/>
      <c r="B67" s="11" t="s">
        <v>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477">
        <f t="shared" si="26"/>
        <v>0</v>
      </c>
      <c r="N67" s="477">
        <f t="shared" si="24"/>
        <v>0</v>
      </c>
      <c r="O67" s="69">
        <f t="shared" si="25"/>
        <v>0</v>
      </c>
      <c r="Q67" s="166"/>
      <c r="R67" s="166"/>
      <c r="S67" s="604"/>
      <c r="T67" s="11" t="s">
        <v>6</v>
      </c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485">
        <v>0</v>
      </c>
      <c r="AF67" s="485">
        <v>0</v>
      </c>
      <c r="AG67" s="486">
        <v>0</v>
      </c>
    </row>
    <row r="68" spans="1:33" x14ac:dyDescent="0.25">
      <c r="A68" s="604"/>
      <c r="B68" s="11" t="s">
        <v>7</v>
      </c>
      <c r="C68" s="3">
        <v>0</v>
      </c>
      <c r="D68" s="3">
        <v>0</v>
      </c>
      <c r="E68" s="3">
        <v>0</v>
      </c>
      <c r="F68" s="3">
        <v>244026.26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-62233.61</v>
      </c>
      <c r="M68" s="477">
        <f t="shared" si="26"/>
        <v>0</v>
      </c>
      <c r="N68" s="477">
        <f t="shared" si="24"/>
        <v>0</v>
      </c>
      <c r="O68" s="69">
        <f t="shared" si="25"/>
        <v>181792.65000000002</v>
      </c>
      <c r="Q68" s="166"/>
      <c r="R68" s="166"/>
      <c r="S68" s="604"/>
      <c r="T68" s="11" t="s">
        <v>7</v>
      </c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485">
        <v>0</v>
      </c>
      <c r="AF68" s="485">
        <v>0</v>
      </c>
      <c r="AG68" s="486">
        <v>0</v>
      </c>
    </row>
    <row r="69" spans="1:33" x14ac:dyDescent="0.25">
      <c r="A69" s="604"/>
      <c r="B69" s="11" t="s">
        <v>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17007.63</v>
      </c>
      <c r="I69" s="3">
        <v>0</v>
      </c>
      <c r="J69" s="3">
        <v>0</v>
      </c>
      <c r="K69" s="3">
        <v>0</v>
      </c>
      <c r="L69" s="3">
        <v>0</v>
      </c>
      <c r="M69" s="477">
        <f t="shared" si="26"/>
        <v>39427.607229551322</v>
      </c>
      <c r="N69" s="477">
        <f t="shared" si="24"/>
        <v>41059.780021290455</v>
      </c>
      <c r="O69" s="69">
        <f t="shared" si="25"/>
        <v>97495.017250841775</v>
      </c>
      <c r="Q69" s="166"/>
      <c r="R69" s="166"/>
      <c r="S69" s="604"/>
      <c r="T69" s="11" t="s">
        <v>8</v>
      </c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485">
        <v>0.10986406623702846</v>
      </c>
      <c r="AF69" s="485">
        <v>0.10986406623702846</v>
      </c>
      <c r="AG69" s="486">
        <v>0.10986406623702846</v>
      </c>
    </row>
    <row r="70" spans="1:33" ht="15.75" thickBot="1" x14ac:dyDescent="0.3">
      <c r="A70" s="605"/>
      <c r="B70" s="176" t="s">
        <v>42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477">
        <f t="shared" si="26"/>
        <v>0</v>
      </c>
      <c r="N70" s="477">
        <f t="shared" si="24"/>
        <v>0</v>
      </c>
      <c r="O70" s="69">
        <f t="shared" si="25"/>
        <v>0</v>
      </c>
      <c r="Q70" s="166"/>
      <c r="R70" s="166"/>
      <c r="S70" s="605"/>
      <c r="T70" s="176" t="s">
        <v>42</v>
      </c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487">
        <v>0</v>
      </c>
      <c r="AF70" s="487">
        <v>0</v>
      </c>
      <c r="AG70" s="488">
        <v>0</v>
      </c>
    </row>
    <row r="71" spans="1:33" ht="21.75" thickBot="1" x14ac:dyDescent="0.4">
      <c r="A71" s="71"/>
      <c r="B71" s="177" t="s">
        <v>43</v>
      </c>
      <c r="C71" s="178">
        <f t="shared" ref="C71:N71" si="27">SUM(C60:C70)</f>
        <v>0</v>
      </c>
      <c r="D71" s="178">
        <f t="shared" si="27"/>
        <v>0</v>
      </c>
      <c r="E71" s="178">
        <f t="shared" si="27"/>
        <v>99803.75</v>
      </c>
      <c r="F71" s="178">
        <f t="shared" si="27"/>
        <v>288403.24</v>
      </c>
      <c r="G71" s="178">
        <f t="shared" si="27"/>
        <v>33839.120000000003</v>
      </c>
      <c r="H71" s="178">
        <f t="shared" si="27"/>
        <v>161729.03</v>
      </c>
      <c r="I71" s="178">
        <f t="shared" si="27"/>
        <v>116019.84</v>
      </c>
      <c r="J71" s="178">
        <f t="shared" si="27"/>
        <v>0</v>
      </c>
      <c r="K71" s="178">
        <f t="shared" si="27"/>
        <v>206661.95</v>
      </c>
      <c r="L71" s="179">
        <f t="shared" si="27"/>
        <v>157493.79999999999</v>
      </c>
      <c r="M71" s="179">
        <f t="shared" si="27"/>
        <v>358876.27847750904</v>
      </c>
      <c r="N71" s="498">
        <f t="shared" si="27"/>
        <v>373732.57178289036</v>
      </c>
      <c r="O71" s="72">
        <f t="shared" si="25"/>
        <v>1796559.5802603993</v>
      </c>
      <c r="P71" s="492">
        <f>'FORECAST OVERVIEW'!M8</f>
        <v>358876.27847750904</v>
      </c>
      <c r="Q71" s="493">
        <f>'FORECAST OVERVIEW'!N8</f>
        <v>373732.5717828903</v>
      </c>
      <c r="S71" s="71"/>
      <c r="T71" s="177" t="s">
        <v>43</v>
      </c>
      <c r="U71" s="478">
        <f t="shared" ref="U71:AF71" si="28">SUM(U60:U70)</f>
        <v>0</v>
      </c>
      <c r="V71" s="478">
        <f t="shared" si="28"/>
        <v>0</v>
      </c>
      <c r="W71" s="478">
        <f t="shared" si="28"/>
        <v>0</v>
      </c>
      <c r="X71" s="478">
        <f t="shared" si="28"/>
        <v>0</v>
      </c>
      <c r="Y71" s="478">
        <f t="shared" si="28"/>
        <v>0</v>
      </c>
      <c r="Z71" s="478">
        <f t="shared" si="28"/>
        <v>0</v>
      </c>
      <c r="AA71" s="478">
        <f t="shared" si="28"/>
        <v>0</v>
      </c>
      <c r="AB71" s="478">
        <f t="shared" si="28"/>
        <v>0</v>
      </c>
      <c r="AC71" s="478">
        <f t="shared" si="28"/>
        <v>0</v>
      </c>
      <c r="AD71" s="479">
        <f t="shared" si="28"/>
        <v>0</v>
      </c>
      <c r="AE71" s="479">
        <f t="shared" si="28"/>
        <v>1</v>
      </c>
      <c r="AF71" s="480">
        <f t="shared" si="28"/>
        <v>1</v>
      </c>
      <c r="AG71" s="481">
        <f>SUM(AG60:AG70)</f>
        <v>1</v>
      </c>
    </row>
    <row r="72" spans="1:33" ht="21.75" thickBot="1" x14ac:dyDescent="0.4">
      <c r="A72" s="71"/>
      <c r="B72" s="362" t="s">
        <v>252</v>
      </c>
      <c r="C72" s="365">
        <v>-779.92</v>
      </c>
      <c r="S72" s="71"/>
      <c r="T72" s="362" t="s">
        <v>252</v>
      </c>
      <c r="U72" s="365">
        <v>-779.92</v>
      </c>
      <c r="AG72" s="1"/>
    </row>
    <row r="73" spans="1:33" ht="21.75" thickBot="1" x14ac:dyDescent="0.4">
      <c r="A73" s="71"/>
      <c r="B73" s="173" t="s">
        <v>36</v>
      </c>
      <c r="C73" s="174">
        <f>C$3</f>
        <v>45292</v>
      </c>
      <c r="D73" s="174">
        <f t="shared" ref="D73:N73" si="29">D$3</f>
        <v>45323</v>
      </c>
      <c r="E73" s="174">
        <f t="shared" si="29"/>
        <v>45352</v>
      </c>
      <c r="F73" s="174">
        <f t="shared" si="29"/>
        <v>45383</v>
      </c>
      <c r="G73" s="174">
        <f t="shared" si="29"/>
        <v>45413</v>
      </c>
      <c r="H73" s="174">
        <f t="shared" si="29"/>
        <v>45444</v>
      </c>
      <c r="I73" s="174">
        <f t="shared" si="29"/>
        <v>45474</v>
      </c>
      <c r="J73" s="174">
        <f t="shared" si="29"/>
        <v>45505</v>
      </c>
      <c r="K73" s="174">
        <f t="shared" si="29"/>
        <v>45536</v>
      </c>
      <c r="L73" s="174">
        <f t="shared" si="29"/>
        <v>45566</v>
      </c>
      <c r="M73" s="174">
        <f t="shared" si="29"/>
        <v>45597</v>
      </c>
      <c r="N73" s="499" t="str">
        <f t="shared" si="29"/>
        <v>Dec-24 +</v>
      </c>
      <c r="O73" s="175" t="s">
        <v>34</v>
      </c>
      <c r="Q73" s="37"/>
      <c r="R73" s="37"/>
      <c r="S73" s="71"/>
      <c r="T73" s="173" t="s">
        <v>36</v>
      </c>
      <c r="U73" s="482" t="s">
        <v>188</v>
      </c>
      <c r="V73" s="482" t="s">
        <v>189</v>
      </c>
      <c r="W73" s="482" t="s">
        <v>190</v>
      </c>
      <c r="X73" s="482" t="s">
        <v>191</v>
      </c>
      <c r="Y73" s="482" t="s">
        <v>44</v>
      </c>
      <c r="Z73" s="482" t="s">
        <v>192</v>
      </c>
      <c r="AA73" s="482" t="s">
        <v>193</v>
      </c>
      <c r="AB73" s="482" t="s">
        <v>194</v>
      </c>
      <c r="AC73" s="482" t="s">
        <v>195</v>
      </c>
      <c r="AD73" s="482" t="s">
        <v>196</v>
      </c>
      <c r="AE73" s="489" t="s">
        <v>197</v>
      </c>
      <c r="AF73" s="489" t="s">
        <v>198</v>
      </c>
      <c r="AG73" s="175" t="s">
        <v>34</v>
      </c>
    </row>
    <row r="74" spans="1:33" ht="15" customHeight="1" x14ac:dyDescent="0.25">
      <c r="A74" s="603" t="s">
        <v>170</v>
      </c>
      <c r="B74" s="11" t="s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477">
        <f>P$86*AE74</f>
        <v>0</v>
      </c>
      <c r="N74" s="477">
        <f t="shared" ref="N74:N84" si="30">Q$86*AF74</f>
        <v>0</v>
      </c>
      <c r="O74" s="69">
        <f t="shared" ref="O74:O85" si="31">SUM(C74:N74)</f>
        <v>0</v>
      </c>
      <c r="P74" s="182"/>
      <c r="Q74" s="166"/>
      <c r="R74" s="166"/>
      <c r="S74" s="603" t="s">
        <v>170</v>
      </c>
      <c r="T74" s="11" t="s">
        <v>0</v>
      </c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483">
        <v>0</v>
      </c>
      <c r="AF74" s="483">
        <v>0</v>
      </c>
      <c r="AG74" s="484">
        <v>0</v>
      </c>
    </row>
    <row r="75" spans="1:33" x14ac:dyDescent="0.25">
      <c r="A75" s="604"/>
      <c r="B75" s="12" t="s">
        <v>1</v>
      </c>
      <c r="C75" s="3">
        <v>0</v>
      </c>
      <c r="D75" s="3">
        <v>851770.12899999996</v>
      </c>
      <c r="E75" s="3">
        <v>-3119.68</v>
      </c>
      <c r="F75" s="3">
        <v>292.47000000000003</v>
      </c>
      <c r="G75" s="3">
        <v>-4679.5200000000004</v>
      </c>
      <c r="H75" s="3">
        <v>-19303.02</v>
      </c>
      <c r="I75" s="3">
        <v>-4971.99</v>
      </c>
      <c r="J75" s="3">
        <v>-4192.07</v>
      </c>
      <c r="K75" s="3">
        <v>-9261.5499999999993</v>
      </c>
      <c r="L75" s="3">
        <v>-1267.3699999999999</v>
      </c>
      <c r="M75" s="477">
        <f t="shared" ref="M75:M84" si="32">P$86*AE75</f>
        <v>-2437.2500000000009</v>
      </c>
      <c r="N75" s="477">
        <f t="shared" si="30"/>
        <v>-2437.2500000000009</v>
      </c>
      <c r="O75" s="69">
        <f t="shared" si="31"/>
        <v>800392.89899999986</v>
      </c>
      <c r="Q75" s="166"/>
      <c r="R75" s="166"/>
      <c r="S75" s="604"/>
      <c r="T75" s="12" t="s">
        <v>1</v>
      </c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485">
        <v>1</v>
      </c>
      <c r="AF75" s="485">
        <v>1</v>
      </c>
      <c r="AG75" s="486">
        <v>1</v>
      </c>
    </row>
    <row r="76" spans="1:33" x14ac:dyDescent="0.25">
      <c r="A76" s="604"/>
      <c r="B76" s="11" t="s">
        <v>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477">
        <f t="shared" si="32"/>
        <v>0</v>
      </c>
      <c r="N76" s="477">
        <f t="shared" si="30"/>
        <v>0</v>
      </c>
      <c r="O76" s="69">
        <f t="shared" si="31"/>
        <v>0</v>
      </c>
      <c r="Q76" s="166"/>
      <c r="R76" s="166"/>
      <c r="S76" s="604"/>
      <c r="T76" s="11" t="s">
        <v>2</v>
      </c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485">
        <v>0</v>
      </c>
      <c r="AF76" s="485">
        <v>0</v>
      </c>
      <c r="AG76" s="486">
        <v>0</v>
      </c>
    </row>
    <row r="77" spans="1:33" x14ac:dyDescent="0.25">
      <c r="A77" s="604"/>
      <c r="B77" s="11" t="s">
        <v>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477">
        <f t="shared" si="32"/>
        <v>0</v>
      </c>
      <c r="N77" s="477">
        <f t="shared" si="30"/>
        <v>0</v>
      </c>
      <c r="O77" s="69">
        <f t="shared" si="31"/>
        <v>0</v>
      </c>
      <c r="Q77" s="166"/>
      <c r="R77" s="166"/>
      <c r="S77" s="604"/>
      <c r="T77" s="11" t="s">
        <v>9</v>
      </c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485">
        <v>0</v>
      </c>
      <c r="AF77" s="485">
        <v>0</v>
      </c>
      <c r="AG77" s="486">
        <v>0</v>
      </c>
    </row>
    <row r="78" spans="1:33" x14ac:dyDescent="0.25">
      <c r="A78" s="604"/>
      <c r="B78" s="12" t="s">
        <v>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477">
        <f t="shared" si="32"/>
        <v>0</v>
      </c>
      <c r="N78" s="477">
        <f t="shared" si="30"/>
        <v>0</v>
      </c>
      <c r="O78" s="69">
        <f t="shared" si="31"/>
        <v>0</v>
      </c>
      <c r="Q78" s="166"/>
      <c r="R78" s="166"/>
      <c r="S78" s="604"/>
      <c r="T78" s="12" t="s">
        <v>3</v>
      </c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485">
        <v>0</v>
      </c>
      <c r="AF78" s="485">
        <v>0</v>
      </c>
      <c r="AG78" s="486">
        <v>0</v>
      </c>
    </row>
    <row r="79" spans="1:33" x14ac:dyDescent="0.25">
      <c r="A79" s="604"/>
      <c r="B79" s="11" t="s">
        <v>4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477">
        <f t="shared" si="32"/>
        <v>0</v>
      </c>
      <c r="N79" s="477">
        <f t="shared" si="30"/>
        <v>0</v>
      </c>
      <c r="O79" s="69">
        <f t="shared" si="31"/>
        <v>0</v>
      </c>
      <c r="Q79" s="166"/>
      <c r="R79" s="166"/>
      <c r="S79" s="604"/>
      <c r="T79" s="11" t="s">
        <v>4</v>
      </c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485">
        <v>0</v>
      </c>
      <c r="AF79" s="485">
        <v>0</v>
      </c>
      <c r="AG79" s="486">
        <v>0</v>
      </c>
    </row>
    <row r="80" spans="1:33" x14ac:dyDescent="0.25">
      <c r="A80" s="604"/>
      <c r="B80" s="11" t="s">
        <v>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477">
        <f t="shared" si="32"/>
        <v>0</v>
      </c>
      <c r="N80" s="477">
        <f t="shared" si="30"/>
        <v>0</v>
      </c>
      <c r="O80" s="69">
        <f t="shared" si="31"/>
        <v>0</v>
      </c>
      <c r="Q80" s="166"/>
      <c r="R80" s="166"/>
      <c r="S80" s="604"/>
      <c r="T80" s="11" t="s">
        <v>5</v>
      </c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485">
        <v>0</v>
      </c>
      <c r="AF80" s="485">
        <v>0</v>
      </c>
      <c r="AG80" s="486">
        <v>0</v>
      </c>
    </row>
    <row r="81" spans="1:33" x14ac:dyDescent="0.25">
      <c r="A81" s="604"/>
      <c r="B81" s="11" t="s">
        <v>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477">
        <f t="shared" si="32"/>
        <v>0</v>
      </c>
      <c r="N81" s="477">
        <f t="shared" si="30"/>
        <v>0</v>
      </c>
      <c r="O81" s="69">
        <f t="shared" si="31"/>
        <v>0</v>
      </c>
      <c r="Q81" s="166"/>
      <c r="R81" s="166"/>
      <c r="S81" s="604"/>
      <c r="T81" s="11" t="s">
        <v>6</v>
      </c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485">
        <v>0</v>
      </c>
      <c r="AF81" s="485">
        <v>0</v>
      </c>
      <c r="AG81" s="486">
        <v>0</v>
      </c>
    </row>
    <row r="82" spans="1:33" x14ac:dyDescent="0.25">
      <c r="A82" s="604"/>
      <c r="B82" s="11" t="s">
        <v>7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477">
        <f t="shared" si="32"/>
        <v>0</v>
      </c>
      <c r="N82" s="477">
        <f t="shared" si="30"/>
        <v>0</v>
      </c>
      <c r="O82" s="69">
        <f t="shared" si="31"/>
        <v>0</v>
      </c>
      <c r="Q82" s="166"/>
      <c r="R82" s="166"/>
      <c r="S82" s="604"/>
      <c r="T82" s="11" t="s">
        <v>7</v>
      </c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485">
        <v>0</v>
      </c>
      <c r="AF82" s="485">
        <v>0</v>
      </c>
      <c r="AG82" s="486">
        <v>0</v>
      </c>
    </row>
    <row r="83" spans="1:33" x14ac:dyDescent="0.25">
      <c r="A83" s="604"/>
      <c r="B83" s="11" t="s">
        <v>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477">
        <f t="shared" si="32"/>
        <v>0</v>
      </c>
      <c r="N83" s="477">
        <f t="shared" si="30"/>
        <v>0</v>
      </c>
      <c r="O83" s="69">
        <f t="shared" si="31"/>
        <v>0</v>
      </c>
      <c r="Q83" s="166"/>
      <c r="R83" s="166"/>
      <c r="S83" s="604"/>
      <c r="T83" s="11" t="s">
        <v>8</v>
      </c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485">
        <v>0</v>
      </c>
      <c r="AF83" s="485">
        <v>0</v>
      </c>
      <c r="AG83" s="486">
        <v>0</v>
      </c>
    </row>
    <row r="84" spans="1:33" ht="15.75" thickBot="1" x14ac:dyDescent="0.3">
      <c r="A84" s="605"/>
      <c r="B84" s="176" t="s">
        <v>42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477">
        <f t="shared" si="32"/>
        <v>0</v>
      </c>
      <c r="N84" s="477">
        <f t="shared" si="30"/>
        <v>0</v>
      </c>
      <c r="O84" s="69">
        <f t="shared" si="31"/>
        <v>0</v>
      </c>
      <c r="P84" s="362" t="s">
        <v>253</v>
      </c>
      <c r="Q84" s="166"/>
      <c r="R84" s="166"/>
      <c r="S84" s="605"/>
      <c r="T84" s="176" t="s">
        <v>42</v>
      </c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487">
        <v>0</v>
      </c>
      <c r="AF84" s="487">
        <v>0</v>
      </c>
      <c r="AG84" s="488">
        <v>0</v>
      </c>
    </row>
    <row r="85" spans="1:33" ht="21.75" thickBot="1" x14ac:dyDescent="0.4">
      <c r="A85" s="71"/>
      <c r="B85" s="177" t="s">
        <v>43</v>
      </c>
      <c r="C85" s="178">
        <f t="shared" ref="C85:N85" si="33">SUM(C74:C84)</f>
        <v>0</v>
      </c>
      <c r="D85" s="178">
        <f t="shared" si="33"/>
        <v>851770.12899999996</v>
      </c>
      <c r="E85" s="178">
        <f t="shared" si="33"/>
        <v>-3119.68</v>
      </c>
      <c r="F85" s="178">
        <f t="shared" si="33"/>
        <v>292.47000000000003</v>
      </c>
      <c r="G85" s="178">
        <f t="shared" si="33"/>
        <v>-4679.5200000000004</v>
      </c>
      <c r="H85" s="178">
        <f t="shared" si="33"/>
        <v>-19303.02</v>
      </c>
      <c r="I85" s="178">
        <f t="shared" si="33"/>
        <v>-4971.99</v>
      </c>
      <c r="J85" s="178">
        <f t="shared" si="33"/>
        <v>-4192.07</v>
      </c>
      <c r="K85" s="178">
        <f t="shared" si="33"/>
        <v>-9261.5499999999993</v>
      </c>
      <c r="L85" s="179">
        <f t="shared" si="33"/>
        <v>-1267.3699999999999</v>
      </c>
      <c r="M85" s="179">
        <f t="shared" si="33"/>
        <v>-2437.2500000000009</v>
      </c>
      <c r="N85" s="498">
        <f t="shared" si="33"/>
        <v>-2437.2500000000009</v>
      </c>
      <c r="O85" s="72">
        <f t="shared" si="31"/>
        <v>800392.89899999986</v>
      </c>
      <c r="P85" s="364">
        <f>C72+O85</f>
        <v>799612.97899999982</v>
      </c>
      <c r="S85" s="71"/>
      <c r="T85" s="177" t="s">
        <v>43</v>
      </c>
      <c r="U85" s="478">
        <f t="shared" ref="U85:AF85" si="34">SUM(U74:U84)</f>
        <v>0</v>
      </c>
      <c r="V85" s="478">
        <f t="shared" si="34"/>
        <v>0</v>
      </c>
      <c r="W85" s="478">
        <f t="shared" si="34"/>
        <v>0</v>
      </c>
      <c r="X85" s="478">
        <f t="shared" si="34"/>
        <v>0</v>
      </c>
      <c r="Y85" s="478">
        <f t="shared" si="34"/>
        <v>0</v>
      </c>
      <c r="Z85" s="478">
        <f t="shared" si="34"/>
        <v>0</v>
      </c>
      <c r="AA85" s="478">
        <f t="shared" si="34"/>
        <v>0</v>
      </c>
      <c r="AB85" s="478">
        <f t="shared" si="34"/>
        <v>0</v>
      </c>
      <c r="AC85" s="478">
        <f t="shared" si="34"/>
        <v>0</v>
      </c>
      <c r="AD85" s="479">
        <f t="shared" si="34"/>
        <v>0</v>
      </c>
      <c r="AE85" s="479">
        <f t="shared" si="34"/>
        <v>1</v>
      </c>
      <c r="AF85" s="480">
        <f t="shared" si="34"/>
        <v>1</v>
      </c>
      <c r="AG85" s="481">
        <f>SUM(AG74:AG84)</f>
        <v>1</v>
      </c>
    </row>
    <row r="86" spans="1:33" ht="21.75" thickBot="1" x14ac:dyDescent="0.4">
      <c r="A86" s="71"/>
      <c r="F86" s="70">
        <v>0</v>
      </c>
      <c r="P86" s="492">
        <f>'FORECAST OVERVIEW'!M9</f>
        <v>-2437.2500000000009</v>
      </c>
      <c r="Q86" s="493">
        <f>'FORECAST OVERVIEW'!N9</f>
        <v>-2437.2500000000009</v>
      </c>
      <c r="S86" s="71"/>
      <c r="X86" s="70">
        <v>0</v>
      </c>
      <c r="AG86" s="1"/>
    </row>
    <row r="87" spans="1:33" ht="21.75" thickBot="1" x14ac:dyDescent="0.4">
      <c r="A87" s="71"/>
      <c r="B87" s="173" t="s">
        <v>36</v>
      </c>
      <c r="C87" s="174">
        <f>C$3</f>
        <v>45292</v>
      </c>
      <c r="D87" s="174">
        <f t="shared" ref="D87:N87" si="35">D$3</f>
        <v>45323</v>
      </c>
      <c r="E87" s="174">
        <f t="shared" si="35"/>
        <v>45352</v>
      </c>
      <c r="F87" s="174">
        <f t="shared" si="35"/>
        <v>45383</v>
      </c>
      <c r="G87" s="174">
        <f t="shared" si="35"/>
        <v>45413</v>
      </c>
      <c r="H87" s="174">
        <f t="shared" si="35"/>
        <v>45444</v>
      </c>
      <c r="I87" s="174">
        <f t="shared" si="35"/>
        <v>45474</v>
      </c>
      <c r="J87" s="174">
        <f t="shared" si="35"/>
        <v>45505</v>
      </c>
      <c r="K87" s="174">
        <f t="shared" si="35"/>
        <v>45536</v>
      </c>
      <c r="L87" s="174">
        <f t="shared" si="35"/>
        <v>45566</v>
      </c>
      <c r="M87" s="174">
        <f t="shared" si="35"/>
        <v>45597</v>
      </c>
      <c r="N87" s="499" t="str">
        <f t="shared" si="35"/>
        <v>Dec-24 +</v>
      </c>
      <c r="O87" s="175" t="s">
        <v>34</v>
      </c>
      <c r="Q87" s="37"/>
      <c r="R87" s="37"/>
      <c r="S87" s="71"/>
      <c r="T87" s="173" t="s">
        <v>36</v>
      </c>
      <c r="U87" s="482" t="s">
        <v>188</v>
      </c>
      <c r="V87" s="482" t="s">
        <v>189</v>
      </c>
      <c r="W87" s="482" t="s">
        <v>190</v>
      </c>
      <c r="X87" s="482" t="s">
        <v>191</v>
      </c>
      <c r="Y87" s="482" t="s">
        <v>44</v>
      </c>
      <c r="Z87" s="482" t="s">
        <v>192</v>
      </c>
      <c r="AA87" s="482" t="s">
        <v>193</v>
      </c>
      <c r="AB87" s="482" t="s">
        <v>194</v>
      </c>
      <c r="AC87" s="482" t="s">
        <v>195</v>
      </c>
      <c r="AD87" s="482" t="s">
        <v>196</v>
      </c>
      <c r="AE87" s="489" t="s">
        <v>197</v>
      </c>
      <c r="AF87" s="489" t="s">
        <v>198</v>
      </c>
      <c r="AG87" s="175" t="s">
        <v>34</v>
      </c>
    </row>
    <row r="88" spans="1:33" x14ac:dyDescent="0.25">
      <c r="A88" s="606" t="s">
        <v>45</v>
      </c>
      <c r="B88" s="11" t="s">
        <v>0</v>
      </c>
      <c r="C88" s="3">
        <v>0</v>
      </c>
      <c r="D88" s="3">
        <v>0</v>
      </c>
      <c r="E88" s="3">
        <v>0</v>
      </c>
      <c r="F88" s="3">
        <v>0</v>
      </c>
      <c r="G88" s="3">
        <v>5696</v>
      </c>
      <c r="H88" s="3">
        <v>880.4</v>
      </c>
      <c r="I88" s="3">
        <v>1814.66</v>
      </c>
      <c r="J88" s="3">
        <v>0</v>
      </c>
      <c r="K88" s="3">
        <v>5123.8100000000004</v>
      </c>
      <c r="L88" s="3">
        <v>7440.17</v>
      </c>
      <c r="M88" s="477">
        <f>P$99*AE88</f>
        <v>495.41904532881267</v>
      </c>
      <c r="N88" s="477">
        <f t="shared" ref="N88:N98" si="36">Q$99*AF88</f>
        <v>444.75978982524498</v>
      </c>
      <c r="O88" s="69">
        <f t="shared" ref="O88:O99" si="37">SUM(C88:N88)</f>
        <v>21895.218835154061</v>
      </c>
      <c r="P88" s="182"/>
      <c r="Q88" s="166"/>
      <c r="R88" s="166"/>
      <c r="S88" s="606" t="s">
        <v>45</v>
      </c>
      <c r="T88" s="11" t="s">
        <v>0</v>
      </c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483">
        <v>4.749597190647872E-3</v>
      </c>
      <c r="AF88" s="483">
        <v>4.749597190647872E-3</v>
      </c>
      <c r="AG88" s="484">
        <v>4.749597190647872E-3</v>
      </c>
    </row>
    <row r="89" spans="1:33" x14ac:dyDescent="0.25">
      <c r="A89" s="607"/>
      <c r="B89" s="12" t="s">
        <v>1</v>
      </c>
      <c r="C89" s="3">
        <v>0</v>
      </c>
      <c r="D89" s="3">
        <v>0</v>
      </c>
      <c r="E89" s="3">
        <v>7977.1</v>
      </c>
      <c r="F89" s="3">
        <v>13121.04</v>
      </c>
      <c r="G89" s="3">
        <v>0</v>
      </c>
      <c r="H89" s="3">
        <v>0</v>
      </c>
      <c r="I89" s="3">
        <v>19252</v>
      </c>
      <c r="J89" s="3">
        <v>20587.5</v>
      </c>
      <c r="K89" s="3">
        <v>114316.1</v>
      </c>
      <c r="L89" s="3">
        <v>50336.42</v>
      </c>
      <c r="M89" s="477">
        <f t="shared" ref="M89:M98" si="38">P$99*AE89</f>
        <v>38803.790909466828</v>
      </c>
      <c r="N89" s="477">
        <f t="shared" si="36"/>
        <v>34835.895091321596</v>
      </c>
      <c r="O89" s="69">
        <f t="shared" si="37"/>
        <v>299229.84600078844</v>
      </c>
      <c r="Q89" s="166"/>
      <c r="R89" s="166"/>
      <c r="S89" s="607"/>
      <c r="T89" s="12" t="s">
        <v>1</v>
      </c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485">
        <v>0.37201310290315637</v>
      </c>
      <c r="AF89" s="485">
        <v>0.37201310290315637</v>
      </c>
      <c r="AG89" s="486">
        <v>0.37201310290315637</v>
      </c>
    </row>
    <row r="90" spans="1:33" x14ac:dyDescent="0.25">
      <c r="A90" s="607"/>
      <c r="B90" s="11" t="s">
        <v>2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477">
        <f t="shared" si="38"/>
        <v>0</v>
      </c>
      <c r="N90" s="477">
        <f t="shared" si="36"/>
        <v>0</v>
      </c>
      <c r="O90" s="69">
        <f t="shared" si="37"/>
        <v>0</v>
      </c>
      <c r="Q90" s="166"/>
      <c r="R90" s="166"/>
      <c r="S90" s="607"/>
      <c r="T90" s="11" t="s">
        <v>2</v>
      </c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485">
        <v>0</v>
      </c>
      <c r="AF90" s="485">
        <v>0</v>
      </c>
      <c r="AG90" s="486">
        <v>0</v>
      </c>
    </row>
    <row r="91" spans="1:33" x14ac:dyDescent="0.25">
      <c r="A91" s="607"/>
      <c r="B91" s="11" t="s">
        <v>9</v>
      </c>
      <c r="C91" s="3">
        <v>0</v>
      </c>
      <c r="D91" s="3">
        <v>0</v>
      </c>
      <c r="E91" s="3">
        <v>292.95</v>
      </c>
      <c r="F91" s="3">
        <v>16909.400000000001</v>
      </c>
      <c r="G91" s="3">
        <v>0</v>
      </c>
      <c r="H91" s="3">
        <v>0</v>
      </c>
      <c r="I91" s="3">
        <v>0</v>
      </c>
      <c r="J91" s="3">
        <v>376.65</v>
      </c>
      <c r="K91" s="3">
        <v>5603.37</v>
      </c>
      <c r="L91" s="3">
        <v>20627.169999999998</v>
      </c>
      <c r="M91" s="477">
        <f t="shared" si="38"/>
        <v>20147.064502577501</v>
      </c>
      <c r="N91" s="477">
        <f t="shared" si="36"/>
        <v>18086.919060236803</v>
      </c>
      <c r="O91" s="69">
        <f t="shared" si="37"/>
        <v>82043.523562814313</v>
      </c>
      <c r="Q91" s="166"/>
      <c r="R91" s="166"/>
      <c r="S91" s="607"/>
      <c r="T91" s="11" t="s">
        <v>9</v>
      </c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485">
        <v>0.19315050937884964</v>
      </c>
      <c r="AF91" s="485">
        <v>0.19315050937884964</v>
      </c>
      <c r="AG91" s="486">
        <v>0.19315050937884964</v>
      </c>
    </row>
    <row r="92" spans="1:33" x14ac:dyDescent="0.25">
      <c r="A92" s="607"/>
      <c r="B92" s="12" t="s">
        <v>3</v>
      </c>
      <c r="C92" s="3">
        <v>0</v>
      </c>
      <c r="D92" s="3">
        <v>0</v>
      </c>
      <c r="E92" s="3">
        <v>4656</v>
      </c>
      <c r="F92" s="3">
        <v>0</v>
      </c>
      <c r="G92" s="3">
        <v>43208.27</v>
      </c>
      <c r="H92" s="3">
        <v>78802.84</v>
      </c>
      <c r="I92" s="3">
        <v>69572.33</v>
      </c>
      <c r="J92" s="3">
        <v>5820</v>
      </c>
      <c r="K92" s="3">
        <v>34338</v>
      </c>
      <c r="L92" s="3">
        <v>13399</v>
      </c>
      <c r="M92" s="477">
        <f t="shared" si="38"/>
        <v>15256.636033445984</v>
      </c>
      <c r="N92" s="477">
        <f t="shared" si="36"/>
        <v>13696.563141152741</v>
      </c>
      <c r="O92" s="69">
        <f t="shared" si="37"/>
        <v>278749.63917459873</v>
      </c>
      <c r="Q92" s="166"/>
      <c r="R92" s="166"/>
      <c r="S92" s="607"/>
      <c r="T92" s="12" t="s">
        <v>3</v>
      </c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485">
        <v>0.1462658255196832</v>
      </c>
      <c r="AF92" s="485">
        <v>0.1462658255196832</v>
      </c>
      <c r="AG92" s="486">
        <v>0.1462658255196832</v>
      </c>
    </row>
    <row r="93" spans="1:33" x14ac:dyDescent="0.25">
      <c r="A93" s="607"/>
      <c r="B93" s="11" t="s">
        <v>4</v>
      </c>
      <c r="C93" s="3">
        <v>0</v>
      </c>
      <c r="D93" s="3">
        <v>0</v>
      </c>
      <c r="E93" s="3">
        <v>0</v>
      </c>
      <c r="F93" s="3">
        <v>0</v>
      </c>
      <c r="G93" s="3">
        <v>1537.3</v>
      </c>
      <c r="H93" s="3">
        <v>566.62</v>
      </c>
      <c r="I93" s="3">
        <v>288.69</v>
      </c>
      <c r="J93" s="3">
        <v>1518.56</v>
      </c>
      <c r="K93" s="3">
        <v>1557.4</v>
      </c>
      <c r="L93" s="3">
        <v>2598.94</v>
      </c>
      <c r="M93" s="477">
        <f t="shared" si="38"/>
        <v>1310.5431851661517</v>
      </c>
      <c r="N93" s="477">
        <f t="shared" si="36"/>
        <v>1176.5331129015151</v>
      </c>
      <c r="O93" s="69">
        <f t="shared" si="37"/>
        <v>10554.586298067668</v>
      </c>
      <c r="Q93" s="166"/>
      <c r="R93" s="166"/>
      <c r="S93" s="607"/>
      <c r="T93" s="11" t="s">
        <v>4</v>
      </c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485">
        <v>1.2564216675111057E-2</v>
      </c>
      <c r="AF93" s="485">
        <v>1.2564216675111057E-2</v>
      </c>
      <c r="AG93" s="486">
        <v>1.2564216675111057E-2</v>
      </c>
    </row>
    <row r="94" spans="1:33" x14ac:dyDescent="0.25">
      <c r="A94" s="607"/>
      <c r="B94" s="11" t="s">
        <v>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153.9</v>
      </c>
      <c r="K94" s="3">
        <v>0</v>
      </c>
      <c r="L94" s="3">
        <v>0</v>
      </c>
      <c r="M94" s="477">
        <f t="shared" si="38"/>
        <v>0</v>
      </c>
      <c r="N94" s="477">
        <f t="shared" si="36"/>
        <v>0</v>
      </c>
      <c r="O94" s="69">
        <f t="shared" si="37"/>
        <v>153.9</v>
      </c>
      <c r="Q94" s="166"/>
      <c r="R94" s="166"/>
      <c r="S94" s="607"/>
      <c r="T94" s="11" t="s">
        <v>5</v>
      </c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485">
        <v>0</v>
      </c>
      <c r="AF94" s="485">
        <v>0</v>
      </c>
      <c r="AG94" s="486">
        <v>0</v>
      </c>
    </row>
    <row r="95" spans="1:33" x14ac:dyDescent="0.25">
      <c r="A95" s="607"/>
      <c r="B95" s="11" t="s">
        <v>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477">
        <f t="shared" si="38"/>
        <v>0</v>
      </c>
      <c r="N95" s="477">
        <f t="shared" si="36"/>
        <v>0</v>
      </c>
      <c r="O95" s="69">
        <f t="shared" si="37"/>
        <v>0</v>
      </c>
      <c r="Q95" s="166"/>
      <c r="R95" s="166"/>
      <c r="S95" s="607"/>
      <c r="T95" s="11" t="s">
        <v>6</v>
      </c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485">
        <v>0</v>
      </c>
      <c r="AF95" s="485">
        <v>0</v>
      </c>
      <c r="AG95" s="486">
        <v>0</v>
      </c>
    </row>
    <row r="96" spans="1:33" x14ac:dyDescent="0.25">
      <c r="A96" s="607"/>
      <c r="B96" s="11" t="s">
        <v>7</v>
      </c>
      <c r="C96" s="3">
        <v>0</v>
      </c>
      <c r="D96" s="3">
        <v>0</v>
      </c>
      <c r="E96" s="3">
        <v>0</v>
      </c>
      <c r="F96" s="3">
        <v>0</v>
      </c>
      <c r="G96" s="3">
        <v>2823.3</v>
      </c>
      <c r="H96" s="3">
        <v>564.66</v>
      </c>
      <c r="I96" s="3">
        <v>0</v>
      </c>
      <c r="J96" s="3">
        <v>0</v>
      </c>
      <c r="K96" s="3">
        <v>0</v>
      </c>
      <c r="L96" s="3">
        <v>5081.9399999999996</v>
      </c>
      <c r="M96" s="477">
        <f t="shared" si="38"/>
        <v>26726.100613244904</v>
      </c>
      <c r="N96" s="477">
        <f t="shared" si="36"/>
        <v>23993.213429463296</v>
      </c>
      <c r="O96" s="69">
        <f t="shared" si="37"/>
        <v>59189.214042708205</v>
      </c>
      <c r="Q96" s="166"/>
      <c r="R96" s="166"/>
      <c r="S96" s="607"/>
      <c r="T96" s="11" t="s">
        <v>7</v>
      </c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485">
        <v>0.25622392515287878</v>
      </c>
      <c r="AF96" s="485">
        <v>0.25622392515287878</v>
      </c>
      <c r="AG96" s="486">
        <v>0.25622392515287878</v>
      </c>
    </row>
    <row r="97" spans="1:33" x14ac:dyDescent="0.25">
      <c r="A97" s="607"/>
      <c r="B97" s="11" t="s">
        <v>8</v>
      </c>
      <c r="C97" s="3">
        <v>0</v>
      </c>
      <c r="D97" s="3">
        <v>0</v>
      </c>
      <c r="E97" s="3">
        <v>0</v>
      </c>
      <c r="F97" s="3">
        <v>0</v>
      </c>
      <c r="G97" s="3">
        <v>111.03</v>
      </c>
      <c r="H97" s="3">
        <v>0</v>
      </c>
      <c r="I97" s="3">
        <v>584.30999999999995</v>
      </c>
      <c r="J97" s="3">
        <v>0</v>
      </c>
      <c r="K97" s="3">
        <v>111.03</v>
      </c>
      <c r="L97" s="3">
        <v>0</v>
      </c>
      <c r="M97" s="477">
        <f t="shared" si="38"/>
        <v>1568.0375849419374</v>
      </c>
      <c r="N97" s="477">
        <f t="shared" si="36"/>
        <v>1407.6973287411511</v>
      </c>
      <c r="O97" s="69">
        <f t="shared" si="37"/>
        <v>3782.1049136830884</v>
      </c>
      <c r="Q97" s="166"/>
      <c r="R97" s="166"/>
      <c r="S97" s="607"/>
      <c r="T97" s="11" t="s">
        <v>8</v>
      </c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485">
        <v>1.5032823179673114E-2</v>
      </c>
      <c r="AF97" s="485">
        <v>1.5032823179673114E-2</v>
      </c>
      <c r="AG97" s="486">
        <v>1.5032823179673114E-2</v>
      </c>
    </row>
    <row r="98" spans="1:33" ht="15.75" thickBot="1" x14ac:dyDescent="0.3">
      <c r="A98" s="608"/>
      <c r="B98" s="176" t="s">
        <v>42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477">
        <f t="shared" si="38"/>
        <v>0</v>
      </c>
      <c r="N98" s="477">
        <f t="shared" si="36"/>
        <v>0</v>
      </c>
      <c r="O98" s="69">
        <f t="shared" si="37"/>
        <v>0</v>
      </c>
      <c r="Q98" s="166"/>
      <c r="R98" s="166"/>
      <c r="S98" s="608"/>
      <c r="T98" s="176" t="s">
        <v>42</v>
      </c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487">
        <v>0</v>
      </c>
      <c r="AF98" s="487">
        <v>0</v>
      </c>
      <c r="AG98" s="488">
        <v>0</v>
      </c>
    </row>
    <row r="99" spans="1:33" ht="21.75" thickBot="1" x14ac:dyDescent="0.4">
      <c r="A99" s="71"/>
      <c r="B99" s="177" t="s">
        <v>43</v>
      </c>
      <c r="C99" s="178">
        <f t="shared" ref="C99:N99" si="39">SUM(C88:C98)</f>
        <v>0</v>
      </c>
      <c r="D99" s="178">
        <f t="shared" si="39"/>
        <v>0</v>
      </c>
      <c r="E99" s="178">
        <f t="shared" si="39"/>
        <v>12926.050000000001</v>
      </c>
      <c r="F99" s="178">
        <f t="shared" si="39"/>
        <v>30030.440000000002</v>
      </c>
      <c r="G99" s="178">
        <f t="shared" si="39"/>
        <v>53375.9</v>
      </c>
      <c r="H99" s="178">
        <f t="shared" si="39"/>
        <v>80814.51999999999</v>
      </c>
      <c r="I99" s="178">
        <f t="shared" si="39"/>
        <v>91511.99</v>
      </c>
      <c r="J99" s="178">
        <f t="shared" si="39"/>
        <v>28456.610000000004</v>
      </c>
      <c r="K99" s="178">
        <f t="shared" si="39"/>
        <v>161049.71</v>
      </c>
      <c r="L99" s="179">
        <f t="shared" si="39"/>
        <v>99483.64</v>
      </c>
      <c r="M99" s="179">
        <f t="shared" si="39"/>
        <v>104307.59187417211</v>
      </c>
      <c r="N99" s="498">
        <f t="shared" si="39"/>
        <v>93641.580953642348</v>
      </c>
      <c r="O99" s="72">
        <f t="shared" si="37"/>
        <v>755598.03282781446</v>
      </c>
      <c r="P99" s="492">
        <f>'FORECAST OVERVIEW'!M10</f>
        <v>104307.59187417211</v>
      </c>
      <c r="Q99" s="493">
        <f>'FORECAST OVERVIEW'!N10</f>
        <v>93641.580953642348</v>
      </c>
      <c r="S99" s="71"/>
      <c r="T99" s="177" t="s">
        <v>43</v>
      </c>
      <c r="U99" s="478">
        <f t="shared" ref="U99:AF99" si="40">SUM(U88:U98)</f>
        <v>0</v>
      </c>
      <c r="V99" s="478">
        <f t="shared" si="40"/>
        <v>0</v>
      </c>
      <c r="W99" s="478">
        <f t="shared" si="40"/>
        <v>0</v>
      </c>
      <c r="X99" s="478">
        <f t="shared" si="40"/>
        <v>0</v>
      </c>
      <c r="Y99" s="478">
        <f t="shared" si="40"/>
        <v>0</v>
      </c>
      <c r="Z99" s="478">
        <f t="shared" si="40"/>
        <v>0</v>
      </c>
      <c r="AA99" s="478">
        <f t="shared" si="40"/>
        <v>0</v>
      </c>
      <c r="AB99" s="478">
        <f t="shared" si="40"/>
        <v>0</v>
      </c>
      <c r="AC99" s="478">
        <f t="shared" si="40"/>
        <v>0</v>
      </c>
      <c r="AD99" s="479">
        <f t="shared" si="40"/>
        <v>0</v>
      </c>
      <c r="AE99" s="479">
        <f t="shared" si="40"/>
        <v>1</v>
      </c>
      <c r="AF99" s="480">
        <f t="shared" si="40"/>
        <v>1</v>
      </c>
      <c r="AG99" s="481">
        <f>SUM(AG88:AG98)</f>
        <v>1</v>
      </c>
    </row>
    <row r="100" spans="1:33" ht="21.75" thickBot="1" x14ac:dyDescent="0.4">
      <c r="A100" s="71"/>
      <c r="F100" s="70">
        <v>0</v>
      </c>
      <c r="S100" s="71"/>
      <c r="X100" s="70">
        <v>0</v>
      </c>
      <c r="AG100" s="1"/>
    </row>
    <row r="101" spans="1:33" ht="21.75" thickBot="1" x14ac:dyDescent="0.4">
      <c r="A101" s="71"/>
      <c r="B101" s="173" t="s">
        <v>36</v>
      </c>
      <c r="C101" s="174">
        <f>C$3</f>
        <v>45292</v>
      </c>
      <c r="D101" s="174">
        <f t="shared" ref="D101:N101" si="41">D$3</f>
        <v>45323</v>
      </c>
      <c r="E101" s="174">
        <f t="shared" si="41"/>
        <v>45352</v>
      </c>
      <c r="F101" s="174">
        <f t="shared" si="41"/>
        <v>45383</v>
      </c>
      <c r="G101" s="174">
        <f t="shared" si="41"/>
        <v>45413</v>
      </c>
      <c r="H101" s="174">
        <f t="shared" si="41"/>
        <v>45444</v>
      </c>
      <c r="I101" s="174">
        <f t="shared" si="41"/>
        <v>45474</v>
      </c>
      <c r="J101" s="174">
        <f t="shared" si="41"/>
        <v>45505</v>
      </c>
      <c r="K101" s="174">
        <f t="shared" si="41"/>
        <v>45536</v>
      </c>
      <c r="L101" s="174">
        <f t="shared" si="41"/>
        <v>45566</v>
      </c>
      <c r="M101" s="174">
        <f t="shared" si="41"/>
        <v>45597</v>
      </c>
      <c r="N101" s="499" t="str">
        <f t="shared" si="41"/>
        <v>Dec-24 +</v>
      </c>
      <c r="O101" s="175" t="s">
        <v>34</v>
      </c>
      <c r="Q101" s="37"/>
      <c r="R101" s="37"/>
      <c r="S101" s="71"/>
      <c r="T101" s="173" t="s">
        <v>36</v>
      </c>
      <c r="U101" s="482" t="s">
        <v>188</v>
      </c>
      <c r="V101" s="482" t="s">
        <v>189</v>
      </c>
      <c r="W101" s="482" t="s">
        <v>190</v>
      </c>
      <c r="X101" s="482" t="s">
        <v>191</v>
      </c>
      <c r="Y101" s="482" t="s">
        <v>44</v>
      </c>
      <c r="Z101" s="482" t="s">
        <v>192</v>
      </c>
      <c r="AA101" s="482" t="s">
        <v>193</v>
      </c>
      <c r="AB101" s="482" t="s">
        <v>194</v>
      </c>
      <c r="AC101" s="482" t="s">
        <v>195</v>
      </c>
      <c r="AD101" s="482" t="s">
        <v>196</v>
      </c>
      <c r="AE101" s="489" t="s">
        <v>197</v>
      </c>
      <c r="AF101" s="489" t="s">
        <v>198</v>
      </c>
      <c r="AG101" s="175" t="s">
        <v>34</v>
      </c>
    </row>
    <row r="102" spans="1:33" ht="15" customHeight="1" x14ac:dyDescent="0.25">
      <c r="A102" s="603" t="s">
        <v>231</v>
      </c>
      <c r="B102" s="11" t="s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10469</v>
      </c>
      <c r="I102" s="3">
        <v>11245</v>
      </c>
      <c r="J102" s="3">
        <v>17138</v>
      </c>
      <c r="K102" s="3">
        <v>4591</v>
      </c>
      <c r="L102" s="3">
        <v>8542</v>
      </c>
      <c r="M102" s="477">
        <f>P$113*AE102</f>
        <v>6729.6763221138926</v>
      </c>
      <c r="N102" s="477">
        <f t="shared" ref="N102:N112" si="42">Q$113*AF102</f>
        <v>6959.1773509372942</v>
      </c>
      <c r="O102" s="69">
        <f t="shared" ref="O102:O113" si="43">SUM(C102:N102)</f>
        <v>65673.853673051184</v>
      </c>
      <c r="P102" s="182"/>
      <c r="Q102" s="166"/>
      <c r="R102" s="166"/>
      <c r="S102" s="603" t="s">
        <v>231</v>
      </c>
      <c r="T102" s="11" t="s">
        <v>0</v>
      </c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483">
        <v>0.1307698169933911</v>
      </c>
      <c r="AF102" s="483">
        <v>0.1307698169933911</v>
      </c>
      <c r="AG102" s="484">
        <v>0.1307698169933911</v>
      </c>
    </row>
    <row r="103" spans="1:33" x14ac:dyDescent="0.25">
      <c r="A103" s="604"/>
      <c r="B103" s="12" t="s">
        <v>1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22780.94</v>
      </c>
      <c r="I103" s="3">
        <v>12814.54</v>
      </c>
      <c r="J103" s="3">
        <v>24088.53</v>
      </c>
      <c r="K103" s="3">
        <v>7001.5</v>
      </c>
      <c r="L103" s="3">
        <v>23514.98</v>
      </c>
      <c r="M103" s="477">
        <f t="shared" ref="M103:M112" si="44">P$113*AE103</f>
        <v>0</v>
      </c>
      <c r="N103" s="477">
        <f t="shared" si="42"/>
        <v>0</v>
      </c>
      <c r="O103" s="69">
        <f t="shared" si="43"/>
        <v>90200.489999999991</v>
      </c>
      <c r="Q103" s="166"/>
      <c r="R103" s="166"/>
      <c r="S103" s="604"/>
      <c r="T103" s="12" t="s">
        <v>1</v>
      </c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485">
        <v>0</v>
      </c>
      <c r="AF103" s="485">
        <v>0</v>
      </c>
      <c r="AG103" s="486">
        <v>0</v>
      </c>
    </row>
    <row r="104" spans="1:33" x14ac:dyDescent="0.25">
      <c r="A104" s="604"/>
      <c r="B104" s="11" t="s">
        <v>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477">
        <f t="shared" si="44"/>
        <v>0</v>
      </c>
      <c r="N104" s="477">
        <f t="shared" si="42"/>
        <v>0</v>
      </c>
      <c r="O104" s="69">
        <f t="shared" si="43"/>
        <v>0</v>
      </c>
      <c r="Q104" s="166"/>
      <c r="R104" s="166"/>
      <c r="S104" s="604"/>
      <c r="T104" s="11" t="s">
        <v>2</v>
      </c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485">
        <v>0</v>
      </c>
      <c r="AF104" s="485">
        <v>0</v>
      </c>
      <c r="AG104" s="486">
        <v>0</v>
      </c>
    </row>
    <row r="105" spans="1:33" x14ac:dyDescent="0.25">
      <c r="A105" s="604"/>
      <c r="B105" s="11" t="s">
        <v>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41272</v>
      </c>
      <c r="I105" s="3">
        <v>23032</v>
      </c>
      <c r="J105" s="3">
        <v>22379</v>
      </c>
      <c r="K105" s="3">
        <v>32170</v>
      </c>
      <c r="L105" s="3">
        <v>11471.5</v>
      </c>
      <c r="M105" s="477">
        <f t="shared" si="44"/>
        <v>0</v>
      </c>
      <c r="N105" s="477">
        <f t="shared" si="42"/>
        <v>0</v>
      </c>
      <c r="O105" s="69">
        <f t="shared" si="43"/>
        <v>130324.5</v>
      </c>
      <c r="Q105" s="166"/>
      <c r="R105" s="166"/>
      <c r="S105" s="604"/>
      <c r="T105" s="11" t="s">
        <v>9</v>
      </c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485">
        <v>0</v>
      </c>
      <c r="AF105" s="485">
        <v>0</v>
      </c>
      <c r="AG105" s="486">
        <v>0</v>
      </c>
    </row>
    <row r="106" spans="1:33" x14ac:dyDescent="0.25">
      <c r="A106" s="604"/>
      <c r="B106" s="12" t="s">
        <v>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477">
        <f t="shared" si="44"/>
        <v>36259.357346169658</v>
      </c>
      <c r="N106" s="477">
        <f t="shared" si="42"/>
        <v>37495.904160178594</v>
      </c>
      <c r="O106" s="69">
        <f t="shared" si="43"/>
        <v>73755.261506348252</v>
      </c>
      <c r="Q106" s="166"/>
      <c r="R106" s="166"/>
      <c r="S106" s="604"/>
      <c r="T106" s="12" t="s">
        <v>3</v>
      </c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485">
        <v>0.70458507920736968</v>
      </c>
      <c r="AF106" s="485">
        <v>0.70458507920736968</v>
      </c>
      <c r="AG106" s="486">
        <v>0.70458507920736968</v>
      </c>
    </row>
    <row r="107" spans="1:33" x14ac:dyDescent="0.25">
      <c r="A107" s="604"/>
      <c r="B107" s="11" t="s">
        <v>4</v>
      </c>
      <c r="C107" s="3">
        <v>0</v>
      </c>
      <c r="D107" s="3">
        <v>70568.100000000006</v>
      </c>
      <c r="E107" s="3">
        <v>4467.8</v>
      </c>
      <c r="F107" s="3">
        <v>7965.5</v>
      </c>
      <c r="G107" s="3">
        <v>2856.9</v>
      </c>
      <c r="H107" s="3">
        <v>5504.4</v>
      </c>
      <c r="I107" s="3">
        <v>5061.8999999999996</v>
      </c>
      <c r="J107" s="3">
        <v>3300.9</v>
      </c>
      <c r="K107" s="3">
        <v>4389.5</v>
      </c>
      <c r="L107" s="3">
        <v>4879</v>
      </c>
      <c r="M107" s="477">
        <f t="shared" si="44"/>
        <v>4762.6849457873441</v>
      </c>
      <c r="N107" s="477">
        <f t="shared" si="42"/>
        <v>4925.1059958797769</v>
      </c>
      <c r="O107" s="69">
        <f t="shared" si="43"/>
        <v>118681.7909416671</v>
      </c>
      <c r="Q107" s="166"/>
      <c r="R107" s="166"/>
      <c r="S107" s="604"/>
      <c r="T107" s="11" t="s">
        <v>4</v>
      </c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485">
        <v>9.2547606890275233E-2</v>
      </c>
      <c r="AF107" s="485">
        <v>9.2547606890275233E-2</v>
      </c>
      <c r="AG107" s="486">
        <v>9.2547606890275233E-2</v>
      </c>
    </row>
    <row r="108" spans="1:33" x14ac:dyDescent="0.25">
      <c r="A108" s="604"/>
      <c r="B108" s="11" t="s">
        <v>5</v>
      </c>
      <c r="C108" s="3">
        <v>0</v>
      </c>
      <c r="D108" s="3">
        <v>3753.89</v>
      </c>
      <c r="E108" s="3">
        <v>2671.48</v>
      </c>
      <c r="F108" s="3">
        <v>4675.09</v>
      </c>
      <c r="G108" s="3">
        <v>2003.61</v>
      </c>
      <c r="H108" s="3">
        <v>5108.01</v>
      </c>
      <c r="I108" s="3">
        <v>4572.1899999999996</v>
      </c>
      <c r="J108" s="3">
        <v>4409.32</v>
      </c>
      <c r="K108" s="3">
        <v>3763.08</v>
      </c>
      <c r="L108" s="3">
        <v>4082.77</v>
      </c>
      <c r="M108" s="477">
        <f t="shared" si="44"/>
        <v>1656.4458080143597</v>
      </c>
      <c r="N108" s="477">
        <f t="shared" si="42"/>
        <v>1712.9353030410823</v>
      </c>
      <c r="O108" s="69">
        <f t="shared" si="43"/>
        <v>38408.82111105544</v>
      </c>
      <c r="Q108" s="166"/>
      <c r="R108" s="166"/>
      <c r="S108" s="604"/>
      <c r="T108" s="11" t="s">
        <v>5</v>
      </c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485">
        <v>3.2187746453973022E-2</v>
      </c>
      <c r="AF108" s="485">
        <v>3.2187746453973022E-2</v>
      </c>
      <c r="AG108" s="486">
        <v>3.2187746453973022E-2</v>
      </c>
    </row>
    <row r="109" spans="1:33" x14ac:dyDescent="0.25">
      <c r="A109" s="604"/>
      <c r="B109" s="11" t="s">
        <v>6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477">
        <f t="shared" si="44"/>
        <v>0</v>
      </c>
      <c r="N109" s="477">
        <f t="shared" si="42"/>
        <v>0</v>
      </c>
      <c r="O109" s="69">
        <f t="shared" si="43"/>
        <v>0</v>
      </c>
      <c r="Q109" s="166"/>
      <c r="R109" s="166"/>
      <c r="S109" s="604"/>
      <c r="T109" s="11" t="s">
        <v>6</v>
      </c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485">
        <v>0</v>
      </c>
      <c r="AF109" s="485">
        <v>0</v>
      </c>
      <c r="AG109" s="486">
        <v>0</v>
      </c>
    </row>
    <row r="110" spans="1:33" x14ac:dyDescent="0.25">
      <c r="A110" s="604"/>
      <c r="B110" s="11" t="s">
        <v>7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477">
        <f t="shared" si="44"/>
        <v>0</v>
      </c>
      <c r="N110" s="477">
        <f t="shared" si="42"/>
        <v>0</v>
      </c>
      <c r="O110" s="69">
        <f t="shared" si="43"/>
        <v>0</v>
      </c>
      <c r="Q110" s="166"/>
      <c r="R110" s="166"/>
      <c r="S110" s="604"/>
      <c r="T110" s="11" t="s">
        <v>7</v>
      </c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485">
        <v>0</v>
      </c>
      <c r="AF110" s="485">
        <v>0</v>
      </c>
      <c r="AG110" s="486">
        <v>0</v>
      </c>
    </row>
    <row r="111" spans="1:33" x14ac:dyDescent="0.25">
      <c r="A111" s="604"/>
      <c r="B111" s="11" t="s">
        <v>8</v>
      </c>
      <c r="C111" s="3">
        <v>0</v>
      </c>
      <c r="D111" s="3">
        <v>5264.27</v>
      </c>
      <c r="E111" s="3">
        <v>5663.8</v>
      </c>
      <c r="F111" s="3">
        <v>5285.43</v>
      </c>
      <c r="G111" s="3">
        <v>1605.39</v>
      </c>
      <c r="H111" s="3">
        <v>3621.72</v>
      </c>
      <c r="I111" s="3">
        <v>3319.8</v>
      </c>
      <c r="J111" s="3">
        <v>7401.62</v>
      </c>
      <c r="K111" s="3">
        <v>2428.48</v>
      </c>
      <c r="L111" s="3">
        <v>2385.67</v>
      </c>
      <c r="M111" s="477">
        <f t="shared" si="44"/>
        <v>2053.835577914755</v>
      </c>
      <c r="N111" s="477">
        <f t="shared" si="42"/>
        <v>2123.8771899632643</v>
      </c>
      <c r="O111" s="69">
        <f t="shared" si="43"/>
        <v>41153.892767878016</v>
      </c>
      <c r="Q111" s="166"/>
      <c r="R111" s="166"/>
      <c r="S111" s="604"/>
      <c r="T111" s="11" t="s">
        <v>8</v>
      </c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485">
        <v>3.9909750454991157E-2</v>
      </c>
      <c r="AF111" s="485">
        <v>3.9909750454991157E-2</v>
      </c>
      <c r="AG111" s="486">
        <v>3.9909750454991157E-2</v>
      </c>
    </row>
    <row r="112" spans="1:33" ht="15.75" thickBot="1" x14ac:dyDescent="0.3">
      <c r="A112" s="605"/>
      <c r="B112" s="176" t="s">
        <v>42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477">
        <f t="shared" si="44"/>
        <v>0</v>
      </c>
      <c r="N112" s="477">
        <f t="shared" si="42"/>
        <v>0</v>
      </c>
      <c r="O112" s="69">
        <f t="shared" si="43"/>
        <v>0</v>
      </c>
      <c r="Q112" s="166"/>
      <c r="R112" s="166"/>
      <c r="S112" s="605"/>
      <c r="T112" s="176" t="s">
        <v>42</v>
      </c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487">
        <v>0</v>
      </c>
      <c r="AF112" s="487">
        <v>0</v>
      </c>
      <c r="AG112" s="488">
        <v>0</v>
      </c>
    </row>
    <row r="113" spans="1:33" ht="21.75" thickBot="1" x14ac:dyDescent="0.4">
      <c r="A113" s="71"/>
      <c r="B113" s="177" t="s">
        <v>43</v>
      </c>
      <c r="C113" s="178">
        <f t="shared" ref="C113:N113" si="45">SUM(C102:C112)</f>
        <v>0</v>
      </c>
      <c r="D113" s="178">
        <f t="shared" si="45"/>
        <v>79586.260000000009</v>
      </c>
      <c r="E113" s="178">
        <f t="shared" si="45"/>
        <v>12803.080000000002</v>
      </c>
      <c r="F113" s="178">
        <f t="shared" si="45"/>
        <v>17926.02</v>
      </c>
      <c r="G113" s="178">
        <f t="shared" si="45"/>
        <v>6465.9000000000005</v>
      </c>
      <c r="H113" s="178">
        <f t="shared" si="45"/>
        <v>88756.069999999992</v>
      </c>
      <c r="I113" s="178">
        <f t="shared" si="45"/>
        <v>60045.430000000008</v>
      </c>
      <c r="J113" s="178">
        <f t="shared" si="45"/>
        <v>78717.37</v>
      </c>
      <c r="K113" s="178">
        <f t="shared" si="45"/>
        <v>54343.560000000005</v>
      </c>
      <c r="L113" s="179">
        <f t="shared" si="45"/>
        <v>54875.919999999991</v>
      </c>
      <c r="M113" s="179">
        <f t="shared" si="45"/>
        <v>51462.000000000007</v>
      </c>
      <c r="N113" s="498">
        <f t="shared" si="45"/>
        <v>53217.000000000015</v>
      </c>
      <c r="O113" s="72">
        <f t="shared" si="43"/>
        <v>558198.61</v>
      </c>
      <c r="P113" s="492">
        <f>'FORECAST OVERVIEW'!M12</f>
        <v>51462</v>
      </c>
      <c r="Q113" s="493">
        <f>'FORECAST OVERVIEW'!N12</f>
        <v>53217</v>
      </c>
      <c r="S113" s="71"/>
      <c r="T113" s="177" t="s">
        <v>43</v>
      </c>
      <c r="U113" s="478">
        <f t="shared" ref="U113:AF113" si="46">SUM(U102:U112)</f>
        <v>0</v>
      </c>
      <c r="V113" s="478">
        <f t="shared" si="46"/>
        <v>0</v>
      </c>
      <c r="W113" s="478">
        <f t="shared" si="46"/>
        <v>0</v>
      </c>
      <c r="X113" s="478">
        <f t="shared" si="46"/>
        <v>0</v>
      </c>
      <c r="Y113" s="478">
        <f t="shared" si="46"/>
        <v>0</v>
      </c>
      <c r="Z113" s="478">
        <f t="shared" si="46"/>
        <v>0</v>
      </c>
      <c r="AA113" s="478">
        <f t="shared" si="46"/>
        <v>0</v>
      </c>
      <c r="AB113" s="478">
        <f t="shared" si="46"/>
        <v>0</v>
      </c>
      <c r="AC113" s="478">
        <f t="shared" si="46"/>
        <v>0</v>
      </c>
      <c r="AD113" s="479">
        <f t="shared" si="46"/>
        <v>0</v>
      </c>
      <c r="AE113" s="479">
        <f t="shared" si="46"/>
        <v>1.0000000000000002</v>
      </c>
      <c r="AF113" s="480">
        <f t="shared" si="46"/>
        <v>1.0000000000000002</v>
      </c>
      <c r="AG113" s="481">
        <f>SUM(AG102:AG112)</f>
        <v>1.0000000000000002</v>
      </c>
    </row>
    <row r="114" spans="1:33" ht="21.75" thickBot="1" x14ac:dyDescent="0.4">
      <c r="A114" s="71"/>
      <c r="S114" s="71"/>
      <c r="AG114" s="1"/>
    </row>
    <row r="115" spans="1:33" ht="21.75" thickBot="1" x14ac:dyDescent="0.4">
      <c r="A115" s="71"/>
      <c r="B115" s="173" t="s">
        <v>36</v>
      </c>
      <c r="C115" s="174">
        <f>C$3</f>
        <v>45292</v>
      </c>
      <c r="D115" s="174">
        <f t="shared" ref="D115:N115" si="47">D$3</f>
        <v>45323</v>
      </c>
      <c r="E115" s="174">
        <f t="shared" si="47"/>
        <v>45352</v>
      </c>
      <c r="F115" s="174">
        <f t="shared" si="47"/>
        <v>45383</v>
      </c>
      <c r="G115" s="174">
        <f t="shared" si="47"/>
        <v>45413</v>
      </c>
      <c r="H115" s="174">
        <f t="shared" si="47"/>
        <v>45444</v>
      </c>
      <c r="I115" s="174">
        <f t="shared" si="47"/>
        <v>45474</v>
      </c>
      <c r="J115" s="174">
        <f t="shared" si="47"/>
        <v>45505</v>
      </c>
      <c r="K115" s="174">
        <f t="shared" si="47"/>
        <v>45536</v>
      </c>
      <c r="L115" s="174">
        <f t="shared" si="47"/>
        <v>45566</v>
      </c>
      <c r="M115" s="174">
        <f t="shared" si="47"/>
        <v>45597</v>
      </c>
      <c r="N115" s="499" t="str">
        <f t="shared" si="47"/>
        <v>Dec-24 +</v>
      </c>
      <c r="O115" s="175" t="s">
        <v>34</v>
      </c>
      <c r="Q115" s="37"/>
      <c r="R115" s="37"/>
      <c r="S115" s="71"/>
      <c r="T115" s="173" t="s">
        <v>36</v>
      </c>
      <c r="U115" s="482" t="s">
        <v>188</v>
      </c>
      <c r="V115" s="482" t="s">
        <v>189</v>
      </c>
      <c r="W115" s="482" t="s">
        <v>190</v>
      </c>
      <c r="X115" s="482" t="s">
        <v>191</v>
      </c>
      <c r="Y115" s="482" t="s">
        <v>44</v>
      </c>
      <c r="Z115" s="482" t="s">
        <v>192</v>
      </c>
      <c r="AA115" s="482" t="s">
        <v>193</v>
      </c>
      <c r="AB115" s="482" t="s">
        <v>194</v>
      </c>
      <c r="AC115" s="482" t="s">
        <v>195</v>
      </c>
      <c r="AD115" s="482" t="s">
        <v>196</v>
      </c>
      <c r="AE115" s="489" t="s">
        <v>197</v>
      </c>
      <c r="AF115" s="489" t="s">
        <v>198</v>
      </c>
      <c r="AG115" s="175" t="s">
        <v>34</v>
      </c>
    </row>
    <row r="116" spans="1:33" ht="15" customHeight="1" x14ac:dyDescent="0.25">
      <c r="A116" s="606" t="s">
        <v>238</v>
      </c>
      <c r="B116" s="11" t="s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477">
        <f>P$127*AE116</f>
        <v>0</v>
      </c>
      <c r="N116" s="477">
        <f t="shared" ref="N116:N126" si="48">Q$127*AF116</f>
        <v>0</v>
      </c>
      <c r="O116" s="69">
        <f t="shared" ref="O116:O127" si="49">SUM(C116:N116)</f>
        <v>0</v>
      </c>
      <c r="P116" s="182"/>
      <c r="Q116" s="166"/>
      <c r="R116" s="166"/>
      <c r="S116" s="606" t="s">
        <v>238</v>
      </c>
      <c r="T116" s="11" t="s">
        <v>0</v>
      </c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483">
        <v>0</v>
      </c>
      <c r="AF116" s="483">
        <v>0</v>
      </c>
      <c r="AG116" s="484">
        <v>0</v>
      </c>
    </row>
    <row r="117" spans="1:33" x14ac:dyDescent="0.25">
      <c r="A117" s="607"/>
      <c r="B117" s="12" t="s">
        <v>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60032.000000000007</v>
      </c>
      <c r="I117" s="3">
        <v>0</v>
      </c>
      <c r="J117" s="3">
        <v>0</v>
      </c>
      <c r="K117" s="3">
        <v>0</v>
      </c>
      <c r="L117" s="3">
        <v>0</v>
      </c>
      <c r="M117" s="477">
        <f t="shared" ref="M117:M126" si="50">P$127*AE117</f>
        <v>0</v>
      </c>
      <c r="N117" s="477">
        <f t="shared" si="48"/>
        <v>0</v>
      </c>
      <c r="O117" s="69">
        <f t="shared" si="49"/>
        <v>60032.000000000007</v>
      </c>
      <c r="Q117" s="166"/>
      <c r="R117" s="166"/>
      <c r="S117" s="607"/>
      <c r="T117" s="12" t="s">
        <v>1</v>
      </c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485">
        <v>0</v>
      </c>
      <c r="AF117" s="485">
        <v>0</v>
      </c>
      <c r="AG117" s="486">
        <v>0</v>
      </c>
    </row>
    <row r="118" spans="1:33" x14ac:dyDescent="0.25">
      <c r="A118" s="607"/>
      <c r="B118" s="11" t="s">
        <v>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477">
        <f t="shared" si="50"/>
        <v>0</v>
      </c>
      <c r="N118" s="477">
        <f t="shared" si="48"/>
        <v>0</v>
      </c>
      <c r="O118" s="69">
        <f t="shared" si="49"/>
        <v>0</v>
      </c>
      <c r="Q118" s="166"/>
      <c r="R118" s="166"/>
      <c r="S118" s="607"/>
      <c r="T118" s="11" t="s">
        <v>2</v>
      </c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485">
        <v>0</v>
      </c>
      <c r="AF118" s="485">
        <v>0</v>
      </c>
      <c r="AG118" s="486">
        <v>0</v>
      </c>
    </row>
    <row r="119" spans="1:33" x14ac:dyDescent="0.25">
      <c r="A119" s="607"/>
      <c r="B119" s="11" t="s">
        <v>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477">
        <f t="shared" si="50"/>
        <v>0</v>
      </c>
      <c r="N119" s="477">
        <f t="shared" si="48"/>
        <v>0</v>
      </c>
      <c r="O119" s="69">
        <f t="shared" si="49"/>
        <v>0</v>
      </c>
      <c r="Q119" s="166"/>
      <c r="R119" s="166"/>
      <c r="S119" s="607"/>
      <c r="T119" s="11" t="s">
        <v>9</v>
      </c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485">
        <v>0</v>
      </c>
      <c r="AF119" s="485">
        <v>0</v>
      </c>
      <c r="AG119" s="486">
        <v>0</v>
      </c>
    </row>
    <row r="120" spans="1:33" x14ac:dyDescent="0.25">
      <c r="A120" s="607"/>
      <c r="B120" s="12" t="s">
        <v>3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477">
        <f t="shared" si="50"/>
        <v>0</v>
      </c>
      <c r="N120" s="477">
        <f t="shared" si="48"/>
        <v>0</v>
      </c>
      <c r="O120" s="69">
        <f t="shared" si="49"/>
        <v>0</v>
      </c>
      <c r="Q120" s="166"/>
      <c r="R120" s="166"/>
      <c r="S120" s="607"/>
      <c r="T120" s="12" t="s">
        <v>3</v>
      </c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485">
        <v>0</v>
      </c>
      <c r="AF120" s="485">
        <v>0</v>
      </c>
      <c r="AG120" s="486">
        <v>0</v>
      </c>
    </row>
    <row r="121" spans="1:33" x14ac:dyDescent="0.25">
      <c r="A121" s="607"/>
      <c r="B121" s="11" t="s">
        <v>4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477">
        <f t="shared" si="50"/>
        <v>0</v>
      </c>
      <c r="N121" s="477">
        <f t="shared" si="48"/>
        <v>0</v>
      </c>
      <c r="O121" s="69">
        <f t="shared" si="49"/>
        <v>0</v>
      </c>
      <c r="Q121" s="166"/>
      <c r="R121" s="166"/>
      <c r="S121" s="607"/>
      <c r="T121" s="11" t="s">
        <v>4</v>
      </c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485">
        <v>0</v>
      </c>
      <c r="AF121" s="485">
        <v>0</v>
      </c>
      <c r="AG121" s="486">
        <v>0</v>
      </c>
    </row>
    <row r="122" spans="1:33" x14ac:dyDescent="0.25">
      <c r="A122" s="607"/>
      <c r="B122" s="11" t="s">
        <v>5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477">
        <f t="shared" si="50"/>
        <v>0</v>
      </c>
      <c r="N122" s="477">
        <f t="shared" si="48"/>
        <v>0</v>
      </c>
      <c r="O122" s="69">
        <f t="shared" si="49"/>
        <v>0</v>
      </c>
      <c r="Q122" s="166"/>
      <c r="R122" s="166"/>
      <c r="S122" s="607"/>
      <c r="T122" s="11" t="s">
        <v>5</v>
      </c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485">
        <v>0</v>
      </c>
      <c r="AF122" s="485">
        <v>0</v>
      </c>
      <c r="AG122" s="486">
        <v>0</v>
      </c>
    </row>
    <row r="123" spans="1:33" x14ac:dyDescent="0.25">
      <c r="A123" s="607"/>
      <c r="B123" s="11" t="s">
        <v>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477">
        <f t="shared" si="50"/>
        <v>0</v>
      </c>
      <c r="N123" s="477">
        <f t="shared" si="48"/>
        <v>0</v>
      </c>
      <c r="O123" s="69">
        <f t="shared" si="49"/>
        <v>0</v>
      </c>
      <c r="Q123" s="166"/>
      <c r="R123" s="166"/>
      <c r="S123" s="607"/>
      <c r="T123" s="11" t="s">
        <v>6</v>
      </c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485">
        <v>0</v>
      </c>
      <c r="AF123" s="485">
        <v>0</v>
      </c>
      <c r="AG123" s="486">
        <v>0</v>
      </c>
    </row>
    <row r="124" spans="1:33" x14ac:dyDescent="0.25">
      <c r="A124" s="607"/>
      <c r="B124" s="11" t="s">
        <v>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477">
        <f t="shared" si="50"/>
        <v>0</v>
      </c>
      <c r="N124" s="477">
        <f t="shared" si="48"/>
        <v>0</v>
      </c>
      <c r="O124" s="69">
        <f t="shared" si="49"/>
        <v>0</v>
      </c>
      <c r="Q124" s="166"/>
      <c r="R124" s="166"/>
      <c r="S124" s="607"/>
      <c r="T124" s="11" t="s">
        <v>7</v>
      </c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485">
        <v>0</v>
      </c>
      <c r="AF124" s="485">
        <v>0</v>
      </c>
      <c r="AG124" s="486">
        <v>0</v>
      </c>
    </row>
    <row r="125" spans="1:33" x14ac:dyDescent="0.25">
      <c r="A125" s="607"/>
      <c r="B125" s="11" t="s">
        <v>8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477">
        <f t="shared" si="50"/>
        <v>0</v>
      </c>
      <c r="N125" s="477">
        <f t="shared" si="48"/>
        <v>0</v>
      </c>
      <c r="O125" s="69">
        <f t="shared" si="49"/>
        <v>0</v>
      </c>
      <c r="Q125" s="166"/>
      <c r="R125" s="166"/>
      <c r="S125" s="607"/>
      <c r="T125" s="11" t="s">
        <v>8</v>
      </c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485">
        <v>0</v>
      </c>
      <c r="AF125" s="485">
        <v>0</v>
      </c>
      <c r="AG125" s="486">
        <v>0</v>
      </c>
    </row>
    <row r="126" spans="1:33" ht="15.75" thickBot="1" x14ac:dyDescent="0.3">
      <c r="A126" s="608"/>
      <c r="B126" s="176" t="s">
        <v>42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477">
        <f t="shared" si="50"/>
        <v>0</v>
      </c>
      <c r="N126" s="477">
        <f t="shared" si="48"/>
        <v>0</v>
      </c>
      <c r="O126" s="69">
        <f t="shared" si="49"/>
        <v>0</v>
      </c>
      <c r="Q126" s="166"/>
      <c r="R126" s="166"/>
      <c r="S126" s="608"/>
      <c r="T126" s="176" t="s">
        <v>42</v>
      </c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487">
        <v>0</v>
      </c>
      <c r="AF126" s="487">
        <v>0</v>
      </c>
      <c r="AG126" s="488">
        <v>0</v>
      </c>
    </row>
    <row r="127" spans="1:33" ht="21.75" thickBot="1" x14ac:dyDescent="0.4">
      <c r="A127" s="71"/>
      <c r="B127" s="177" t="s">
        <v>43</v>
      </c>
      <c r="C127" s="178">
        <f t="shared" ref="C127:N127" si="51">SUM(C116:C126)</f>
        <v>0</v>
      </c>
      <c r="D127" s="178">
        <f t="shared" si="51"/>
        <v>0</v>
      </c>
      <c r="E127" s="178">
        <f t="shared" si="51"/>
        <v>0</v>
      </c>
      <c r="F127" s="178">
        <f t="shared" si="51"/>
        <v>0</v>
      </c>
      <c r="G127" s="178">
        <f t="shared" si="51"/>
        <v>0</v>
      </c>
      <c r="H127" s="178">
        <f t="shared" si="51"/>
        <v>60032.000000000007</v>
      </c>
      <c r="I127" s="178">
        <f t="shared" si="51"/>
        <v>0</v>
      </c>
      <c r="J127" s="178">
        <f t="shared" si="51"/>
        <v>0</v>
      </c>
      <c r="K127" s="178">
        <f t="shared" si="51"/>
        <v>0</v>
      </c>
      <c r="L127" s="179">
        <f t="shared" si="51"/>
        <v>0</v>
      </c>
      <c r="M127" s="179">
        <f t="shared" si="51"/>
        <v>0</v>
      </c>
      <c r="N127" s="498">
        <f t="shared" si="51"/>
        <v>0</v>
      </c>
      <c r="O127" s="72">
        <f t="shared" si="49"/>
        <v>60032.000000000007</v>
      </c>
      <c r="P127" s="492">
        <f>'FORECAST OVERVIEW'!M11</f>
        <v>0</v>
      </c>
      <c r="Q127" s="493">
        <f>'FORECAST OVERVIEW'!N11</f>
        <v>0</v>
      </c>
      <c r="S127" s="71"/>
      <c r="T127" s="177" t="s">
        <v>43</v>
      </c>
      <c r="U127" s="478">
        <f t="shared" ref="U127:AF127" si="52">SUM(U116:U126)</f>
        <v>0</v>
      </c>
      <c r="V127" s="478">
        <f t="shared" si="52"/>
        <v>0</v>
      </c>
      <c r="W127" s="478">
        <f t="shared" si="52"/>
        <v>0</v>
      </c>
      <c r="X127" s="478">
        <f t="shared" si="52"/>
        <v>0</v>
      </c>
      <c r="Y127" s="478">
        <f t="shared" si="52"/>
        <v>0</v>
      </c>
      <c r="Z127" s="478">
        <f t="shared" si="52"/>
        <v>0</v>
      </c>
      <c r="AA127" s="478">
        <f t="shared" si="52"/>
        <v>0</v>
      </c>
      <c r="AB127" s="478">
        <f t="shared" si="52"/>
        <v>0</v>
      </c>
      <c r="AC127" s="478">
        <f t="shared" si="52"/>
        <v>0</v>
      </c>
      <c r="AD127" s="479">
        <f t="shared" si="52"/>
        <v>0</v>
      </c>
      <c r="AE127" s="479">
        <f t="shared" si="52"/>
        <v>0</v>
      </c>
      <c r="AF127" s="480">
        <f t="shared" si="52"/>
        <v>0</v>
      </c>
      <c r="AG127" s="481">
        <f>SUM(AG116:AG126)</f>
        <v>0</v>
      </c>
    </row>
    <row r="128" spans="1:33" ht="21.75" thickBot="1" x14ac:dyDescent="0.4">
      <c r="A128" s="71"/>
    </row>
    <row r="129" spans="1:23" ht="21.75" thickBot="1" x14ac:dyDescent="0.4">
      <c r="A129" s="71"/>
      <c r="B129" s="173" t="s">
        <v>36</v>
      </c>
      <c r="C129" s="174">
        <f>C$3</f>
        <v>45292</v>
      </c>
      <c r="D129" s="174">
        <f t="shared" ref="D129:N129" si="53">D$3</f>
        <v>45323</v>
      </c>
      <c r="E129" s="174">
        <f t="shared" si="53"/>
        <v>45352</v>
      </c>
      <c r="F129" s="174">
        <f t="shared" si="53"/>
        <v>45383</v>
      </c>
      <c r="G129" s="174">
        <f t="shared" si="53"/>
        <v>45413</v>
      </c>
      <c r="H129" s="174">
        <f t="shared" si="53"/>
        <v>45444</v>
      </c>
      <c r="I129" s="174">
        <f t="shared" si="53"/>
        <v>45474</v>
      </c>
      <c r="J129" s="174">
        <f t="shared" si="53"/>
        <v>45505</v>
      </c>
      <c r="K129" s="174">
        <f t="shared" si="53"/>
        <v>45536</v>
      </c>
      <c r="L129" s="174">
        <f t="shared" si="53"/>
        <v>45566</v>
      </c>
      <c r="M129" s="174">
        <f t="shared" si="53"/>
        <v>45597</v>
      </c>
      <c r="N129" s="499" t="str">
        <f t="shared" si="53"/>
        <v>Dec-24 +</v>
      </c>
      <c r="O129" s="175" t="s">
        <v>34</v>
      </c>
      <c r="Q129" s="37"/>
      <c r="R129" s="37"/>
      <c r="S129" s="37"/>
      <c r="T129" s="37"/>
      <c r="U129" s="37"/>
      <c r="V129" s="37"/>
      <c r="W129" s="37"/>
    </row>
    <row r="130" spans="1:23" ht="15" customHeight="1" x14ac:dyDescent="0.25">
      <c r="A130" s="603" t="s">
        <v>239</v>
      </c>
      <c r="B130" s="11" t="s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22">
        <f>SUM(Q130:W130)</f>
        <v>0</v>
      </c>
      <c r="O130" s="69">
        <f t="shared" ref="O130:O141" si="54">SUM(C130:N130)</f>
        <v>0</v>
      </c>
      <c r="P130" s="182"/>
      <c r="Q130" s="166"/>
      <c r="R130" s="166"/>
      <c r="S130" s="166"/>
      <c r="T130" s="166"/>
      <c r="U130" s="166"/>
      <c r="V130" s="166"/>
      <c r="W130" s="166"/>
    </row>
    <row r="131" spans="1:23" x14ac:dyDescent="0.25">
      <c r="A131" s="604"/>
      <c r="B131" s="12" t="s">
        <v>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22">
        <f t="shared" ref="N131:N140" si="55">SUM(Q131:W131)</f>
        <v>0</v>
      </c>
      <c r="O131" s="69">
        <f t="shared" si="54"/>
        <v>0</v>
      </c>
      <c r="Q131" s="166"/>
      <c r="R131" s="166"/>
      <c r="S131" s="166"/>
      <c r="T131" s="166"/>
      <c r="U131" s="166"/>
      <c r="V131" s="166"/>
      <c r="W131" s="166"/>
    </row>
    <row r="132" spans="1:23" x14ac:dyDescent="0.25">
      <c r="A132" s="604"/>
      <c r="B132" s="11" t="s">
        <v>2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22">
        <f t="shared" si="55"/>
        <v>0</v>
      </c>
      <c r="O132" s="69">
        <f t="shared" si="54"/>
        <v>0</v>
      </c>
      <c r="Q132" s="166"/>
      <c r="R132" s="166"/>
      <c r="S132" s="166"/>
      <c r="T132" s="166"/>
      <c r="U132" s="166"/>
      <c r="V132" s="166"/>
      <c r="W132" s="166"/>
    </row>
    <row r="133" spans="1:23" x14ac:dyDescent="0.25">
      <c r="A133" s="604"/>
      <c r="B133" s="11" t="s">
        <v>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22">
        <f t="shared" si="55"/>
        <v>0</v>
      </c>
      <c r="O133" s="69">
        <f t="shared" si="54"/>
        <v>0</v>
      </c>
      <c r="Q133" s="166"/>
      <c r="R133" s="166"/>
      <c r="S133" s="166"/>
      <c r="T133" s="166"/>
      <c r="U133" s="166"/>
      <c r="V133" s="166"/>
      <c r="W133" s="166"/>
    </row>
    <row r="134" spans="1:23" x14ac:dyDescent="0.25">
      <c r="A134" s="604"/>
      <c r="B134" s="12" t="s">
        <v>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22">
        <f t="shared" si="55"/>
        <v>0</v>
      </c>
      <c r="O134" s="69">
        <f t="shared" si="54"/>
        <v>0</v>
      </c>
      <c r="Q134" s="166"/>
      <c r="R134" s="166"/>
      <c r="S134" s="166"/>
      <c r="T134" s="166"/>
      <c r="U134" s="166"/>
      <c r="V134" s="166"/>
      <c r="W134" s="166"/>
    </row>
    <row r="135" spans="1:23" x14ac:dyDescent="0.25">
      <c r="A135" s="604"/>
      <c r="B135" s="11" t="s">
        <v>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22">
        <f t="shared" si="55"/>
        <v>0</v>
      </c>
      <c r="O135" s="69">
        <f t="shared" si="54"/>
        <v>0</v>
      </c>
      <c r="Q135" s="166"/>
      <c r="R135" s="166"/>
      <c r="S135" s="166"/>
      <c r="T135" s="166"/>
      <c r="U135" s="166"/>
      <c r="V135" s="166"/>
      <c r="W135" s="166"/>
    </row>
    <row r="136" spans="1:23" x14ac:dyDescent="0.25">
      <c r="A136" s="604"/>
      <c r="B136" s="11" t="s">
        <v>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22">
        <f t="shared" si="55"/>
        <v>0</v>
      </c>
      <c r="O136" s="69">
        <f t="shared" si="54"/>
        <v>0</v>
      </c>
      <c r="Q136" s="166"/>
      <c r="R136" s="166"/>
      <c r="S136" s="166"/>
      <c r="T136" s="166"/>
      <c r="U136" s="166"/>
      <c r="V136" s="166"/>
      <c r="W136" s="166"/>
    </row>
    <row r="137" spans="1:23" x14ac:dyDescent="0.25">
      <c r="A137" s="604"/>
      <c r="B137" s="11" t="s">
        <v>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22">
        <f t="shared" si="55"/>
        <v>0</v>
      </c>
      <c r="O137" s="69">
        <f t="shared" si="54"/>
        <v>0</v>
      </c>
      <c r="Q137" s="166"/>
      <c r="R137" s="166"/>
      <c r="S137" s="166"/>
      <c r="T137" s="166"/>
      <c r="U137" s="166"/>
      <c r="V137" s="166"/>
      <c r="W137" s="166"/>
    </row>
    <row r="138" spans="1:23" x14ac:dyDescent="0.25">
      <c r="A138" s="604"/>
      <c r="B138" s="11" t="s">
        <v>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22">
        <f t="shared" si="55"/>
        <v>0</v>
      </c>
      <c r="O138" s="69">
        <f t="shared" si="54"/>
        <v>0</v>
      </c>
      <c r="Q138" s="166"/>
      <c r="R138" s="166"/>
      <c r="S138" s="166"/>
      <c r="T138" s="166"/>
      <c r="U138" s="166"/>
      <c r="V138" s="166"/>
      <c r="W138" s="166"/>
    </row>
    <row r="139" spans="1:23" x14ac:dyDescent="0.25">
      <c r="A139" s="604"/>
      <c r="B139" s="11" t="s">
        <v>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22">
        <f t="shared" si="55"/>
        <v>0</v>
      </c>
      <c r="O139" s="69">
        <f t="shared" si="54"/>
        <v>0</v>
      </c>
      <c r="Q139" s="166"/>
      <c r="R139" s="166"/>
      <c r="S139" s="166"/>
      <c r="T139" s="166"/>
      <c r="U139" s="166"/>
      <c r="V139" s="166"/>
      <c r="W139" s="166"/>
    </row>
    <row r="140" spans="1:23" ht="15.75" thickBot="1" x14ac:dyDescent="0.3">
      <c r="A140" s="605"/>
      <c r="B140" s="176" t="s">
        <v>42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22">
        <f t="shared" si="55"/>
        <v>0</v>
      </c>
      <c r="O140" s="69">
        <f t="shared" si="54"/>
        <v>0</v>
      </c>
      <c r="Q140" s="166"/>
      <c r="R140" s="166"/>
      <c r="S140" s="166"/>
      <c r="T140" s="166"/>
      <c r="U140" s="166"/>
      <c r="V140" s="166"/>
      <c r="W140" s="166"/>
    </row>
    <row r="141" spans="1:23" ht="21.75" thickBot="1" x14ac:dyDescent="0.4">
      <c r="A141" s="71"/>
      <c r="B141" s="177" t="s">
        <v>43</v>
      </c>
      <c r="C141" s="178">
        <f t="shared" ref="C141:N141" si="56">SUM(C130:C140)</f>
        <v>0</v>
      </c>
      <c r="D141" s="178">
        <f t="shared" si="56"/>
        <v>0</v>
      </c>
      <c r="E141" s="178">
        <f t="shared" si="56"/>
        <v>0</v>
      </c>
      <c r="F141" s="178">
        <f t="shared" si="56"/>
        <v>0</v>
      </c>
      <c r="G141" s="178">
        <f t="shared" si="56"/>
        <v>0</v>
      </c>
      <c r="H141" s="178">
        <f t="shared" si="56"/>
        <v>0</v>
      </c>
      <c r="I141" s="178">
        <f t="shared" si="56"/>
        <v>0</v>
      </c>
      <c r="J141" s="178">
        <f t="shared" si="56"/>
        <v>0</v>
      </c>
      <c r="K141" s="178">
        <f t="shared" si="56"/>
        <v>0</v>
      </c>
      <c r="L141" s="179">
        <f t="shared" si="56"/>
        <v>0</v>
      </c>
      <c r="M141" s="179">
        <f t="shared" si="56"/>
        <v>0</v>
      </c>
      <c r="N141" s="498">
        <f t="shared" si="56"/>
        <v>0</v>
      </c>
      <c r="O141" s="72">
        <f t="shared" si="54"/>
        <v>0</v>
      </c>
    </row>
    <row r="142" spans="1:23" ht="21.75" thickBot="1" x14ac:dyDescent="0.4">
      <c r="A142" s="71"/>
    </row>
    <row r="143" spans="1:23" ht="21.75" thickBot="1" x14ac:dyDescent="0.4">
      <c r="A143" s="71"/>
      <c r="B143" s="173" t="s">
        <v>36</v>
      </c>
      <c r="C143" s="174">
        <f>C$3</f>
        <v>45292</v>
      </c>
      <c r="D143" s="174">
        <f t="shared" ref="D143:N143" si="57">D$3</f>
        <v>45323</v>
      </c>
      <c r="E143" s="174">
        <f t="shared" si="57"/>
        <v>45352</v>
      </c>
      <c r="F143" s="174">
        <f t="shared" si="57"/>
        <v>45383</v>
      </c>
      <c r="G143" s="174">
        <f t="shared" si="57"/>
        <v>45413</v>
      </c>
      <c r="H143" s="174">
        <f t="shared" si="57"/>
        <v>45444</v>
      </c>
      <c r="I143" s="174">
        <f t="shared" si="57"/>
        <v>45474</v>
      </c>
      <c r="J143" s="174">
        <f t="shared" si="57"/>
        <v>45505</v>
      </c>
      <c r="K143" s="174">
        <f t="shared" si="57"/>
        <v>45536</v>
      </c>
      <c r="L143" s="174">
        <f t="shared" si="57"/>
        <v>45566</v>
      </c>
      <c r="M143" s="174">
        <f t="shared" si="57"/>
        <v>45597</v>
      </c>
      <c r="N143" s="499" t="str">
        <f t="shared" si="57"/>
        <v>Dec-24 +</v>
      </c>
      <c r="O143" s="175" t="s">
        <v>34</v>
      </c>
      <c r="Q143" s="37"/>
      <c r="R143" s="37"/>
      <c r="S143" s="37"/>
      <c r="T143" s="37"/>
      <c r="U143" s="37"/>
      <c r="V143" s="37"/>
      <c r="W143" s="37"/>
    </row>
    <row r="144" spans="1:23" ht="15" customHeight="1" x14ac:dyDescent="0.25">
      <c r="A144" s="603" t="s">
        <v>169</v>
      </c>
      <c r="B144" s="11" t="s">
        <v>0</v>
      </c>
      <c r="C144" s="3">
        <f>C4+C18+C60+C74+C102+C130</f>
        <v>0</v>
      </c>
      <c r="D144" s="3">
        <f t="shared" ref="D144:M144" si="58">D4+D18+D60+D74+D102+D130</f>
        <v>0</v>
      </c>
      <c r="E144" s="3">
        <f t="shared" si="58"/>
        <v>0</v>
      </c>
      <c r="F144" s="3">
        <f t="shared" si="58"/>
        <v>0</v>
      </c>
      <c r="G144" s="3">
        <f t="shared" si="58"/>
        <v>0</v>
      </c>
      <c r="H144" s="3">
        <f t="shared" si="58"/>
        <v>10469</v>
      </c>
      <c r="I144" s="3">
        <f t="shared" si="58"/>
        <v>11245</v>
      </c>
      <c r="J144" s="3">
        <f t="shared" si="58"/>
        <v>17138</v>
      </c>
      <c r="K144" s="3">
        <f t="shared" si="58"/>
        <v>4591</v>
      </c>
      <c r="L144" s="93">
        <f t="shared" si="58"/>
        <v>8542</v>
      </c>
      <c r="M144" s="93">
        <f t="shared" si="58"/>
        <v>6729.6763221138926</v>
      </c>
      <c r="N144" s="93">
        <f t="shared" ref="N144" si="59">N4+N18+N60+N74+N102+N130</f>
        <v>6959.1773509372942</v>
      </c>
      <c r="O144" s="69">
        <f t="shared" ref="O144:O155" si="60">SUM(C144:N144)</f>
        <v>65673.853673051184</v>
      </c>
      <c r="P144" s="182"/>
      <c r="Q144" s="315"/>
      <c r="R144" s="315"/>
      <c r="S144" s="315"/>
      <c r="T144" s="315"/>
      <c r="U144" s="315"/>
      <c r="V144" s="315"/>
      <c r="W144" s="315"/>
    </row>
    <row r="145" spans="1:23" x14ac:dyDescent="0.25">
      <c r="A145" s="604"/>
      <c r="B145" s="12" t="s">
        <v>1</v>
      </c>
      <c r="C145" s="3">
        <f t="shared" ref="C145:M145" si="61">C5+C19+C61+C75+C103+C131</f>
        <v>58354.879999999917</v>
      </c>
      <c r="D145" s="3">
        <f t="shared" si="61"/>
        <v>2081580.9990000001</v>
      </c>
      <c r="E145" s="3">
        <f t="shared" si="61"/>
        <v>1623368.8600000013</v>
      </c>
      <c r="F145" s="3">
        <f t="shared" si="61"/>
        <v>1399234.06</v>
      </c>
      <c r="G145" s="3">
        <f t="shared" si="61"/>
        <v>2064028.12</v>
      </c>
      <c r="H145" s="3">
        <f t="shared" si="61"/>
        <v>2158689.4699999997</v>
      </c>
      <c r="I145" s="3">
        <f t="shared" si="61"/>
        <v>2659997.0599999996</v>
      </c>
      <c r="J145" s="3">
        <f t="shared" si="61"/>
        <v>2703412.46</v>
      </c>
      <c r="K145" s="3">
        <f t="shared" si="61"/>
        <v>2221517.7200000002</v>
      </c>
      <c r="L145" s="93">
        <f t="shared" si="61"/>
        <v>2244751.2699999996</v>
      </c>
      <c r="M145" s="93">
        <f t="shared" si="61"/>
        <v>1355639.2924917471</v>
      </c>
      <c r="N145" s="93">
        <f t="shared" ref="N145" si="62">N5+N19+N61+N75+N103+N131</f>
        <v>4214604.0707700225</v>
      </c>
      <c r="O145" s="69">
        <f t="shared" si="60"/>
        <v>24785178.262261767</v>
      </c>
      <c r="Q145" s="315"/>
      <c r="R145" s="315"/>
      <c r="S145" s="315"/>
      <c r="T145" s="315"/>
      <c r="U145" s="315"/>
      <c r="V145" s="315"/>
      <c r="W145" s="315"/>
    </row>
    <row r="146" spans="1:23" x14ac:dyDescent="0.25">
      <c r="A146" s="604"/>
      <c r="B146" s="11" t="s">
        <v>2</v>
      </c>
      <c r="C146" s="3">
        <f t="shared" ref="C146:M146" si="63">C6+C20+C62+C76+C104+C132</f>
        <v>0</v>
      </c>
      <c r="D146" s="3">
        <f t="shared" si="63"/>
        <v>0</v>
      </c>
      <c r="E146" s="3">
        <f t="shared" si="63"/>
        <v>0</v>
      </c>
      <c r="F146" s="3">
        <f t="shared" si="63"/>
        <v>0</v>
      </c>
      <c r="G146" s="3">
        <f t="shared" si="63"/>
        <v>0</v>
      </c>
      <c r="H146" s="3">
        <f t="shared" si="63"/>
        <v>0</v>
      </c>
      <c r="I146" s="3">
        <f t="shared" si="63"/>
        <v>0</v>
      </c>
      <c r="J146" s="3">
        <f t="shared" si="63"/>
        <v>0</v>
      </c>
      <c r="K146" s="3">
        <f t="shared" si="63"/>
        <v>0</v>
      </c>
      <c r="L146" s="93">
        <f t="shared" si="63"/>
        <v>0</v>
      </c>
      <c r="M146" s="93">
        <f t="shared" si="63"/>
        <v>0</v>
      </c>
      <c r="N146" s="93">
        <f t="shared" ref="N146" si="64">N6+N20+N62+N76+N104+N132</f>
        <v>0</v>
      </c>
      <c r="O146" s="69">
        <f t="shared" si="60"/>
        <v>0</v>
      </c>
      <c r="Q146" s="315"/>
      <c r="R146" s="315"/>
      <c r="S146" s="315"/>
      <c r="T146" s="315"/>
      <c r="U146" s="315"/>
      <c r="V146" s="315"/>
      <c r="W146" s="315"/>
    </row>
    <row r="147" spans="1:23" x14ac:dyDescent="0.25">
      <c r="A147" s="604"/>
      <c r="B147" s="11" t="s">
        <v>9</v>
      </c>
      <c r="C147" s="3">
        <f t="shared" ref="C147:M147" si="65">C7+C21+C63+C77+C105+C133</f>
        <v>40675.890000000094</v>
      </c>
      <c r="D147" s="3">
        <f t="shared" si="65"/>
        <v>689769.98</v>
      </c>
      <c r="E147" s="3">
        <f t="shared" si="65"/>
        <v>1523136.7300000335</v>
      </c>
      <c r="F147" s="3">
        <f t="shared" si="65"/>
        <v>828095.1100000001</v>
      </c>
      <c r="G147" s="3">
        <f t="shared" si="65"/>
        <v>1721863.02</v>
      </c>
      <c r="H147" s="3">
        <f t="shared" si="65"/>
        <v>1443578.49</v>
      </c>
      <c r="I147" s="3">
        <f t="shared" si="65"/>
        <v>1778562.9000000001</v>
      </c>
      <c r="J147" s="3">
        <f t="shared" si="65"/>
        <v>2140854.5499999998</v>
      </c>
      <c r="K147" s="3">
        <f t="shared" si="65"/>
        <v>1392843.9600000002</v>
      </c>
      <c r="L147" s="93">
        <f t="shared" si="65"/>
        <v>1443624.1600000001</v>
      </c>
      <c r="M147" s="93">
        <f t="shared" si="65"/>
        <v>890979.38739583164</v>
      </c>
      <c r="N147" s="93">
        <f t="shared" ref="N147" si="66">N7+N21+N63+N77+N105+N133</f>
        <v>2635965.118306519</v>
      </c>
      <c r="O147" s="69">
        <f t="shared" si="60"/>
        <v>16529949.295702387</v>
      </c>
      <c r="Q147" s="315"/>
      <c r="R147" s="315"/>
      <c r="S147" s="315"/>
      <c r="T147" s="315"/>
      <c r="U147" s="315"/>
      <c r="V147" s="315"/>
      <c r="W147" s="315"/>
    </row>
    <row r="148" spans="1:23" x14ac:dyDescent="0.25">
      <c r="A148" s="604"/>
      <c r="B148" s="12" t="s">
        <v>3</v>
      </c>
      <c r="C148" s="3">
        <f t="shared" ref="C148:M148" si="67">C8+C22+C64+C78+C106+C134</f>
        <v>0</v>
      </c>
      <c r="D148" s="3">
        <f t="shared" si="67"/>
        <v>0</v>
      </c>
      <c r="E148" s="3">
        <f t="shared" si="67"/>
        <v>0</v>
      </c>
      <c r="F148" s="3">
        <f t="shared" si="67"/>
        <v>0</v>
      </c>
      <c r="G148" s="3">
        <f t="shared" si="67"/>
        <v>33839.120000000003</v>
      </c>
      <c r="H148" s="3">
        <f t="shared" si="67"/>
        <v>141955.25999999998</v>
      </c>
      <c r="I148" s="3">
        <f t="shared" si="67"/>
        <v>116019.84</v>
      </c>
      <c r="J148" s="3">
        <f t="shared" si="67"/>
        <v>0</v>
      </c>
      <c r="K148" s="3">
        <f t="shared" si="67"/>
        <v>29682</v>
      </c>
      <c r="L148" s="93">
        <f t="shared" si="67"/>
        <v>147504.28</v>
      </c>
      <c r="M148" s="93">
        <f t="shared" si="67"/>
        <v>89225.106025393878</v>
      </c>
      <c r="N148" s="93">
        <f t="shared" ref="N148" si="68">N8+N22+N64+N78+N106+N134</f>
        <v>92654.259998772308</v>
      </c>
      <c r="O148" s="69">
        <f t="shared" si="60"/>
        <v>650879.86602416611</v>
      </c>
      <c r="Q148" s="315"/>
      <c r="R148" s="315"/>
      <c r="S148" s="315"/>
      <c r="T148" s="315"/>
      <c r="U148" s="315"/>
      <c r="V148" s="315"/>
      <c r="W148" s="315"/>
    </row>
    <row r="149" spans="1:23" x14ac:dyDescent="0.25">
      <c r="A149" s="604"/>
      <c r="B149" s="11" t="s">
        <v>4</v>
      </c>
      <c r="C149" s="3">
        <f t="shared" ref="C149:M149" si="69">C9+C23+C65+C79+C107+C135</f>
        <v>0</v>
      </c>
      <c r="D149" s="3">
        <f t="shared" si="69"/>
        <v>70568.100000000006</v>
      </c>
      <c r="E149" s="3">
        <f t="shared" si="69"/>
        <v>4467.8</v>
      </c>
      <c r="F149" s="3">
        <f t="shared" si="69"/>
        <v>52342.48</v>
      </c>
      <c r="G149" s="3">
        <f t="shared" si="69"/>
        <v>2856.9</v>
      </c>
      <c r="H149" s="3">
        <f t="shared" si="69"/>
        <v>8270.5400000000009</v>
      </c>
      <c r="I149" s="3">
        <f t="shared" si="69"/>
        <v>5061.8999999999996</v>
      </c>
      <c r="J149" s="3">
        <f t="shared" si="69"/>
        <v>3300.9</v>
      </c>
      <c r="K149" s="3">
        <f t="shared" si="69"/>
        <v>6331.01</v>
      </c>
      <c r="L149" s="93">
        <f t="shared" si="69"/>
        <v>4879</v>
      </c>
      <c r="M149" s="93">
        <f t="shared" si="69"/>
        <v>5871.480393214978</v>
      </c>
      <c r="N149" s="93">
        <f t="shared" ref="N149" si="70">N9+N23+N65+N79+N107+N135</f>
        <v>6079.8019147805862</v>
      </c>
      <c r="O149" s="69">
        <f t="shared" si="60"/>
        <v>170029.91230799555</v>
      </c>
      <c r="Q149" s="315"/>
      <c r="R149" s="315"/>
      <c r="S149" s="315"/>
      <c r="T149" s="315"/>
      <c r="U149" s="315"/>
      <c r="V149" s="315"/>
      <c r="W149" s="315"/>
    </row>
    <row r="150" spans="1:23" x14ac:dyDescent="0.25">
      <c r="A150" s="604"/>
      <c r="B150" s="11" t="s">
        <v>5</v>
      </c>
      <c r="C150" s="3">
        <f t="shared" ref="C150:M150" si="71">C10+C24+C66+C80+C108+C136</f>
        <v>0</v>
      </c>
      <c r="D150" s="3">
        <f t="shared" si="71"/>
        <v>3753.89</v>
      </c>
      <c r="E150" s="3">
        <f t="shared" si="71"/>
        <v>4039.12</v>
      </c>
      <c r="F150" s="3">
        <f t="shared" si="71"/>
        <v>5282.93</v>
      </c>
      <c r="G150" s="3">
        <f t="shared" si="71"/>
        <v>2003.61</v>
      </c>
      <c r="H150" s="3">
        <f t="shared" si="71"/>
        <v>6779.57</v>
      </c>
      <c r="I150" s="3">
        <f t="shared" si="71"/>
        <v>5635.91</v>
      </c>
      <c r="J150" s="3">
        <f t="shared" si="71"/>
        <v>6080.8799999999992</v>
      </c>
      <c r="K150" s="3">
        <f t="shared" si="71"/>
        <v>5738.5599999999995</v>
      </c>
      <c r="L150" s="93">
        <f t="shared" si="71"/>
        <v>66924.22</v>
      </c>
      <c r="M150" s="93">
        <f t="shared" si="71"/>
        <v>2942.1463148221865</v>
      </c>
      <c r="N150" s="93">
        <f t="shared" ref="N150" si="72">N10+N24+N66+N80+N108+N136</f>
        <v>4899.3350770199659</v>
      </c>
      <c r="O150" s="69">
        <f t="shared" si="60"/>
        <v>114080.17139184214</v>
      </c>
      <c r="Q150" s="315"/>
      <c r="R150" s="315"/>
      <c r="S150" s="315"/>
      <c r="T150" s="315"/>
      <c r="U150" s="315"/>
      <c r="V150" s="315"/>
      <c r="W150" s="315"/>
    </row>
    <row r="151" spans="1:23" x14ac:dyDescent="0.25">
      <c r="A151" s="604"/>
      <c r="B151" s="11" t="s">
        <v>6</v>
      </c>
      <c r="C151" s="3">
        <f t="shared" ref="C151:M151" si="73">C11+C25+C67+C81+C109+C137</f>
        <v>0</v>
      </c>
      <c r="D151" s="3">
        <f t="shared" si="73"/>
        <v>0</v>
      </c>
      <c r="E151" s="3">
        <f t="shared" si="73"/>
        <v>0</v>
      </c>
      <c r="F151" s="3">
        <f t="shared" si="73"/>
        <v>0</v>
      </c>
      <c r="G151" s="3">
        <f t="shared" si="73"/>
        <v>0</v>
      </c>
      <c r="H151" s="3">
        <f t="shared" si="73"/>
        <v>0</v>
      </c>
      <c r="I151" s="3">
        <f t="shared" si="73"/>
        <v>0</v>
      </c>
      <c r="J151" s="3">
        <f t="shared" si="73"/>
        <v>0</v>
      </c>
      <c r="K151" s="3">
        <f t="shared" si="73"/>
        <v>0</v>
      </c>
      <c r="L151" s="93">
        <f t="shared" si="73"/>
        <v>0</v>
      </c>
      <c r="M151" s="93">
        <f t="shared" si="73"/>
        <v>0</v>
      </c>
      <c r="N151" s="93">
        <f t="shared" ref="N151" si="74">N11+N25+N67+N81+N109+N137</f>
        <v>0</v>
      </c>
      <c r="O151" s="69">
        <f t="shared" si="60"/>
        <v>0</v>
      </c>
      <c r="Q151" s="315"/>
      <c r="R151" s="315"/>
      <c r="S151" s="315"/>
      <c r="T151" s="315"/>
      <c r="U151" s="315"/>
      <c r="V151" s="315"/>
      <c r="W151" s="315"/>
    </row>
    <row r="152" spans="1:23" x14ac:dyDescent="0.25">
      <c r="A152" s="604"/>
      <c r="B152" s="11" t="s">
        <v>7</v>
      </c>
      <c r="C152" s="3">
        <f t="shared" ref="C152:M152" si="75">C12+C26+C68+C82+C110+C138</f>
        <v>0</v>
      </c>
      <c r="D152" s="3">
        <f t="shared" si="75"/>
        <v>0</v>
      </c>
      <c r="E152" s="3">
        <f t="shared" si="75"/>
        <v>0</v>
      </c>
      <c r="F152" s="3">
        <f t="shared" si="75"/>
        <v>244026.26</v>
      </c>
      <c r="G152" s="3">
        <f t="shared" si="75"/>
        <v>0</v>
      </c>
      <c r="H152" s="3">
        <f t="shared" si="75"/>
        <v>0</v>
      </c>
      <c r="I152" s="3">
        <f t="shared" si="75"/>
        <v>0</v>
      </c>
      <c r="J152" s="3">
        <f t="shared" si="75"/>
        <v>0</v>
      </c>
      <c r="K152" s="3">
        <f t="shared" si="75"/>
        <v>0</v>
      </c>
      <c r="L152" s="93">
        <f t="shared" si="75"/>
        <v>-62233.61</v>
      </c>
      <c r="M152" s="93">
        <f t="shared" si="75"/>
        <v>0</v>
      </c>
      <c r="N152" s="93">
        <f t="shared" ref="N152" si="76">N12+N26+N68+N82+N110+N138</f>
        <v>0</v>
      </c>
      <c r="O152" s="69">
        <f t="shared" si="60"/>
        <v>181792.65000000002</v>
      </c>
      <c r="Q152" s="315"/>
      <c r="R152" s="315"/>
      <c r="S152" s="315"/>
      <c r="T152" s="315"/>
      <c r="U152" s="315"/>
      <c r="V152" s="315"/>
      <c r="W152" s="315"/>
    </row>
    <row r="153" spans="1:23" x14ac:dyDescent="0.25">
      <c r="A153" s="604"/>
      <c r="B153" s="11" t="s">
        <v>8</v>
      </c>
      <c r="C153" s="3">
        <f t="shared" ref="C153:M153" si="77">C13+C27+C69+C83+C111+C139</f>
        <v>0</v>
      </c>
      <c r="D153" s="3">
        <f t="shared" si="77"/>
        <v>7540.41</v>
      </c>
      <c r="E153" s="3">
        <f t="shared" si="77"/>
        <v>14768.36</v>
      </c>
      <c r="F153" s="3">
        <f t="shared" si="77"/>
        <v>9837.7099999999991</v>
      </c>
      <c r="G153" s="3">
        <f t="shared" si="77"/>
        <v>1605.39</v>
      </c>
      <c r="H153" s="3">
        <f t="shared" si="77"/>
        <v>22905.49</v>
      </c>
      <c r="I153" s="3">
        <f t="shared" si="77"/>
        <v>12424.36</v>
      </c>
      <c r="J153" s="3">
        <f t="shared" si="77"/>
        <v>16506.18</v>
      </c>
      <c r="K153" s="3">
        <f t="shared" si="77"/>
        <v>6980.76</v>
      </c>
      <c r="L153" s="93">
        <f t="shared" si="77"/>
        <v>9214.09</v>
      </c>
      <c r="M153" s="93">
        <f t="shared" si="77"/>
        <v>51600.109534385418</v>
      </c>
      <c r="N153" s="93">
        <f t="shared" ref="N153" si="78">N13+N27+N69+N83+N111+N139</f>
        <v>68261.128364839155</v>
      </c>
      <c r="O153" s="69">
        <f t="shared" si="60"/>
        <v>221643.98789922456</v>
      </c>
      <c r="Q153" s="315"/>
      <c r="R153" s="315"/>
      <c r="S153" s="315"/>
      <c r="T153" s="315"/>
      <c r="U153" s="315"/>
      <c r="V153" s="315"/>
      <c r="W153" s="315"/>
    </row>
    <row r="154" spans="1:23" ht="15.75" thickBot="1" x14ac:dyDescent="0.3">
      <c r="A154" s="605"/>
      <c r="B154" s="176" t="s">
        <v>42</v>
      </c>
      <c r="C154" s="3">
        <f t="shared" ref="C154:M154" si="79">C14+C28+C70+C84+C112+C140</f>
        <v>0</v>
      </c>
      <c r="D154" s="3">
        <f t="shared" si="79"/>
        <v>0</v>
      </c>
      <c r="E154" s="3">
        <f t="shared" si="79"/>
        <v>0</v>
      </c>
      <c r="F154" s="3">
        <f t="shared" si="79"/>
        <v>0</v>
      </c>
      <c r="G154" s="3">
        <f t="shared" si="79"/>
        <v>0</v>
      </c>
      <c r="H154" s="3">
        <f t="shared" si="79"/>
        <v>0</v>
      </c>
      <c r="I154" s="3">
        <f t="shared" si="79"/>
        <v>0</v>
      </c>
      <c r="J154" s="3">
        <f t="shared" si="79"/>
        <v>0</v>
      </c>
      <c r="K154" s="3">
        <f t="shared" si="79"/>
        <v>0</v>
      </c>
      <c r="L154" s="93">
        <f t="shared" si="79"/>
        <v>0</v>
      </c>
      <c r="M154" s="93">
        <f t="shared" si="79"/>
        <v>0</v>
      </c>
      <c r="N154" s="93">
        <f t="shared" ref="N154" si="80">N14+N28+N70+N84+N112+N140</f>
        <v>0</v>
      </c>
      <c r="O154" s="69">
        <f t="shared" si="60"/>
        <v>0</v>
      </c>
      <c r="P154" s="362" t="s">
        <v>253</v>
      </c>
      <c r="Q154" s="315"/>
      <c r="R154" s="315"/>
      <c r="S154" s="315"/>
      <c r="T154" s="315"/>
      <c r="U154" s="315"/>
      <c r="V154" s="315"/>
      <c r="W154" s="315"/>
    </row>
    <row r="155" spans="1:23" ht="15.75" thickBot="1" x14ac:dyDescent="0.3">
      <c r="B155" s="177" t="s">
        <v>43</v>
      </c>
      <c r="C155" s="178">
        <f t="shared" ref="C155" si="81">SUM(C144:C154)</f>
        <v>99030.770000000019</v>
      </c>
      <c r="D155" s="178">
        <f t="shared" ref="D155:M155" si="82">SUM(D144:D154)</f>
        <v>2853213.3790000007</v>
      </c>
      <c r="E155" s="178">
        <f t="shared" si="82"/>
        <v>3169780.8700000346</v>
      </c>
      <c r="F155" s="178">
        <f t="shared" si="82"/>
        <v>2538818.5499999998</v>
      </c>
      <c r="G155" s="178">
        <f t="shared" si="82"/>
        <v>3826196.16</v>
      </c>
      <c r="H155" s="178">
        <f t="shared" si="82"/>
        <v>3792647.82</v>
      </c>
      <c r="I155" s="178">
        <f t="shared" si="82"/>
        <v>4588946.9700000007</v>
      </c>
      <c r="J155" s="178">
        <f t="shared" si="82"/>
        <v>4887292.97</v>
      </c>
      <c r="K155" s="178">
        <f t="shared" si="82"/>
        <v>3667685.0100000002</v>
      </c>
      <c r="L155" s="179">
        <f t="shared" si="82"/>
        <v>3863205.4099999997</v>
      </c>
      <c r="M155" s="179">
        <f t="shared" si="82"/>
        <v>2402987.1984775094</v>
      </c>
      <c r="N155" s="498">
        <f t="shared" ref="N155" si="83">SUM(N144:N154)</f>
        <v>7029422.8917828919</v>
      </c>
      <c r="O155" s="72">
        <f t="shared" si="60"/>
        <v>42719227.99926044</v>
      </c>
      <c r="P155" s="364">
        <f>C72+O155</f>
        <v>42718448.079260439</v>
      </c>
      <c r="Q155" s="315"/>
      <c r="R155" s="315"/>
      <c r="S155" s="315"/>
      <c r="T155" s="315"/>
      <c r="U155" s="315"/>
      <c r="V155" s="315"/>
      <c r="W155" s="315"/>
    </row>
    <row r="156" spans="1:23" ht="15.75" thickBot="1" x14ac:dyDescent="0.3">
      <c r="O156" s="277" t="s">
        <v>180</v>
      </c>
      <c r="P156" s="282">
        <f>SUM(C4:N14,C18:N28,C60:N70,C74:N84,C102:N112,C130:N140)</f>
        <v>42719227.999260403</v>
      </c>
    </row>
    <row r="157" spans="1:23" ht="21.75" thickBot="1" x14ac:dyDescent="0.4">
      <c r="A157" s="71"/>
      <c r="B157" s="173" t="s">
        <v>36</v>
      </c>
      <c r="C157" s="174">
        <f>C$3</f>
        <v>45292</v>
      </c>
      <c r="D157" s="174">
        <f t="shared" ref="D157:N157" si="84">D$3</f>
        <v>45323</v>
      </c>
      <c r="E157" s="174">
        <f t="shared" si="84"/>
        <v>45352</v>
      </c>
      <c r="F157" s="174">
        <f t="shared" si="84"/>
        <v>45383</v>
      </c>
      <c r="G157" s="174">
        <f t="shared" si="84"/>
        <v>45413</v>
      </c>
      <c r="H157" s="174">
        <f t="shared" si="84"/>
        <v>45444</v>
      </c>
      <c r="I157" s="174">
        <f t="shared" si="84"/>
        <v>45474</v>
      </c>
      <c r="J157" s="174">
        <f t="shared" si="84"/>
        <v>45505</v>
      </c>
      <c r="K157" s="174">
        <f t="shared" si="84"/>
        <v>45536</v>
      </c>
      <c r="L157" s="174">
        <f t="shared" si="84"/>
        <v>45566</v>
      </c>
      <c r="M157" s="174">
        <f t="shared" si="84"/>
        <v>45597</v>
      </c>
      <c r="N157" s="499" t="str">
        <f t="shared" si="84"/>
        <v>Dec-24 +</v>
      </c>
      <c r="O157" s="175" t="s">
        <v>34</v>
      </c>
      <c r="Q157" s="37"/>
      <c r="R157" s="37"/>
      <c r="S157" s="37"/>
      <c r="T157" s="37"/>
      <c r="U157" s="37"/>
      <c r="V157" s="37"/>
      <c r="W157" s="37"/>
    </row>
    <row r="158" spans="1:23" ht="15" customHeight="1" x14ac:dyDescent="0.25">
      <c r="A158" s="606" t="s">
        <v>171</v>
      </c>
      <c r="B158" s="11" t="s">
        <v>0</v>
      </c>
      <c r="C158" s="3">
        <f t="shared" ref="C158:E158" si="85">C32+C46+C88+C116</f>
        <v>0</v>
      </c>
      <c r="D158" s="3">
        <f t="shared" si="85"/>
        <v>0</v>
      </c>
      <c r="E158" s="3">
        <f t="shared" si="85"/>
        <v>0</v>
      </c>
      <c r="F158" s="3">
        <f>F32+F46+F88+F116</f>
        <v>0</v>
      </c>
      <c r="G158" s="3">
        <f t="shared" ref="G158:M158" si="86">G32+G46+G88+G116</f>
        <v>5696</v>
      </c>
      <c r="H158" s="3">
        <f t="shared" si="86"/>
        <v>880.4</v>
      </c>
      <c r="I158" s="3">
        <f t="shared" si="86"/>
        <v>11684.26</v>
      </c>
      <c r="J158" s="3">
        <f t="shared" si="86"/>
        <v>0</v>
      </c>
      <c r="K158" s="3">
        <f t="shared" si="86"/>
        <v>5123.8100000000004</v>
      </c>
      <c r="L158" s="93">
        <f t="shared" si="86"/>
        <v>7440.17</v>
      </c>
      <c r="M158" s="93">
        <f t="shared" si="86"/>
        <v>2875.6442980190841</v>
      </c>
      <c r="N158" s="93">
        <f t="shared" ref="N158" si="87">N32+N46+N88+N116</f>
        <v>4839.8893375954394</v>
      </c>
      <c r="O158" s="69">
        <f t="shared" ref="O158:O169" si="88">SUM(C158:N158)</f>
        <v>38540.173635614527</v>
      </c>
      <c r="P158" s="182"/>
    </row>
    <row r="159" spans="1:23" x14ac:dyDescent="0.25">
      <c r="A159" s="607"/>
      <c r="B159" s="12" t="s">
        <v>1</v>
      </c>
      <c r="C159" s="3">
        <f t="shared" ref="C159:M159" si="89">C33+C47+C89+C117</f>
        <v>0</v>
      </c>
      <c r="D159" s="3">
        <f t="shared" si="89"/>
        <v>0</v>
      </c>
      <c r="E159" s="3">
        <f t="shared" si="89"/>
        <v>7977.1</v>
      </c>
      <c r="F159" s="3">
        <f t="shared" si="89"/>
        <v>13121.04</v>
      </c>
      <c r="G159" s="3">
        <f t="shared" si="89"/>
        <v>0</v>
      </c>
      <c r="H159" s="3">
        <f t="shared" si="89"/>
        <v>60032.000000000007</v>
      </c>
      <c r="I159" s="3">
        <f t="shared" si="89"/>
        <v>31951.86</v>
      </c>
      <c r="J159" s="3">
        <f t="shared" si="89"/>
        <v>20587.5</v>
      </c>
      <c r="K159" s="3">
        <f t="shared" si="89"/>
        <v>137611.02000000002</v>
      </c>
      <c r="L159" s="93">
        <f t="shared" si="89"/>
        <v>132168.66</v>
      </c>
      <c r="M159" s="93">
        <f t="shared" si="89"/>
        <v>63572.03180094096</v>
      </c>
      <c r="N159" s="93">
        <f t="shared" ref="N159" si="90">N33+N47+N89+N117</f>
        <v>80570.905786367512</v>
      </c>
      <c r="O159" s="69">
        <f t="shared" si="88"/>
        <v>547592.11758730852</v>
      </c>
    </row>
    <row r="160" spans="1:23" x14ac:dyDescent="0.25">
      <c r="A160" s="607"/>
      <c r="B160" s="11" t="s">
        <v>2</v>
      </c>
      <c r="C160" s="3">
        <f t="shared" ref="C160:M160" si="91">C34+C48+C90+C118</f>
        <v>0</v>
      </c>
      <c r="D160" s="3">
        <f t="shared" si="91"/>
        <v>0</v>
      </c>
      <c r="E160" s="3">
        <f t="shared" si="91"/>
        <v>0</v>
      </c>
      <c r="F160" s="3">
        <f t="shared" si="91"/>
        <v>0</v>
      </c>
      <c r="G160" s="3">
        <f t="shared" si="91"/>
        <v>0</v>
      </c>
      <c r="H160" s="3">
        <f t="shared" si="91"/>
        <v>0</v>
      </c>
      <c r="I160" s="3">
        <f t="shared" si="91"/>
        <v>0</v>
      </c>
      <c r="J160" s="3">
        <f t="shared" si="91"/>
        <v>0</v>
      </c>
      <c r="K160" s="3">
        <f t="shared" si="91"/>
        <v>0</v>
      </c>
      <c r="L160" s="93">
        <f t="shared" si="91"/>
        <v>0</v>
      </c>
      <c r="M160" s="93">
        <f t="shared" si="91"/>
        <v>0</v>
      </c>
      <c r="N160" s="93">
        <f t="shared" ref="N160" si="92">N34+N48+N90+N118</f>
        <v>0</v>
      </c>
      <c r="O160" s="69">
        <f t="shared" si="88"/>
        <v>0</v>
      </c>
    </row>
    <row r="161" spans="1:16" x14ac:dyDescent="0.25">
      <c r="A161" s="607"/>
      <c r="B161" s="11" t="s">
        <v>9</v>
      </c>
      <c r="C161" s="3">
        <f t="shared" ref="C161:M161" si="93">C35+C49+C91+C119</f>
        <v>0</v>
      </c>
      <c r="D161" s="3">
        <f t="shared" si="93"/>
        <v>0</v>
      </c>
      <c r="E161" s="3">
        <f t="shared" si="93"/>
        <v>292.95</v>
      </c>
      <c r="F161" s="3">
        <f t="shared" si="93"/>
        <v>16909.400000000001</v>
      </c>
      <c r="G161" s="3">
        <f t="shared" si="93"/>
        <v>0</v>
      </c>
      <c r="H161" s="3">
        <f t="shared" si="93"/>
        <v>0</v>
      </c>
      <c r="I161" s="3">
        <f t="shared" si="93"/>
        <v>0</v>
      </c>
      <c r="J161" s="3">
        <f t="shared" si="93"/>
        <v>376.65</v>
      </c>
      <c r="K161" s="3">
        <f t="shared" si="93"/>
        <v>17583.37</v>
      </c>
      <c r="L161" s="93">
        <f t="shared" si="93"/>
        <v>139839.33000000002</v>
      </c>
      <c r="M161" s="93">
        <f t="shared" si="93"/>
        <v>42861.671136978926</v>
      </c>
      <c r="N161" s="93">
        <f t="shared" ref="N161" si="94">N35+N49+N91+N119</f>
        <v>60029.856465844408</v>
      </c>
      <c r="O161" s="69">
        <f t="shared" si="88"/>
        <v>277893.22760282335</v>
      </c>
    </row>
    <row r="162" spans="1:16" x14ac:dyDescent="0.25">
      <c r="A162" s="607"/>
      <c r="B162" s="12" t="s">
        <v>3</v>
      </c>
      <c r="C162" s="3">
        <f t="shared" ref="C162:M162" si="95">C36+C50+C92+C120</f>
        <v>0</v>
      </c>
      <c r="D162" s="3">
        <f t="shared" si="95"/>
        <v>0</v>
      </c>
      <c r="E162" s="3">
        <f t="shared" si="95"/>
        <v>556714.6</v>
      </c>
      <c r="F162" s="3">
        <f t="shared" si="95"/>
        <v>812723.69</v>
      </c>
      <c r="G162" s="3">
        <f t="shared" si="95"/>
        <v>1047430.02</v>
      </c>
      <c r="H162" s="3">
        <f t="shared" si="95"/>
        <v>676578.38</v>
      </c>
      <c r="I162" s="3">
        <f t="shared" si="95"/>
        <v>433242.62</v>
      </c>
      <c r="J162" s="3">
        <f t="shared" si="95"/>
        <v>147493.48000000001</v>
      </c>
      <c r="K162" s="3">
        <f t="shared" si="95"/>
        <v>527749.64</v>
      </c>
      <c r="L162" s="93">
        <f t="shared" si="95"/>
        <v>651773.01</v>
      </c>
      <c r="M162" s="93">
        <f t="shared" si="95"/>
        <v>595334.09420769475</v>
      </c>
      <c r="N162" s="93">
        <f t="shared" ref="N162" si="96">N36+N50+N92+N120</f>
        <v>1084820.2198351806</v>
      </c>
      <c r="O162" s="69">
        <f t="shared" si="88"/>
        <v>6533859.754042875</v>
      </c>
    </row>
    <row r="163" spans="1:16" x14ac:dyDescent="0.25">
      <c r="A163" s="607"/>
      <c r="B163" s="11" t="s">
        <v>4</v>
      </c>
      <c r="C163" s="3">
        <f t="shared" ref="C163:M163" si="97">C37+C51+C93+C121</f>
        <v>0</v>
      </c>
      <c r="D163" s="3">
        <f t="shared" si="97"/>
        <v>0</v>
      </c>
      <c r="E163" s="3">
        <f t="shared" si="97"/>
        <v>0</v>
      </c>
      <c r="F163" s="3">
        <f t="shared" si="97"/>
        <v>123898.59</v>
      </c>
      <c r="G163" s="3">
        <f t="shared" si="97"/>
        <v>3016.37</v>
      </c>
      <c r="H163" s="3">
        <f t="shared" si="97"/>
        <v>566.62</v>
      </c>
      <c r="I163" s="3">
        <f t="shared" si="97"/>
        <v>1563.13</v>
      </c>
      <c r="J163" s="3">
        <f t="shared" si="97"/>
        <v>1518.56</v>
      </c>
      <c r="K163" s="3">
        <f t="shared" si="97"/>
        <v>3928.12</v>
      </c>
      <c r="L163" s="93">
        <f t="shared" si="97"/>
        <v>120473.37</v>
      </c>
      <c r="M163" s="93">
        <f t="shared" si="97"/>
        <v>5255.5512856089936</v>
      </c>
      <c r="N163" s="93">
        <f t="shared" ref="N163" si="98">N37+N51+N93+N121</f>
        <v>8461.0628643826985</v>
      </c>
      <c r="O163" s="69">
        <f t="shared" si="88"/>
        <v>268681.37414999167</v>
      </c>
    </row>
    <row r="164" spans="1:16" x14ac:dyDescent="0.25">
      <c r="A164" s="607"/>
      <c r="B164" s="11" t="s">
        <v>5</v>
      </c>
      <c r="C164" s="3">
        <f t="shared" ref="C164:M164" si="99">C38+C52+C94+C122</f>
        <v>0</v>
      </c>
      <c r="D164" s="3">
        <f t="shared" si="99"/>
        <v>0</v>
      </c>
      <c r="E164" s="3">
        <f t="shared" si="99"/>
        <v>0</v>
      </c>
      <c r="F164" s="3">
        <f t="shared" si="99"/>
        <v>0</v>
      </c>
      <c r="G164" s="3">
        <f t="shared" si="99"/>
        <v>0</v>
      </c>
      <c r="H164" s="3">
        <f t="shared" si="99"/>
        <v>0</v>
      </c>
      <c r="I164" s="3">
        <f t="shared" si="99"/>
        <v>0</v>
      </c>
      <c r="J164" s="3">
        <f t="shared" si="99"/>
        <v>153.9</v>
      </c>
      <c r="K164" s="3">
        <f t="shared" si="99"/>
        <v>0</v>
      </c>
      <c r="L164" s="93">
        <f t="shared" si="99"/>
        <v>0</v>
      </c>
      <c r="M164" s="93">
        <f t="shared" si="99"/>
        <v>3747.2686554825996</v>
      </c>
      <c r="N164" s="93">
        <f t="shared" ref="N164" si="100">N38+N52+N94+N122</f>
        <v>6919.4002426995494</v>
      </c>
      <c r="O164" s="69">
        <f t="shared" si="88"/>
        <v>10820.568898182149</v>
      </c>
    </row>
    <row r="165" spans="1:16" x14ac:dyDescent="0.25">
      <c r="A165" s="607"/>
      <c r="B165" s="11" t="s">
        <v>6</v>
      </c>
      <c r="C165" s="3">
        <f t="shared" ref="C165:M165" si="101">C39+C53+C95+C123</f>
        <v>0</v>
      </c>
      <c r="D165" s="3">
        <f t="shared" si="101"/>
        <v>0</v>
      </c>
      <c r="E165" s="3">
        <f t="shared" si="101"/>
        <v>0</v>
      </c>
      <c r="F165" s="3">
        <f t="shared" si="101"/>
        <v>0</v>
      </c>
      <c r="G165" s="3">
        <f t="shared" si="101"/>
        <v>0</v>
      </c>
      <c r="H165" s="3">
        <f t="shared" si="101"/>
        <v>0</v>
      </c>
      <c r="I165" s="3">
        <f t="shared" si="101"/>
        <v>0</v>
      </c>
      <c r="J165" s="3">
        <f t="shared" si="101"/>
        <v>0</v>
      </c>
      <c r="K165" s="3">
        <f t="shared" si="101"/>
        <v>0</v>
      </c>
      <c r="L165" s="93">
        <f t="shared" si="101"/>
        <v>0</v>
      </c>
      <c r="M165" s="93">
        <f t="shared" si="101"/>
        <v>0</v>
      </c>
      <c r="N165" s="93">
        <f t="shared" ref="N165" si="102">N39+N53+N95+N123</f>
        <v>0</v>
      </c>
      <c r="O165" s="69">
        <f t="shared" si="88"/>
        <v>0</v>
      </c>
    </row>
    <row r="166" spans="1:16" x14ac:dyDescent="0.25">
      <c r="A166" s="607"/>
      <c r="B166" s="11" t="s">
        <v>7</v>
      </c>
      <c r="C166" s="3">
        <f t="shared" ref="C166:M166" si="103">C40+C54+C96+C124</f>
        <v>0</v>
      </c>
      <c r="D166" s="3">
        <f t="shared" si="103"/>
        <v>0</v>
      </c>
      <c r="E166" s="3">
        <f t="shared" si="103"/>
        <v>0</v>
      </c>
      <c r="F166" s="3">
        <f t="shared" si="103"/>
        <v>302107.83</v>
      </c>
      <c r="G166" s="3">
        <f t="shared" si="103"/>
        <v>2823.3</v>
      </c>
      <c r="H166" s="3">
        <f t="shared" si="103"/>
        <v>564.66</v>
      </c>
      <c r="I166" s="3">
        <f t="shared" si="103"/>
        <v>0</v>
      </c>
      <c r="J166" s="3">
        <f t="shared" si="103"/>
        <v>0</v>
      </c>
      <c r="K166" s="3">
        <f t="shared" si="103"/>
        <v>0</v>
      </c>
      <c r="L166" s="93">
        <f t="shared" si="103"/>
        <v>5081.9399999999996</v>
      </c>
      <c r="M166" s="93">
        <f t="shared" si="103"/>
        <v>26726.100613244904</v>
      </c>
      <c r="N166" s="93">
        <f t="shared" ref="N166" si="104">N40+N54+N96+N124</f>
        <v>23993.213429463296</v>
      </c>
      <c r="O166" s="69">
        <f t="shared" si="88"/>
        <v>361297.04404270818</v>
      </c>
    </row>
    <row r="167" spans="1:16" x14ac:dyDescent="0.25">
      <c r="A167" s="607"/>
      <c r="B167" s="11" t="s">
        <v>8</v>
      </c>
      <c r="C167" s="3">
        <f t="shared" ref="C167:M167" si="105">C41+C55+C97+C125</f>
        <v>0</v>
      </c>
      <c r="D167" s="3">
        <f t="shared" si="105"/>
        <v>0</v>
      </c>
      <c r="E167" s="3">
        <f t="shared" si="105"/>
        <v>0</v>
      </c>
      <c r="F167" s="3">
        <f t="shared" si="105"/>
        <v>0</v>
      </c>
      <c r="G167" s="3">
        <f t="shared" si="105"/>
        <v>15857.69</v>
      </c>
      <c r="H167" s="3">
        <f t="shared" si="105"/>
        <v>0</v>
      </c>
      <c r="I167" s="3">
        <f t="shared" si="105"/>
        <v>30123.63</v>
      </c>
      <c r="J167" s="3">
        <f t="shared" si="105"/>
        <v>0</v>
      </c>
      <c r="K167" s="3">
        <f t="shared" si="105"/>
        <v>-586.71</v>
      </c>
      <c r="L167" s="93">
        <f t="shared" si="105"/>
        <v>23839.01</v>
      </c>
      <c r="M167" s="93">
        <f t="shared" si="105"/>
        <v>9939.9975396521004</v>
      </c>
      <c r="N167" s="93">
        <f t="shared" ref="N167" si="106">N41+N55+N97+N125</f>
        <v>16866.674804972277</v>
      </c>
      <c r="O167" s="69">
        <f t="shared" si="88"/>
        <v>96040.29234462438</v>
      </c>
    </row>
    <row r="168" spans="1:16" ht="15.75" thickBot="1" x14ac:dyDescent="0.3">
      <c r="A168" s="608"/>
      <c r="B168" s="176" t="s">
        <v>42</v>
      </c>
      <c r="C168" s="3">
        <f t="shared" ref="C168:M168" si="107">C42+C56+C98+C126</f>
        <v>0</v>
      </c>
      <c r="D168" s="3">
        <f t="shared" si="107"/>
        <v>0</v>
      </c>
      <c r="E168" s="3">
        <f t="shared" si="107"/>
        <v>0</v>
      </c>
      <c r="F168" s="3">
        <f t="shared" si="107"/>
        <v>0</v>
      </c>
      <c r="G168" s="3">
        <f t="shared" si="107"/>
        <v>0</v>
      </c>
      <c r="H168" s="3">
        <f t="shared" si="107"/>
        <v>0</v>
      </c>
      <c r="I168" s="3">
        <f t="shared" si="107"/>
        <v>0</v>
      </c>
      <c r="J168" s="3">
        <f t="shared" si="107"/>
        <v>0</v>
      </c>
      <c r="K168" s="3">
        <f t="shared" si="107"/>
        <v>0</v>
      </c>
      <c r="L168" s="93">
        <f t="shared" si="107"/>
        <v>0</v>
      </c>
      <c r="M168" s="93">
        <f t="shared" si="107"/>
        <v>0</v>
      </c>
      <c r="N168" s="93">
        <f t="shared" ref="N168" si="108">N42+N56+N98+N126</f>
        <v>0</v>
      </c>
      <c r="O168" s="69">
        <f t="shared" si="88"/>
        <v>0</v>
      </c>
    </row>
    <row r="169" spans="1:16" ht="15.75" thickBot="1" x14ac:dyDescent="0.3">
      <c r="B169" s="177" t="s">
        <v>43</v>
      </c>
      <c r="C169" s="178">
        <f t="shared" ref="C169" si="109">SUM(C158:C168)</f>
        <v>0</v>
      </c>
      <c r="D169" s="178">
        <f t="shared" ref="D169:M169" si="110">SUM(D158:D168)</f>
        <v>0</v>
      </c>
      <c r="E169" s="178">
        <f t="shared" si="110"/>
        <v>564984.65</v>
      </c>
      <c r="F169" s="178">
        <f t="shared" si="110"/>
        <v>1268760.5499999998</v>
      </c>
      <c r="G169" s="178">
        <f t="shared" si="110"/>
        <v>1074823.3800000001</v>
      </c>
      <c r="H169" s="178">
        <f t="shared" si="110"/>
        <v>738622.06</v>
      </c>
      <c r="I169" s="178">
        <f t="shared" si="110"/>
        <v>508565.5</v>
      </c>
      <c r="J169" s="178">
        <f t="shared" si="110"/>
        <v>170130.09</v>
      </c>
      <c r="K169" s="178">
        <f t="shared" si="110"/>
        <v>691409.25000000012</v>
      </c>
      <c r="L169" s="179">
        <f t="shared" si="110"/>
        <v>1080615.49</v>
      </c>
      <c r="M169" s="179">
        <f t="shared" si="110"/>
        <v>750312.35953762231</v>
      </c>
      <c r="N169" s="498">
        <f t="shared" ref="N169" si="111">SUM(N158:N168)</f>
        <v>1286501.2227665058</v>
      </c>
      <c r="O169" s="72">
        <f t="shared" si="88"/>
        <v>8134724.5523041282</v>
      </c>
      <c r="P169" s="282">
        <f>SUM(C32:N42,C46:N56,C88:N98,C116:N126)</f>
        <v>8134724.5523041282</v>
      </c>
    </row>
    <row r="170" spans="1:16" ht="15.75" thickBot="1" x14ac:dyDescent="0.3">
      <c r="M170" s="609" t="s">
        <v>156</v>
      </c>
      <c r="N170" s="610"/>
      <c r="O170" s="377">
        <f>O155+O169</f>
        <v>50853952.551564567</v>
      </c>
      <c r="P170" s="378">
        <f>P156+P169</f>
        <v>50853952.55156453</v>
      </c>
    </row>
    <row r="171" spans="1:16" x14ac:dyDescent="0.25">
      <c r="O171"/>
      <c r="P171" s="362" t="s">
        <v>253</v>
      </c>
    </row>
    <row r="172" spans="1:16" s="184" customFormat="1" x14ac:dyDescent="0.25">
      <c r="A172" s="183"/>
      <c r="B172" s="265" t="s">
        <v>179</v>
      </c>
      <c r="C172" s="266"/>
      <c r="D172" s="266"/>
      <c r="E172" s="266"/>
      <c r="F172" s="266"/>
      <c r="G172" s="266"/>
      <c r="H172" s="266"/>
      <c r="I172" s="266"/>
      <c r="J172" s="266"/>
      <c r="K172" s="266"/>
      <c r="L172" s="266"/>
      <c r="M172" s="266"/>
      <c r="N172" s="95"/>
      <c r="O172" s="267"/>
      <c r="P172" s="363">
        <f>O170+C72</f>
        <v>50853172.631564565</v>
      </c>
    </row>
    <row r="173" spans="1:16" s="184" customFormat="1" x14ac:dyDescent="0.25">
      <c r="A173" s="183"/>
      <c r="B173" s="266" t="s">
        <v>0</v>
      </c>
      <c r="C173" s="268">
        <f t="shared" ref="C173:N173" si="112">C144+C158</f>
        <v>0</v>
      </c>
      <c r="D173" s="268">
        <f t="shared" si="112"/>
        <v>0</v>
      </c>
      <c r="E173" s="268">
        <f t="shared" si="112"/>
        <v>0</v>
      </c>
      <c r="F173" s="268">
        <f t="shared" si="112"/>
        <v>0</v>
      </c>
      <c r="G173" s="268">
        <f t="shared" si="112"/>
        <v>5696</v>
      </c>
      <c r="H173" s="268">
        <f t="shared" si="112"/>
        <v>11349.4</v>
      </c>
      <c r="I173" s="268">
        <f t="shared" si="112"/>
        <v>22929.260000000002</v>
      </c>
      <c r="J173" s="268">
        <f t="shared" si="112"/>
        <v>17138</v>
      </c>
      <c r="K173" s="268">
        <f t="shared" si="112"/>
        <v>9714.8100000000013</v>
      </c>
      <c r="L173" s="268">
        <f t="shared" si="112"/>
        <v>15982.17</v>
      </c>
      <c r="M173" s="268">
        <f t="shared" si="112"/>
        <v>9605.3206201329776</v>
      </c>
      <c r="N173" s="501">
        <f t="shared" si="112"/>
        <v>11799.066688532734</v>
      </c>
      <c r="O173" s="268">
        <f>SUM(C173:N173)</f>
        <v>104214.02730866571</v>
      </c>
    </row>
    <row r="174" spans="1:16" s="184" customFormat="1" x14ac:dyDescent="0.25">
      <c r="A174" s="183"/>
      <c r="B174" s="266" t="s">
        <v>1</v>
      </c>
      <c r="C174" s="367">
        <f>C145+C159+C72</f>
        <v>57574.959999999919</v>
      </c>
      <c r="D174" s="268">
        <f t="shared" ref="D174:N174" si="113">D145+D159</f>
        <v>2081580.9990000001</v>
      </c>
      <c r="E174" s="268">
        <f t="shared" si="113"/>
        <v>1631345.9600000014</v>
      </c>
      <c r="F174" s="268">
        <f t="shared" si="113"/>
        <v>1412355.1</v>
      </c>
      <c r="G174" s="268">
        <f t="shared" si="113"/>
        <v>2064028.12</v>
      </c>
      <c r="H174" s="268">
        <f t="shared" si="113"/>
        <v>2218721.4699999997</v>
      </c>
      <c r="I174" s="268">
        <f t="shared" si="113"/>
        <v>2691948.9199999995</v>
      </c>
      <c r="J174" s="268">
        <f t="shared" si="113"/>
        <v>2723999.96</v>
      </c>
      <c r="K174" s="268">
        <f t="shared" si="113"/>
        <v>2359128.7400000002</v>
      </c>
      <c r="L174" s="268">
        <f t="shared" si="113"/>
        <v>2376919.9299999997</v>
      </c>
      <c r="M174" s="268">
        <f t="shared" si="113"/>
        <v>1419211.3242926879</v>
      </c>
      <c r="N174" s="501">
        <f t="shared" si="113"/>
        <v>4295174.9765563896</v>
      </c>
      <c r="O174" s="268">
        <f t="shared" ref="O174:O184" si="114">SUM(C174:N174)</f>
        <v>25331990.459849082</v>
      </c>
    </row>
    <row r="175" spans="1:16" s="184" customFormat="1" x14ac:dyDescent="0.25">
      <c r="A175" s="183"/>
      <c r="B175" s="266" t="s">
        <v>2</v>
      </c>
      <c r="C175" s="268">
        <f t="shared" ref="C175:N175" si="115">C146+C160</f>
        <v>0</v>
      </c>
      <c r="D175" s="268">
        <f t="shared" si="115"/>
        <v>0</v>
      </c>
      <c r="E175" s="268">
        <f t="shared" si="115"/>
        <v>0</v>
      </c>
      <c r="F175" s="268">
        <f t="shared" si="115"/>
        <v>0</v>
      </c>
      <c r="G175" s="268">
        <f t="shared" si="115"/>
        <v>0</v>
      </c>
      <c r="H175" s="268">
        <f t="shared" si="115"/>
        <v>0</v>
      </c>
      <c r="I175" s="268">
        <f t="shared" si="115"/>
        <v>0</v>
      </c>
      <c r="J175" s="268">
        <f t="shared" si="115"/>
        <v>0</v>
      </c>
      <c r="K175" s="268">
        <f t="shared" si="115"/>
        <v>0</v>
      </c>
      <c r="L175" s="268">
        <f t="shared" si="115"/>
        <v>0</v>
      </c>
      <c r="M175" s="268">
        <f t="shared" si="115"/>
        <v>0</v>
      </c>
      <c r="N175" s="501">
        <f t="shared" si="115"/>
        <v>0</v>
      </c>
      <c r="O175" s="268">
        <f t="shared" si="114"/>
        <v>0</v>
      </c>
    </row>
    <row r="176" spans="1:16" s="184" customFormat="1" x14ac:dyDescent="0.25">
      <c r="A176" s="183"/>
      <c r="B176" s="266" t="s">
        <v>9</v>
      </c>
      <c r="C176" s="268">
        <f t="shared" ref="C176:N176" si="116">C147+C161</f>
        <v>40675.890000000094</v>
      </c>
      <c r="D176" s="268">
        <f t="shared" si="116"/>
        <v>689769.98</v>
      </c>
      <c r="E176" s="268">
        <f t="shared" si="116"/>
        <v>1523429.6800000335</v>
      </c>
      <c r="F176" s="268">
        <f t="shared" si="116"/>
        <v>845004.51000000013</v>
      </c>
      <c r="G176" s="268">
        <f t="shared" si="116"/>
        <v>1721863.02</v>
      </c>
      <c r="H176" s="268">
        <f t="shared" si="116"/>
        <v>1443578.49</v>
      </c>
      <c r="I176" s="268">
        <f t="shared" si="116"/>
        <v>1778562.9000000001</v>
      </c>
      <c r="J176" s="268">
        <f t="shared" si="116"/>
        <v>2141231.1999999997</v>
      </c>
      <c r="K176" s="268">
        <f t="shared" si="116"/>
        <v>1410427.3300000003</v>
      </c>
      <c r="L176" s="268">
        <f t="shared" si="116"/>
        <v>1583463.4900000002</v>
      </c>
      <c r="M176" s="268">
        <f t="shared" si="116"/>
        <v>933841.05853281054</v>
      </c>
      <c r="N176" s="501">
        <f t="shared" si="116"/>
        <v>2695994.9747723634</v>
      </c>
      <c r="O176" s="268">
        <f t="shared" si="114"/>
        <v>16807842.523305207</v>
      </c>
    </row>
    <row r="177" spans="1:19" s="184" customFormat="1" x14ac:dyDescent="0.25">
      <c r="A177" s="183"/>
      <c r="B177" s="266" t="s">
        <v>3</v>
      </c>
      <c r="C177" s="268">
        <f t="shared" ref="C177:N177" si="117">C148+C162</f>
        <v>0</v>
      </c>
      <c r="D177" s="268">
        <f t="shared" si="117"/>
        <v>0</v>
      </c>
      <c r="E177" s="268">
        <f t="shared" si="117"/>
        <v>556714.6</v>
      </c>
      <c r="F177" s="268">
        <f t="shared" si="117"/>
        <v>812723.69</v>
      </c>
      <c r="G177" s="268">
        <f t="shared" si="117"/>
        <v>1081269.1400000001</v>
      </c>
      <c r="H177" s="268">
        <f t="shared" si="117"/>
        <v>818533.64</v>
      </c>
      <c r="I177" s="268">
        <f t="shared" si="117"/>
        <v>549262.46</v>
      </c>
      <c r="J177" s="268">
        <f t="shared" si="117"/>
        <v>147493.48000000001</v>
      </c>
      <c r="K177" s="268">
        <f t="shared" si="117"/>
        <v>557431.64</v>
      </c>
      <c r="L177" s="268">
        <f t="shared" si="117"/>
        <v>799277.29</v>
      </c>
      <c r="M177" s="268">
        <f t="shared" si="117"/>
        <v>684559.20023308857</v>
      </c>
      <c r="N177" s="501">
        <f t="shared" si="117"/>
        <v>1177474.4798339528</v>
      </c>
      <c r="O177" s="268">
        <f t="shared" si="114"/>
        <v>7184739.6200670423</v>
      </c>
    </row>
    <row r="178" spans="1:19" s="184" customFormat="1" x14ac:dyDescent="0.25">
      <c r="A178" s="183"/>
      <c r="B178" s="266" t="s">
        <v>4</v>
      </c>
      <c r="C178" s="268">
        <f t="shared" ref="C178:N178" si="118">C149+C163</f>
        <v>0</v>
      </c>
      <c r="D178" s="268">
        <f t="shared" si="118"/>
        <v>70568.100000000006</v>
      </c>
      <c r="E178" s="268">
        <f t="shared" si="118"/>
        <v>4467.8</v>
      </c>
      <c r="F178" s="268">
        <f t="shared" si="118"/>
        <v>176241.07</v>
      </c>
      <c r="G178" s="268">
        <f t="shared" si="118"/>
        <v>5873.27</v>
      </c>
      <c r="H178" s="268">
        <f t="shared" si="118"/>
        <v>8837.1600000000017</v>
      </c>
      <c r="I178" s="268">
        <f t="shared" si="118"/>
        <v>6625.03</v>
      </c>
      <c r="J178" s="268">
        <f t="shared" si="118"/>
        <v>4819.46</v>
      </c>
      <c r="K178" s="268">
        <f t="shared" si="118"/>
        <v>10259.130000000001</v>
      </c>
      <c r="L178" s="268">
        <f t="shared" si="118"/>
        <v>125352.37</v>
      </c>
      <c r="M178" s="268">
        <f t="shared" si="118"/>
        <v>11127.031678823972</v>
      </c>
      <c r="N178" s="501">
        <f t="shared" si="118"/>
        <v>14540.864779163285</v>
      </c>
      <c r="O178" s="268">
        <f t="shared" si="114"/>
        <v>438711.28645798733</v>
      </c>
    </row>
    <row r="179" spans="1:19" s="184" customFormat="1" x14ac:dyDescent="0.25">
      <c r="A179" s="183"/>
      <c r="B179" s="266" t="s">
        <v>5</v>
      </c>
      <c r="C179" s="268">
        <f t="shared" ref="C179:N179" si="119">C150+C164</f>
        <v>0</v>
      </c>
      <c r="D179" s="268">
        <f t="shared" si="119"/>
        <v>3753.89</v>
      </c>
      <c r="E179" s="268">
        <f t="shared" si="119"/>
        <v>4039.12</v>
      </c>
      <c r="F179" s="268">
        <f t="shared" si="119"/>
        <v>5282.93</v>
      </c>
      <c r="G179" s="268">
        <f t="shared" si="119"/>
        <v>2003.61</v>
      </c>
      <c r="H179" s="268">
        <f t="shared" si="119"/>
        <v>6779.57</v>
      </c>
      <c r="I179" s="268">
        <f t="shared" si="119"/>
        <v>5635.91</v>
      </c>
      <c r="J179" s="268">
        <f t="shared" si="119"/>
        <v>6234.7799999999988</v>
      </c>
      <c r="K179" s="268">
        <f t="shared" si="119"/>
        <v>5738.5599999999995</v>
      </c>
      <c r="L179" s="268">
        <f t="shared" si="119"/>
        <v>66924.22</v>
      </c>
      <c r="M179" s="268">
        <f t="shared" si="119"/>
        <v>6689.414970304786</v>
      </c>
      <c r="N179" s="501">
        <f t="shared" si="119"/>
        <v>11818.735319719515</v>
      </c>
      <c r="O179" s="268">
        <f t="shared" si="114"/>
        <v>124900.7402900243</v>
      </c>
    </row>
    <row r="180" spans="1:19" s="184" customFormat="1" x14ac:dyDescent="0.25">
      <c r="A180" s="183"/>
      <c r="B180" s="266" t="s">
        <v>6</v>
      </c>
      <c r="C180" s="268">
        <f t="shared" ref="C180:N180" si="120">C151+C165</f>
        <v>0</v>
      </c>
      <c r="D180" s="268">
        <f t="shared" si="120"/>
        <v>0</v>
      </c>
      <c r="E180" s="268">
        <f t="shared" si="120"/>
        <v>0</v>
      </c>
      <c r="F180" s="268">
        <f t="shared" si="120"/>
        <v>0</v>
      </c>
      <c r="G180" s="268">
        <f t="shared" si="120"/>
        <v>0</v>
      </c>
      <c r="H180" s="268">
        <f t="shared" si="120"/>
        <v>0</v>
      </c>
      <c r="I180" s="268">
        <f t="shared" si="120"/>
        <v>0</v>
      </c>
      <c r="J180" s="268">
        <f t="shared" si="120"/>
        <v>0</v>
      </c>
      <c r="K180" s="268">
        <f t="shared" si="120"/>
        <v>0</v>
      </c>
      <c r="L180" s="268">
        <f t="shared" si="120"/>
        <v>0</v>
      </c>
      <c r="M180" s="268">
        <f t="shared" si="120"/>
        <v>0</v>
      </c>
      <c r="N180" s="501">
        <f t="shared" si="120"/>
        <v>0</v>
      </c>
      <c r="O180" s="268">
        <f t="shared" si="114"/>
        <v>0</v>
      </c>
    </row>
    <row r="181" spans="1:19" s="184" customFormat="1" x14ac:dyDescent="0.25">
      <c r="A181" s="183"/>
      <c r="B181" s="266" t="s">
        <v>7</v>
      </c>
      <c r="C181" s="268">
        <f t="shared" ref="C181:N181" si="121">C152+C166</f>
        <v>0</v>
      </c>
      <c r="D181" s="268">
        <f t="shared" si="121"/>
        <v>0</v>
      </c>
      <c r="E181" s="268">
        <f t="shared" si="121"/>
        <v>0</v>
      </c>
      <c r="F181" s="268">
        <f t="shared" si="121"/>
        <v>546134.09000000008</v>
      </c>
      <c r="G181" s="268">
        <f t="shared" si="121"/>
        <v>2823.3</v>
      </c>
      <c r="H181" s="268">
        <f t="shared" si="121"/>
        <v>564.66</v>
      </c>
      <c r="I181" s="268">
        <f t="shared" si="121"/>
        <v>0</v>
      </c>
      <c r="J181" s="268">
        <f t="shared" si="121"/>
        <v>0</v>
      </c>
      <c r="K181" s="268">
        <f t="shared" si="121"/>
        <v>0</v>
      </c>
      <c r="L181" s="268">
        <f t="shared" si="121"/>
        <v>-57151.67</v>
      </c>
      <c r="M181" s="268">
        <f t="shared" si="121"/>
        <v>26726.100613244904</v>
      </c>
      <c r="N181" s="501">
        <f t="shared" si="121"/>
        <v>23993.213429463296</v>
      </c>
      <c r="O181" s="268">
        <f t="shared" si="114"/>
        <v>543089.69404270838</v>
      </c>
    </row>
    <row r="182" spans="1:19" s="184" customFormat="1" x14ac:dyDescent="0.25">
      <c r="A182" s="183"/>
      <c r="B182" s="266" t="s">
        <v>8</v>
      </c>
      <c r="C182" s="268">
        <f t="shared" ref="C182:N182" si="122">C153+C167</f>
        <v>0</v>
      </c>
      <c r="D182" s="268">
        <f t="shared" si="122"/>
        <v>7540.41</v>
      </c>
      <c r="E182" s="268">
        <f t="shared" si="122"/>
        <v>14768.36</v>
      </c>
      <c r="F182" s="268">
        <f t="shared" si="122"/>
        <v>9837.7099999999991</v>
      </c>
      <c r="G182" s="268">
        <f t="shared" si="122"/>
        <v>17463.080000000002</v>
      </c>
      <c r="H182" s="268">
        <f t="shared" si="122"/>
        <v>22905.49</v>
      </c>
      <c r="I182" s="268">
        <f t="shared" si="122"/>
        <v>42547.990000000005</v>
      </c>
      <c r="J182" s="268">
        <f t="shared" si="122"/>
        <v>16506.18</v>
      </c>
      <c r="K182" s="268">
        <f t="shared" si="122"/>
        <v>6394.05</v>
      </c>
      <c r="L182" s="268">
        <f t="shared" si="122"/>
        <v>33053.1</v>
      </c>
      <c r="M182" s="268">
        <f t="shared" si="122"/>
        <v>61540.107074037514</v>
      </c>
      <c r="N182" s="501">
        <f t="shared" si="122"/>
        <v>85127.803169811436</v>
      </c>
      <c r="O182" s="268">
        <f t="shared" si="114"/>
        <v>317684.28024384892</v>
      </c>
    </row>
    <row r="183" spans="1:19" s="184" customFormat="1" x14ac:dyDescent="0.25">
      <c r="A183" s="183"/>
      <c r="B183" s="266" t="s">
        <v>42</v>
      </c>
      <c r="C183" s="268">
        <f t="shared" ref="C183:N183" si="123">C154+C168</f>
        <v>0</v>
      </c>
      <c r="D183" s="268">
        <f t="shared" si="123"/>
        <v>0</v>
      </c>
      <c r="E183" s="268">
        <f t="shared" si="123"/>
        <v>0</v>
      </c>
      <c r="F183" s="268">
        <f t="shared" si="123"/>
        <v>0</v>
      </c>
      <c r="G183" s="268">
        <f t="shared" si="123"/>
        <v>0</v>
      </c>
      <c r="H183" s="268">
        <f t="shared" si="123"/>
        <v>0</v>
      </c>
      <c r="I183" s="268">
        <f t="shared" si="123"/>
        <v>0</v>
      </c>
      <c r="J183" s="268">
        <f t="shared" si="123"/>
        <v>0</v>
      </c>
      <c r="K183" s="268">
        <f t="shared" si="123"/>
        <v>0</v>
      </c>
      <c r="L183" s="268">
        <f t="shared" si="123"/>
        <v>0</v>
      </c>
      <c r="M183" s="268">
        <f t="shared" si="123"/>
        <v>0</v>
      </c>
      <c r="N183" s="501">
        <f t="shared" si="123"/>
        <v>0</v>
      </c>
      <c r="O183" s="268">
        <f t="shared" si="114"/>
        <v>0</v>
      </c>
    </row>
    <row r="184" spans="1:19" s="184" customFormat="1" x14ac:dyDescent="0.25">
      <c r="A184" s="183"/>
      <c r="B184" s="266" t="s">
        <v>43</v>
      </c>
      <c r="C184" s="367">
        <f>C155+C169+C72</f>
        <v>98250.85000000002</v>
      </c>
      <c r="D184" s="268">
        <f t="shared" ref="D184:N184" si="124">D155+D169</f>
        <v>2853213.3790000007</v>
      </c>
      <c r="E184" s="268">
        <f t="shared" si="124"/>
        <v>3734765.5200000345</v>
      </c>
      <c r="F184" s="268">
        <f t="shared" si="124"/>
        <v>3807579.0999999996</v>
      </c>
      <c r="G184" s="268">
        <f t="shared" si="124"/>
        <v>4901019.54</v>
      </c>
      <c r="H184" s="268">
        <f t="shared" si="124"/>
        <v>4531269.88</v>
      </c>
      <c r="I184" s="268">
        <f t="shared" si="124"/>
        <v>5097512.4700000007</v>
      </c>
      <c r="J184" s="268">
        <f t="shared" si="124"/>
        <v>5057423.0599999996</v>
      </c>
      <c r="K184" s="268">
        <f t="shared" si="124"/>
        <v>4359094.2600000007</v>
      </c>
      <c r="L184" s="268">
        <f t="shared" si="124"/>
        <v>4943820.8999999994</v>
      </c>
      <c r="M184" s="268">
        <f t="shared" si="124"/>
        <v>3153299.5580151319</v>
      </c>
      <c r="N184" s="501">
        <f t="shared" si="124"/>
        <v>8315924.1145493975</v>
      </c>
      <c r="O184" s="373">
        <f t="shared" si="114"/>
        <v>50853172.631564565</v>
      </c>
    </row>
    <row r="185" spans="1:19" s="184" customFormat="1" x14ac:dyDescent="0.25">
      <c r="A185" s="183"/>
      <c r="B185" s="266"/>
      <c r="C185" s="266"/>
      <c r="D185" s="266"/>
      <c r="E185" s="266"/>
      <c r="F185" s="266"/>
      <c r="G185" s="266"/>
      <c r="H185" s="266"/>
      <c r="I185" s="266"/>
      <c r="J185" s="266"/>
      <c r="K185" s="266"/>
      <c r="L185" s="266"/>
      <c r="M185" s="266"/>
      <c r="N185" s="95"/>
      <c r="O185" s="267"/>
    </row>
    <row r="186" spans="1:19" s="184" customFormat="1" x14ac:dyDescent="0.25">
      <c r="A186" s="183"/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M186" s="266"/>
      <c r="N186" s="95" t="s">
        <v>180</v>
      </c>
      <c r="O186" s="370">
        <f>SUM(C4:N14,C18:N28,C32:N42,C46:N56,C60:N70,C74:N84,C88:N98,C102:N112,C116:N126,C130:N140)</f>
        <v>50853952.5515645</v>
      </c>
      <c r="P186" s="369" t="s">
        <v>271</v>
      </c>
      <c r="Q186" s="371"/>
      <c r="R186" s="371"/>
      <c r="S186" s="371"/>
    </row>
    <row r="187" spans="1:19" x14ac:dyDescent="0.25">
      <c r="N187" s="95" t="s">
        <v>180</v>
      </c>
      <c r="O187" s="372" t="str">
        <f>IF(ROUND(O170,5)=ROUND(O186,5),"ok","SUM ERROR")</f>
        <v>ok</v>
      </c>
      <c r="P187" s="330"/>
      <c r="Q187" s="330"/>
      <c r="R187" s="330"/>
      <c r="S187" s="330"/>
    </row>
    <row r="189" spans="1:19" x14ac:dyDescent="0.25">
      <c r="N189" s="95" t="s">
        <v>180</v>
      </c>
      <c r="O189" s="374">
        <f>O186+C72</f>
        <v>50853172.631564498</v>
      </c>
      <c r="P189" s="375" t="s">
        <v>270</v>
      </c>
      <c r="Q189" s="362"/>
      <c r="R189" s="362"/>
      <c r="S189" s="362"/>
    </row>
    <row r="190" spans="1:19" x14ac:dyDescent="0.25">
      <c r="N190" s="95" t="s">
        <v>180</v>
      </c>
      <c r="O190" s="376" t="str">
        <f>IF(ROUND(P172,5)=ROUND(O189,5),"ok","SUM ERROR")</f>
        <v>ok</v>
      </c>
    </row>
  </sheetData>
  <mergeCells count="23">
    <mergeCell ref="S74:S84"/>
    <mergeCell ref="S88:S98"/>
    <mergeCell ref="S102:S112"/>
    <mergeCell ref="S116:S126"/>
    <mergeCell ref="S4:S14"/>
    <mergeCell ref="S18:S28"/>
    <mergeCell ref="S32:S42"/>
    <mergeCell ref="S46:S56"/>
    <mergeCell ref="S60:S70"/>
    <mergeCell ref="C1:N1"/>
    <mergeCell ref="A4:A14"/>
    <mergeCell ref="A18:A28"/>
    <mergeCell ref="A46:A56"/>
    <mergeCell ref="A60:A70"/>
    <mergeCell ref="A74:A84"/>
    <mergeCell ref="A88:A98"/>
    <mergeCell ref="A32:A42"/>
    <mergeCell ref="A116:A126"/>
    <mergeCell ref="M170:N170"/>
    <mergeCell ref="A158:A168"/>
    <mergeCell ref="A144:A154"/>
    <mergeCell ref="A102:A112"/>
    <mergeCell ref="A130:A140"/>
  </mergeCells>
  <conditionalFormatting sqref="O187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ED215"/>
  <sheetViews>
    <sheetView topLeftCell="BL1" zoomScale="80" zoomScaleNormal="80" workbookViewId="0">
      <pane ySplit="1" topLeftCell="A108" activePane="bottomLeft" state="frozen"/>
      <selection pane="bottomLeft" activeCell="CF34" sqref="CF34"/>
    </sheetView>
  </sheetViews>
  <sheetFormatPr defaultRowHeight="15" x14ac:dyDescent="0.25"/>
  <cols>
    <col min="1" max="1" width="8.28515625" style="73" customWidth="1"/>
    <col min="2" max="2" width="19.28515625" bestFit="1" customWidth="1"/>
    <col min="3" max="3" width="12.5703125" bestFit="1" customWidth="1"/>
    <col min="4" max="5" width="12.5703125" customWidth="1"/>
    <col min="6" max="14" width="11.7109375" bestFit="1" customWidth="1"/>
    <col min="15" max="15" width="14" bestFit="1" customWidth="1"/>
    <col min="16" max="16" width="13.42578125" customWidth="1"/>
    <col min="17" max="17" width="8.28515625" customWidth="1"/>
    <col min="18" max="18" width="19.28515625" customWidth="1"/>
    <col min="19" max="28" width="11.5703125" customWidth="1"/>
    <col min="29" max="29" width="12.7109375" customWidth="1"/>
    <col min="30" max="30" width="12" customWidth="1"/>
    <col min="31" max="31" width="13.42578125" customWidth="1"/>
    <col min="32" max="32" width="12.42578125" customWidth="1"/>
    <col min="33" max="33" width="8.28515625" customWidth="1"/>
    <col min="34" max="34" width="19.28515625" customWidth="1"/>
    <col min="35" max="35" width="11" customWidth="1"/>
    <col min="36" max="36" width="11.5703125" customWidth="1"/>
    <col min="37" max="37" width="10.5703125" customWidth="1"/>
    <col min="38" max="38" width="11.5703125" customWidth="1"/>
    <col min="39" max="39" width="10.5703125" customWidth="1"/>
    <col min="40" max="40" width="11.5703125" customWidth="1"/>
    <col min="41" max="41" width="10.5703125" customWidth="1"/>
    <col min="42" max="42" width="11.5703125" customWidth="1"/>
    <col min="43" max="43" width="11.28515625" customWidth="1"/>
    <col min="44" max="44" width="11.5703125" customWidth="1"/>
    <col min="45" max="45" width="11.28515625" customWidth="1"/>
    <col min="46" max="46" width="11.5703125" customWidth="1"/>
    <col min="47" max="47" width="12.5703125" customWidth="1"/>
    <col min="48" max="48" width="13.5703125" customWidth="1"/>
    <col min="49" max="49" width="9.7109375" customWidth="1"/>
    <col min="50" max="50" width="19.28515625" customWidth="1"/>
    <col min="51" max="51" width="10" customWidth="1"/>
    <col min="52" max="52" width="9.42578125" customWidth="1"/>
    <col min="53" max="62" width="10.28515625" customWidth="1"/>
    <col min="63" max="63" width="12.5703125" customWidth="1"/>
    <col min="64" max="65" width="14" customWidth="1"/>
    <col min="68" max="68" width="9.7109375" customWidth="1"/>
    <col min="69" max="69" width="19.28515625" customWidth="1"/>
    <col min="70" max="82" width="6" customWidth="1"/>
    <col min="84" max="84" width="9.7109375" customWidth="1"/>
    <col min="85" max="85" width="19.28515625" customWidth="1"/>
    <col min="86" max="98" width="6" customWidth="1"/>
    <col min="100" max="100" width="9.7109375" customWidth="1"/>
    <col min="101" max="101" width="19.28515625" customWidth="1"/>
    <col min="102" max="114" width="6" customWidth="1"/>
    <col min="116" max="116" width="9.7109375" customWidth="1"/>
    <col min="117" max="117" width="19.28515625" customWidth="1"/>
    <col min="118" max="130" width="6" customWidth="1"/>
    <col min="132" max="134" width="6.7109375" customWidth="1"/>
  </cols>
  <sheetData>
    <row r="1" spans="1:134" ht="33" customHeight="1" x14ac:dyDescent="0.25">
      <c r="C1" s="631" t="s">
        <v>151</v>
      </c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3"/>
      <c r="S1" s="611" t="s">
        <v>152</v>
      </c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3"/>
      <c r="AI1" s="611" t="s">
        <v>153</v>
      </c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3"/>
      <c r="AY1" s="611" t="s">
        <v>154</v>
      </c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3"/>
      <c r="BL1" s="182"/>
      <c r="BR1" s="611" t="s">
        <v>309</v>
      </c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3"/>
      <c r="CH1" s="611" t="s">
        <v>310</v>
      </c>
      <c r="CI1" s="612"/>
      <c r="CJ1" s="612"/>
      <c r="CK1" s="612"/>
      <c r="CL1" s="612"/>
      <c r="CM1" s="612"/>
      <c r="CN1" s="612"/>
      <c r="CO1" s="612"/>
      <c r="CP1" s="612"/>
      <c r="CQ1" s="612"/>
      <c r="CR1" s="612"/>
      <c r="CS1" s="613"/>
      <c r="CX1" s="611" t="s">
        <v>311</v>
      </c>
      <c r="CY1" s="612"/>
      <c r="CZ1" s="612"/>
      <c r="DA1" s="612"/>
      <c r="DB1" s="612"/>
      <c r="DC1" s="612"/>
      <c r="DD1" s="612"/>
      <c r="DE1" s="612"/>
      <c r="DF1" s="612"/>
      <c r="DG1" s="612"/>
      <c r="DH1" s="612"/>
      <c r="DI1" s="613"/>
      <c r="DN1" s="611" t="s">
        <v>154</v>
      </c>
      <c r="DO1" s="612"/>
      <c r="DP1" s="612"/>
      <c r="DQ1" s="612"/>
      <c r="DR1" s="612"/>
      <c r="DS1" s="612"/>
      <c r="DT1" s="612"/>
      <c r="DU1" s="612"/>
      <c r="DV1" s="612"/>
      <c r="DW1" s="612"/>
      <c r="DX1" s="612"/>
      <c r="DY1" s="613"/>
    </row>
    <row r="2" spans="1:134" ht="25.9" customHeight="1" thickBot="1" x14ac:dyDescent="0.3">
      <c r="C2" s="80"/>
      <c r="D2" s="81"/>
      <c r="E2" s="81"/>
      <c r="F2" s="81"/>
      <c r="G2" s="81"/>
      <c r="H2" s="81"/>
      <c r="I2" s="81"/>
      <c r="J2" s="81"/>
      <c r="K2" s="81"/>
      <c r="L2" s="81"/>
      <c r="M2" s="514" t="s">
        <v>312</v>
      </c>
      <c r="N2" s="515"/>
      <c r="S2" s="80"/>
      <c r="T2" s="81"/>
      <c r="U2" s="81"/>
      <c r="V2" s="81"/>
      <c r="W2" s="81"/>
      <c r="X2" s="81"/>
      <c r="Y2" s="81"/>
      <c r="Z2" s="81"/>
      <c r="AA2" s="81"/>
      <c r="AB2" s="81"/>
      <c r="AC2" s="514" t="s">
        <v>312</v>
      </c>
      <c r="AD2" s="515"/>
      <c r="AI2" s="80"/>
      <c r="AJ2" s="81"/>
      <c r="AK2" s="81"/>
      <c r="AL2" s="81"/>
      <c r="AM2" s="81"/>
      <c r="AN2" s="81"/>
      <c r="AO2" s="81"/>
      <c r="AP2" s="81"/>
      <c r="AQ2" s="81"/>
      <c r="AR2" s="81"/>
      <c r="AS2" s="514" t="s">
        <v>312</v>
      </c>
      <c r="AT2" s="515"/>
      <c r="AY2" s="80"/>
      <c r="AZ2" s="81"/>
      <c r="BA2" s="81"/>
      <c r="BB2" s="81"/>
      <c r="BC2" s="81"/>
      <c r="BD2" s="81"/>
      <c r="BE2" s="81"/>
      <c r="BF2" s="81"/>
      <c r="BG2" s="81"/>
      <c r="BH2" s="81"/>
      <c r="BI2" s="514" t="s">
        <v>312</v>
      </c>
      <c r="BJ2" s="515"/>
      <c r="BR2" s="80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502"/>
      <c r="CH2" s="80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502"/>
      <c r="CX2" s="80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502"/>
      <c r="DN2" s="80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502"/>
    </row>
    <row r="3" spans="1:134" ht="20.65" customHeight="1" thickBot="1" x14ac:dyDescent="0.3">
      <c r="B3" s="173" t="s">
        <v>36</v>
      </c>
      <c r="C3" s="174">
        <f>'RES kWh ENTRY'!C3</f>
        <v>45292</v>
      </c>
      <c r="D3" s="174">
        <f>'RES kWh ENTRY'!D3</f>
        <v>45323</v>
      </c>
      <c r="E3" s="174">
        <f>'RES kWh ENTRY'!E3</f>
        <v>45352</v>
      </c>
      <c r="F3" s="174">
        <f>'RES kWh ENTRY'!F3</f>
        <v>45383</v>
      </c>
      <c r="G3" s="174">
        <f>'RES kWh ENTRY'!G3</f>
        <v>45413</v>
      </c>
      <c r="H3" s="174">
        <f>'RES kWh ENTRY'!H3</f>
        <v>45444</v>
      </c>
      <c r="I3" s="174">
        <f>'RES kWh ENTRY'!I3</f>
        <v>45474</v>
      </c>
      <c r="J3" s="174">
        <f>'RES kWh ENTRY'!J3</f>
        <v>45505</v>
      </c>
      <c r="K3" s="174">
        <f>'RES kWh ENTRY'!K3</f>
        <v>45536</v>
      </c>
      <c r="L3" s="174">
        <f>'RES kWh ENTRY'!L3</f>
        <v>45566</v>
      </c>
      <c r="M3" s="174">
        <f>'RES kWh ENTRY'!M3</f>
        <v>45597</v>
      </c>
      <c r="N3" s="174" t="str">
        <f>'RES kWh ENTRY'!N3</f>
        <v>Dec-24 +</v>
      </c>
      <c r="O3" s="175" t="s">
        <v>34</v>
      </c>
      <c r="R3" s="173" t="s">
        <v>36</v>
      </c>
      <c r="S3" s="174">
        <f>C3</f>
        <v>45292</v>
      </c>
      <c r="T3" s="174">
        <f t="shared" ref="T3:AD3" si="0">D3</f>
        <v>45323</v>
      </c>
      <c r="U3" s="174">
        <f t="shared" si="0"/>
        <v>45352</v>
      </c>
      <c r="V3" s="174">
        <f t="shared" si="0"/>
        <v>45383</v>
      </c>
      <c r="W3" s="174">
        <f t="shared" si="0"/>
        <v>45413</v>
      </c>
      <c r="X3" s="174">
        <f t="shared" si="0"/>
        <v>45444</v>
      </c>
      <c r="Y3" s="174">
        <f t="shared" si="0"/>
        <v>45474</v>
      </c>
      <c r="Z3" s="174">
        <f t="shared" si="0"/>
        <v>45505</v>
      </c>
      <c r="AA3" s="174">
        <f t="shared" si="0"/>
        <v>45536</v>
      </c>
      <c r="AB3" s="174">
        <f t="shared" si="0"/>
        <v>45566</v>
      </c>
      <c r="AC3" s="174">
        <f t="shared" si="0"/>
        <v>45597</v>
      </c>
      <c r="AD3" s="174" t="str">
        <f t="shared" si="0"/>
        <v>Dec-24 +</v>
      </c>
      <c r="AE3" s="175" t="s">
        <v>34</v>
      </c>
      <c r="AH3" s="173" t="s">
        <v>36</v>
      </c>
      <c r="AI3" s="174">
        <f>C3</f>
        <v>45292</v>
      </c>
      <c r="AJ3" s="174">
        <f t="shared" ref="AJ3:AT3" si="1">D3</f>
        <v>45323</v>
      </c>
      <c r="AK3" s="174">
        <f t="shared" si="1"/>
        <v>45352</v>
      </c>
      <c r="AL3" s="174">
        <f t="shared" si="1"/>
        <v>45383</v>
      </c>
      <c r="AM3" s="174">
        <f t="shared" si="1"/>
        <v>45413</v>
      </c>
      <c r="AN3" s="174">
        <f t="shared" si="1"/>
        <v>45444</v>
      </c>
      <c r="AO3" s="174">
        <f t="shared" si="1"/>
        <v>45474</v>
      </c>
      <c r="AP3" s="174">
        <f t="shared" si="1"/>
        <v>45505</v>
      </c>
      <c r="AQ3" s="174">
        <f t="shared" si="1"/>
        <v>45536</v>
      </c>
      <c r="AR3" s="174">
        <f t="shared" si="1"/>
        <v>45566</v>
      </c>
      <c r="AS3" s="174">
        <f t="shared" si="1"/>
        <v>45597</v>
      </c>
      <c r="AT3" s="174" t="str">
        <f t="shared" si="1"/>
        <v>Dec-24 +</v>
      </c>
      <c r="AU3" s="175" t="s">
        <v>34</v>
      </c>
      <c r="AX3" s="173" t="s">
        <v>36</v>
      </c>
      <c r="AY3" s="174">
        <f>C3</f>
        <v>45292</v>
      </c>
      <c r="AZ3" s="174">
        <f t="shared" ref="AZ3:BJ3" si="2">D3</f>
        <v>45323</v>
      </c>
      <c r="BA3" s="174">
        <f t="shared" si="2"/>
        <v>45352</v>
      </c>
      <c r="BB3" s="174">
        <f t="shared" si="2"/>
        <v>45383</v>
      </c>
      <c r="BC3" s="174">
        <f t="shared" si="2"/>
        <v>45413</v>
      </c>
      <c r="BD3" s="174">
        <f t="shared" si="2"/>
        <v>45444</v>
      </c>
      <c r="BE3" s="174">
        <f t="shared" si="2"/>
        <v>45474</v>
      </c>
      <c r="BF3" s="174">
        <f t="shared" si="2"/>
        <v>45505</v>
      </c>
      <c r="BG3" s="174">
        <f t="shared" si="2"/>
        <v>45536</v>
      </c>
      <c r="BH3" s="174">
        <f t="shared" si="2"/>
        <v>45566</v>
      </c>
      <c r="BI3" s="174">
        <f t="shared" si="2"/>
        <v>45597</v>
      </c>
      <c r="BJ3" s="174" t="str">
        <f t="shared" si="2"/>
        <v>Dec-24 +</v>
      </c>
      <c r="BK3" s="175" t="s">
        <v>34</v>
      </c>
      <c r="BQ3" s="173" t="s">
        <v>36</v>
      </c>
      <c r="BR3" s="482" t="s">
        <v>188</v>
      </c>
      <c r="BS3" s="482" t="s">
        <v>189</v>
      </c>
      <c r="BT3" s="482" t="s">
        <v>190</v>
      </c>
      <c r="BU3" s="482" t="s">
        <v>191</v>
      </c>
      <c r="BV3" s="482" t="s">
        <v>44</v>
      </c>
      <c r="BW3" s="482" t="s">
        <v>192</v>
      </c>
      <c r="BX3" s="482" t="s">
        <v>193</v>
      </c>
      <c r="BY3" s="482" t="s">
        <v>194</v>
      </c>
      <c r="BZ3" s="482" t="s">
        <v>195</v>
      </c>
      <c r="CA3" s="482" t="s">
        <v>196</v>
      </c>
      <c r="CB3" s="489" t="s">
        <v>197</v>
      </c>
      <c r="CC3" s="489" t="s">
        <v>198</v>
      </c>
      <c r="CD3" s="175" t="s">
        <v>34</v>
      </c>
      <c r="CG3" s="173" t="s">
        <v>36</v>
      </c>
      <c r="CH3" s="482" t="s">
        <v>188</v>
      </c>
      <c r="CI3" s="482" t="s">
        <v>189</v>
      </c>
      <c r="CJ3" s="482" t="s">
        <v>190</v>
      </c>
      <c r="CK3" s="482" t="s">
        <v>191</v>
      </c>
      <c r="CL3" s="482" t="s">
        <v>44</v>
      </c>
      <c r="CM3" s="482" t="s">
        <v>192</v>
      </c>
      <c r="CN3" s="482" t="s">
        <v>193</v>
      </c>
      <c r="CO3" s="482" t="s">
        <v>194</v>
      </c>
      <c r="CP3" s="482" t="s">
        <v>195</v>
      </c>
      <c r="CQ3" s="482" t="s">
        <v>196</v>
      </c>
      <c r="CR3" s="489" t="s">
        <v>197</v>
      </c>
      <c r="CS3" s="489" t="s">
        <v>198</v>
      </c>
      <c r="CT3" s="175" t="s">
        <v>34</v>
      </c>
      <c r="CW3" s="173" t="s">
        <v>36</v>
      </c>
      <c r="CX3" s="482" t="s">
        <v>188</v>
      </c>
      <c r="CY3" s="482" t="s">
        <v>189</v>
      </c>
      <c r="CZ3" s="482" t="s">
        <v>190</v>
      </c>
      <c r="DA3" s="482" t="s">
        <v>191</v>
      </c>
      <c r="DB3" s="482" t="s">
        <v>44</v>
      </c>
      <c r="DC3" s="482" t="s">
        <v>192</v>
      </c>
      <c r="DD3" s="482" t="s">
        <v>193</v>
      </c>
      <c r="DE3" s="482" t="s">
        <v>194</v>
      </c>
      <c r="DF3" s="482" t="s">
        <v>195</v>
      </c>
      <c r="DG3" s="482" t="s">
        <v>196</v>
      </c>
      <c r="DH3" s="489" t="s">
        <v>197</v>
      </c>
      <c r="DI3" s="489" t="s">
        <v>198</v>
      </c>
      <c r="DJ3" s="175" t="s">
        <v>34</v>
      </c>
      <c r="DM3" s="173" t="s">
        <v>36</v>
      </c>
      <c r="DN3" s="482" t="s">
        <v>188</v>
      </c>
      <c r="DO3" s="482" t="s">
        <v>189</v>
      </c>
      <c r="DP3" s="482" t="s">
        <v>190</v>
      </c>
      <c r="DQ3" s="482" t="s">
        <v>191</v>
      </c>
      <c r="DR3" s="482" t="s">
        <v>44</v>
      </c>
      <c r="DS3" s="482" t="s">
        <v>192</v>
      </c>
      <c r="DT3" s="482" t="s">
        <v>193</v>
      </c>
      <c r="DU3" s="482" t="s">
        <v>194</v>
      </c>
      <c r="DV3" s="482" t="s">
        <v>195</v>
      </c>
      <c r="DW3" s="482" t="s">
        <v>196</v>
      </c>
      <c r="DX3" s="489" t="s">
        <v>197</v>
      </c>
      <c r="DY3" s="489" t="s">
        <v>198</v>
      </c>
      <c r="DZ3" s="175" t="s">
        <v>34</v>
      </c>
      <c r="EB3" s="158" t="s">
        <v>180</v>
      </c>
    </row>
    <row r="4" spans="1:134" ht="15" customHeight="1" x14ac:dyDescent="0.25">
      <c r="A4" s="619" t="s">
        <v>70</v>
      </c>
      <c r="B4" s="185" t="s">
        <v>62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477">
        <f>$BL$17*CB4</f>
        <v>0</v>
      </c>
      <c r="N4" s="477">
        <f>$BM$17*CC4</f>
        <v>0</v>
      </c>
      <c r="O4" s="69">
        <f t="shared" ref="O4:O17" si="3">SUM(C4:N4)</f>
        <v>0</v>
      </c>
      <c r="Q4" s="619" t="s">
        <v>70</v>
      </c>
      <c r="R4" s="185" t="s">
        <v>62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477">
        <f>$BL$17*CR4</f>
        <v>0</v>
      </c>
      <c r="AD4" s="477">
        <f>$BM$17*CS4</f>
        <v>0</v>
      </c>
      <c r="AE4" s="69">
        <f t="shared" ref="AE4:AE17" si="4">SUM(S4:AD4)</f>
        <v>0</v>
      </c>
      <c r="AG4" s="619" t="s">
        <v>70</v>
      </c>
      <c r="AH4" s="185" t="s">
        <v>62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477">
        <f>$BL$17*DH4</f>
        <v>0</v>
      </c>
      <c r="AT4" s="477">
        <f>$BM$17*DI4</f>
        <v>0</v>
      </c>
      <c r="AU4" s="69">
        <f t="shared" ref="AU4:AU17" si="5">SUM(AI4:AT4)</f>
        <v>0</v>
      </c>
      <c r="AW4" s="619" t="s">
        <v>70</v>
      </c>
      <c r="AX4" s="185" t="s">
        <v>62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477">
        <f>$BL$17*DX4</f>
        <v>0</v>
      </c>
      <c r="BJ4" s="477">
        <f>$BM$17*DY4</f>
        <v>0</v>
      </c>
      <c r="BK4" s="69">
        <f t="shared" ref="BK4:BK17" si="6">SUM(AY4:BJ4)</f>
        <v>0</v>
      </c>
      <c r="BL4" s="182"/>
      <c r="BP4" s="619" t="s">
        <v>70</v>
      </c>
      <c r="BQ4" s="185" t="s">
        <v>62</v>
      </c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506">
        <v>0</v>
      </c>
      <c r="CC4" s="506">
        <v>0</v>
      </c>
      <c r="CD4" s="507">
        <v>0</v>
      </c>
      <c r="CF4" s="619" t="s">
        <v>70</v>
      </c>
      <c r="CG4" s="185" t="s">
        <v>62</v>
      </c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506">
        <v>0</v>
      </c>
      <c r="CS4" s="506">
        <v>0</v>
      </c>
      <c r="CT4" s="507">
        <v>0</v>
      </c>
      <c r="CV4" s="619" t="s">
        <v>70</v>
      </c>
      <c r="CW4" s="185" t="s">
        <v>62</v>
      </c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506">
        <v>0</v>
      </c>
      <c r="DI4" s="506">
        <v>0</v>
      </c>
      <c r="DJ4" s="507">
        <v>0</v>
      </c>
      <c r="DL4" s="619" t="s">
        <v>70</v>
      </c>
      <c r="DM4" s="185" t="s">
        <v>62</v>
      </c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506">
        <v>0</v>
      </c>
      <c r="DY4" s="506">
        <v>0</v>
      </c>
      <c r="DZ4" s="507">
        <v>0</v>
      </c>
      <c r="EB4" s="513">
        <f>CB4+CR4+DH4+DX4</f>
        <v>0</v>
      </c>
      <c r="EC4" s="513">
        <f t="shared" ref="EC4:ED4" si="7">CC4+CS4+DI4+DY4</f>
        <v>0</v>
      </c>
      <c r="ED4" s="513">
        <f t="shared" si="7"/>
        <v>0</v>
      </c>
    </row>
    <row r="5" spans="1:134" x14ac:dyDescent="0.25">
      <c r="A5" s="620"/>
      <c r="B5" s="185" t="s">
        <v>61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477">
        <f t="shared" ref="M5:M16" si="8">$BL$17*CB5</f>
        <v>0</v>
      </c>
      <c r="N5" s="477">
        <f t="shared" ref="N5:N16" si="9">$BM$17*CC5</f>
        <v>0</v>
      </c>
      <c r="O5" s="69">
        <f t="shared" si="3"/>
        <v>0</v>
      </c>
      <c r="Q5" s="620"/>
      <c r="R5" s="185" t="s">
        <v>61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477">
        <f t="shared" ref="AC5:AC16" si="10">$BL$17*CR5</f>
        <v>0</v>
      </c>
      <c r="AD5" s="477">
        <f t="shared" ref="AD5:AD16" si="11">$BM$17*CS5</f>
        <v>0</v>
      </c>
      <c r="AE5" s="69">
        <f t="shared" si="4"/>
        <v>0</v>
      </c>
      <c r="AG5" s="620"/>
      <c r="AH5" s="185" t="s">
        <v>61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477">
        <f t="shared" ref="AS5:AS16" si="12">$BL$17*DH5</f>
        <v>0</v>
      </c>
      <c r="AT5" s="477">
        <f t="shared" ref="AT5:AT16" si="13">$BM$17*DI5</f>
        <v>0</v>
      </c>
      <c r="AU5" s="69">
        <f t="shared" si="5"/>
        <v>0</v>
      </c>
      <c r="AW5" s="620"/>
      <c r="AX5" s="185" t="s">
        <v>61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477">
        <f t="shared" ref="BI5:BI16" si="14">$BL$17*DX5</f>
        <v>0</v>
      </c>
      <c r="BJ5" s="477">
        <f t="shared" ref="BJ5:BJ16" si="15">$BM$17*DY5</f>
        <v>0</v>
      </c>
      <c r="BK5" s="69">
        <f t="shared" si="6"/>
        <v>0</v>
      </c>
      <c r="BP5" s="620"/>
      <c r="BQ5" s="185" t="s">
        <v>61</v>
      </c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508">
        <v>0</v>
      </c>
      <c r="CC5" s="508">
        <v>0</v>
      </c>
      <c r="CD5" s="509">
        <v>0</v>
      </c>
      <c r="CF5" s="620"/>
      <c r="CG5" s="185" t="s">
        <v>61</v>
      </c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508">
        <v>0</v>
      </c>
      <c r="CS5" s="508">
        <v>0</v>
      </c>
      <c r="CT5" s="509">
        <v>0</v>
      </c>
      <c r="CV5" s="620"/>
      <c r="CW5" s="185" t="s">
        <v>61</v>
      </c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508">
        <v>0</v>
      </c>
      <c r="DI5" s="508">
        <v>0</v>
      </c>
      <c r="DJ5" s="509">
        <v>0</v>
      </c>
      <c r="DL5" s="620"/>
      <c r="DM5" s="185" t="s">
        <v>61</v>
      </c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508">
        <v>0</v>
      </c>
      <c r="DY5" s="508">
        <v>0</v>
      </c>
      <c r="DZ5" s="509">
        <v>0</v>
      </c>
      <c r="EB5" s="513">
        <f t="shared" ref="EB5:EB17" si="16">CB5+CR5+DH5+DX5</f>
        <v>0</v>
      </c>
      <c r="EC5" s="513">
        <f t="shared" ref="EC5:EC17" si="17">CC5+CS5+DI5+DY5</f>
        <v>0</v>
      </c>
      <c r="ED5" s="513">
        <f t="shared" ref="ED5:ED17" si="18">CD5+CT5+DJ5+DZ5</f>
        <v>0</v>
      </c>
    </row>
    <row r="6" spans="1:134" x14ac:dyDescent="0.25">
      <c r="A6" s="620"/>
      <c r="B6" s="185" t="s">
        <v>60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477">
        <f t="shared" si="8"/>
        <v>0</v>
      </c>
      <c r="N6" s="477">
        <f t="shared" si="9"/>
        <v>0</v>
      </c>
      <c r="O6" s="69">
        <f t="shared" si="3"/>
        <v>0</v>
      </c>
      <c r="Q6" s="620"/>
      <c r="R6" s="185" t="s">
        <v>60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477">
        <f t="shared" si="10"/>
        <v>0</v>
      </c>
      <c r="AD6" s="477">
        <f t="shared" si="11"/>
        <v>0</v>
      </c>
      <c r="AE6" s="69">
        <f t="shared" si="4"/>
        <v>0</v>
      </c>
      <c r="AG6" s="620"/>
      <c r="AH6" s="185" t="s">
        <v>60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477">
        <f t="shared" si="12"/>
        <v>0</v>
      </c>
      <c r="AT6" s="477">
        <f t="shared" si="13"/>
        <v>0</v>
      </c>
      <c r="AU6" s="69">
        <f t="shared" si="5"/>
        <v>0</v>
      </c>
      <c r="AW6" s="620"/>
      <c r="AX6" s="185" t="s">
        <v>60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477">
        <f t="shared" si="14"/>
        <v>0</v>
      </c>
      <c r="BJ6" s="477">
        <f t="shared" si="15"/>
        <v>0</v>
      </c>
      <c r="BK6" s="69">
        <f t="shared" si="6"/>
        <v>0</v>
      </c>
      <c r="BP6" s="620"/>
      <c r="BQ6" s="185" t="s">
        <v>60</v>
      </c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508">
        <v>0</v>
      </c>
      <c r="CC6" s="508">
        <v>0</v>
      </c>
      <c r="CD6" s="509">
        <v>0</v>
      </c>
      <c r="CF6" s="620"/>
      <c r="CG6" s="185" t="s">
        <v>60</v>
      </c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508">
        <v>0</v>
      </c>
      <c r="CS6" s="508">
        <v>0</v>
      </c>
      <c r="CT6" s="509">
        <v>0</v>
      </c>
      <c r="CV6" s="620"/>
      <c r="CW6" s="185" t="s">
        <v>60</v>
      </c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508">
        <v>0</v>
      </c>
      <c r="DI6" s="508">
        <v>0</v>
      </c>
      <c r="DJ6" s="509">
        <v>0</v>
      </c>
      <c r="DL6" s="620"/>
      <c r="DM6" s="185" t="s">
        <v>60</v>
      </c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508">
        <v>0</v>
      </c>
      <c r="DY6" s="508">
        <v>0</v>
      </c>
      <c r="DZ6" s="509">
        <v>0</v>
      </c>
      <c r="EB6" s="513">
        <f t="shared" si="16"/>
        <v>0</v>
      </c>
      <c r="EC6" s="513">
        <f t="shared" si="17"/>
        <v>0</v>
      </c>
      <c r="ED6" s="513">
        <f t="shared" si="18"/>
        <v>0</v>
      </c>
    </row>
    <row r="7" spans="1:134" x14ac:dyDescent="0.25">
      <c r="A7" s="620"/>
      <c r="B7" s="185" t="s">
        <v>59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477">
        <f t="shared" si="8"/>
        <v>0</v>
      </c>
      <c r="N7" s="477">
        <f t="shared" si="9"/>
        <v>69.982463188168609</v>
      </c>
      <c r="O7" s="69">
        <f t="shared" si="3"/>
        <v>69.982463188168609</v>
      </c>
      <c r="Q7" s="620"/>
      <c r="R7" s="185" t="s">
        <v>59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477">
        <f t="shared" si="10"/>
        <v>0</v>
      </c>
      <c r="AD7" s="477">
        <f t="shared" si="11"/>
        <v>0</v>
      </c>
      <c r="AE7" s="69">
        <f t="shared" si="4"/>
        <v>0</v>
      </c>
      <c r="AG7" s="620"/>
      <c r="AH7" s="185" t="s">
        <v>59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477">
        <f t="shared" si="12"/>
        <v>0</v>
      </c>
      <c r="AT7" s="477">
        <f t="shared" si="13"/>
        <v>0</v>
      </c>
      <c r="AU7" s="69">
        <f t="shared" si="5"/>
        <v>0</v>
      </c>
      <c r="AW7" s="620"/>
      <c r="AX7" s="185" t="s">
        <v>59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477">
        <f t="shared" si="14"/>
        <v>0</v>
      </c>
      <c r="BJ7" s="477">
        <f t="shared" si="15"/>
        <v>0</v>
      </c>
      <c r="BK7" s="69">
        <f t="shared" si="6"/>
        <v>0</v>
      </c>
      <c r="BP7" s="620"/>
      <c r="BQ7" s="185" t="s">
        <v>59</v>
      </c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508">
        <v>7.5438470833427229E-4</v>
      </c>
      <c r="CC7" s="508">
        <v>7.5438470833427229E-4</v>
      </c>
      <c r="CD7" s="509">
        <v>7.5438470833427229E-4</v>
      </c>
      <c r="CF7" s="620"/>
      <c r="CG7" s="185" t="s">
        <v>59</v>
      </c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508">
        <v>0</v>
      </c>
      <c r="CS7" s="508">
        <v>0</v>
      </c>
      <c r="CT7" s="509">
        <v>0</v>
      </c>
      <c r="CV7" s="620"/>
      <c r="CW7" s="185" t="s">
        <v>59</v>
      </c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508">
        <v>0</v>
      </c>
      <c r="DI7" s="508">
        <v>0</v>
      </c>
      <c r="DJ7" s="509">
        <v>0</v>
      </c>
      <c r="DL7" s="620"/>
      <c r="DM7" s="185" t="s">
        <v>59</v>
      </c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508">
        <v>0</v>
      </c>
      <c r="DY7" s="508">
        <v>0</v>
      </c>
      <c r="DZ7" s="509">
        <v>0</v>
      </c>
      <c r="EB7" s="513">
        <f t="shared" si="16"/>
        <v>7.5438470833427229E-4</v>
      </c>
      <c r="EC7" s="513">
        <f t="shared" si="17"/>
        <v>7.5438470833427229E-4</v>
      </c>
      <c r="ED7" s="513">
        <f t="shared" si="18"/>
        <v>7.5438470833427229E-4</v>
      </c>
    </row>
    <row r="8" spans="1:134" x14ac:dyDescent="0.25">
      <c r="A8" s="620"/>
      <c r="B8" s="185" t="s">
        <v>58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477">
        <f t="shared" si="8"/>
        <v>0</v>
      </c>
      <c r="N8" s="477">
        <f t="shared" si="9"/>
        <v>0</v>
      </c>
      <c r="O8" s="69">
        <f t="shared" si="3"/>
        <v>0</v>
      </c>
      <c r="Q8" s="620"/>
      <c r="R8" s="185" t="s">
        <v>58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477">
        <f t="shared" si="10"/>
        <v>0</v>
      </c>
      <c r="AD8" s="477">
        <f t="shared" si="11"/>
        <v>0</v>
      </c>
      <c r="AE8" s="69">
        <f t="shared" si="4"/>
        <v>0</v>
      </c>
      <c r="AG8" s="620"/>
      <c r="AH8" s="185" t="s">
        <v>58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477">
        <f t="shared" si="12"/>
        <v>0</v>
      </c>
      <c r="AT8" s="477">
        <f t="shared" si="13"/>
        <v>0</v>
      </c>
      <c r="AU8" s="69">
        <f t="shared" si="5"/>
        <v>0</v>
      </c>
      <c r="AW8" s="620"/>
      <c r="AX8" s="185" t="s">
        <v>58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477">
        <f t="shared" si="14"/>
        <v>0</v>
      </c>
      <c r="BJ8" s="477">
        <f t="shared" si="15"/>
        <v>0</v>
      </c>
      <c r="BK8" s="69">
        <f t="shared" si="6"/>
        <v>0</v>
      </c>
      <c r="BP8" s="620"/>
      <c r="BQ8" s="185" t="s">
        <v>58</v>
      </c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508">
        <v>0</v>
      </c>
      <c r="CC8" s="508">
        <v>0</v>
      </c>
      <c r="CD8" s="509">
        <v>0</v>
      </c>
      <c r="CF8" s="620"/>
      <c r="CG8" s="185" t="s">
        <v>58</v>
      </c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508">
        <v>0</v>
      </c>
      <c r="CS8" s="508">
        <v>0</v>
      </c>
      <c r="CT8" s="509">
        <v>0</v>
      </c>
      <c r="CV8" s="620"/>
      <c r="CW8" s="185" t="s">
        <v>58</v>
      </c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508">
        <v>0</v>
      </c>
      <c r="DI8" s="508">
        <v>0</v>
      </c>
      <c r="DJ8" s="509">
        <v>0</v>
      </c>
      <c r="DL8" s="620"/>
      <c r="DM8" s="185" t="s">
        <v>58</v>
      </c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508">
        <v>0</v>
      </c>
      <c r="DY8" s="508">
        <v>0</v>
      </c>
      <c r="DZ8" s="509">
        <v>0</v>
      </c>
      <c r="EB8" s="513">
        <f t="shared" si="16"/>
        <v>0</v>
      </c>
      <c r="EC8" s="513">
        <f t="shared" si="17"/>
        <v>0</v>
      </c>
      <c r="ED8" s="513">
        <f t="shared" si="18"/>
        <v>0</v>
      </c>
    </row>
    <row r="9" spans="1:134" x14ac:dyDescent="0.25">
      <c r="A9" s="620"/>
      <c r="B9" s="185" t="s">
        <v>57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77">
        <f t="shared" si="8"/>
        <v>0</v>
      </c>
      <c r="N9" s="477">
        <f t="shared" si="9"/>
        <v>0</v>
      </c>
      <c r="O9" s="69">
        <f t="shared" si="3"/>
        <v>0</v>
      </c>
      <c r="Q9" s="620"/>
      <c r="R9" s="185" t="s">
        <v>57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477">
        <f t="shared" si="10"/>
        <v>0</v>
      </c>
      <c r="AD9" s="477">
        <f t="shared" si="11"/>
        <v>0</v>
      </c>
      <c r="AE9" s="69">
        <f t="shared" si="4"/>
        <v>0</v>
      </c>
      <c r="AG9" s="620"/>
      <c r="AH9" s="185" t="s">
        <v>57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477">
        <f t="shared" si="12"/>
        <v>0</v>
      </c>
      <c r="AT9" s="477">
        <f t="shared" si="13"/>
        <v>0</v>
      </c>
      <c r="AU9" s="69">
        <f t="shared" si="5"/>
        <v>0</v>
      </c>
      <c r="AW9" s="620"/>
      <c r="AX9" s="185" t="s">
        <v>57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477">
        <f t="shared" si="14"/>
        <v>0</v>
      </c>
      <c r="BJ9" s="477">
        <f t="shared" si="15"/>
        <v>0</v>
      </c>
      <c r="BK9" s="69">
        <f t="shared" si="6"/>
        <v>0</v>
      </c>
      <c r="BP9" s="620"/>
      <c r="BQ9" s="185" t="s">
        <v>57</v>
      </c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508">
        <v>0</v>
      </c>
      <c r="CC9" s="508">
        <v>0</v>
      </c>
      <c r="CD9" s="509">
        <v>0</v>
      </c>
      <c r="CF9" s="620"/>
      <c r="CG9" s="185" t="s">
        <v>57</v>
      </c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508">
        <v>0</v>
      </c>
      <c r="CS9" s="508">
        <v>0</v>
      </c>
      <c r="CT9" s="509">
        <v>0</v>
      </c>
      <c r="CV9" s="620"/>
      <c r="CW9" s="185" t="s">
        <v>57</v>
      </c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508">
        <v>0</v>
      </c>
      <c r="DI9" s="508">
        <v>0</v>
      </c>
      <c r="DJ9" s="509">
        <v>0</v>
      </c>
      <c r="DL9" s="620"/>
      <c r="DM9" s="185" t="s">
        <v>57</v>
      </c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508">
        <v>0</v>
      </c>
      <c r="DY9" s="508">
        <v>0</v>
      </c>
      <c r="DZ9" s="509">
        <v>0</v>
      </c>
      <c r="EB9" s="513">
        <f t="shared" si="16"/>
        <v>0</v>
      </c>
      <c r="EC9" s="513">
        <f t="shared" si="17"/>
        <v>0</v>
      </c>
      <c r="ED9" s="513">
        <f t="shared" si="18"/>
        <v>0</v>
      </c>
    </row>
    <row r="10" spans="1:134" x14ac:dyDescent="0.25">
      <c r="A10" s="620"/>
      <c r="B10" s="185" t="s">
        <v>56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477">
        <f t="shared" si="8"/>
        <v>0</v>
      </c>
      <c r="N10" s="477">
        <f t="shared" si="9"/>
        <v>0</v>
      </c>
      <c r="O10" s="69">
        <f t="shared" si="3"/>
        <v>0</v>
      </c>
      <c r="Q10" s="620"/>
      <c r="R10" s="185" t="s">
        <v>56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477">
        <f t="shared" si="10"/>
        <v>0</v>
      </c>
      <c r="AD10" s="477">
        <f t="shared" si="11"/>
        <v>0</v>
      </c>
      <c r="AE10" s="69">
        <f t="shared" si="4"/>
        <v>0</v>
      </c>
      <c r="AG10" s="620"/>
      <c r="AH10" s="185" t="s">
        <v>56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477">
        <f t="shared" si="12"/>
        <v>0</v>
      </c>
      <c r="AT10" s="477">
        <f t="shared" si="13"/>
        <v>0</v>
      </c>
      <c r="AU10" s="69">
        <f t="shared" si="5"/>
        <v>0</v>
      </c>
      <c r="AW10" s="620"/>
      <c r="AX10" s="185" t="s">
        <v>56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477">
        <f t="shared" si="14"/>
        <v>0</v>
      </c>
      <c r="BJ10" s="477">
        <f t="shared" si="15"/>
        <v>0</v>
      </c>
      <c r="BK10" s="69">
        <f t="shared" si="6"/>
        <v>0</v>
      </c>
      <c r="BP10" s="620"/>
      <c r="BQ10" s="185" t="s">
        <v>56</v>
      </c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508">
        <v>0</v>
      </c>
      <c r="CC10" s="508">
        <v>0</v>
      </c>
      <c r="CD10" s="509">
        <v>0</v>
      </c>
      <c r="CF10" s="620"/>
      <c r="CG10" s="185" t="s">
        <v>56</v>
      </c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508">
        <v>0</v>
      </c>
      <c r="CS10" s="508">
        <v>0</v>
      </c>
      <c r="CT10" s="509">
        <v>0</v>
      </c>
      <c r="CV10" s="620"/>
      <c r="CW10" s="185" t="s">
        <v>56</v>
      </c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508">
        <v>0</v>
      </c>
      <c r="DI10" s="508">
        <v>0</v>
      </c>
      <c r="DJ10" s="509">
        <v>0</v>
      </c>
      <c r="DL10" s="620"/>
      <c r="DM10" s="185" t="s">
        <v>56</v>
      </c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508">
        <v>0</v>
      </c>
      <c r="DY10" s="508">
        <v>0</v>
      </c>
      <c r="DZ10" s="509">
        <v>0</v>
      </c>
      <c r="EB10" s="513">
        <f t="shared" si="16"/>
        <v>0</v>
      </c>
      <c r="EC10" s="513">
        <f t="shared" si="17"/>
        <v>0</v>
      </c>
      <c r="ED10" s="513">
        <f t="shared" si="18"/>
        <v>0</v>
      </c>
    </row>
    <row r="11" spans="1:134" x14ac:dyDescent="0.25">
      <c r="A11" s="620"/>
      <c r="B11" s="185" t="s">
        <v>55</v>
      </c>
      <c r="C11" s="3">
        <v>0</v>
      </c>
      <c r="D11" s="3">
        <v>153036</v>
      </c>
      <c r="E11" s="3">
        <v>274808</v>
      </c>
      <c r="F11" s="3">
        <v>0</v>
      </c>
      <c r="G11" s="3">
        <v>0</v>
      </c>
      <c r="H11" s="3">
        <v>6262</v>
      </c>
      <c r="I11" s="3">
        <v>0</v>
      </c>
      <c r="J11" s="3">
        <v>0</v>
      </c>
      <c r="K11" s="3">
        <v>0</v>
      </c>
      <c r="L11" s="3">
        <v>0</v>
      </c>
      <c r="M11" s="477">
        <f t="shared" si="8"/>
        <v>0</v>
      </c>
      <c r="N11" s="477">
        <f t="shared" si="9"/>
        <v>23812.029751811042</v>
      </c>
      <c r="O11" s="69">
        <f t="shared" si="3"/>
        <v>457918.02975181106</v>
      </c>
      <c r="Q11" s="620"/>
      <c r="R11" s="185" t="s">
        <v>55</v>
      </c>
      <c r="S11" s="3">
        <v>0</v>
      </c>
      <c r="T11" s="3">
        <v>55641</v>
      </c>
      <c r="U11" s="3">
        <v>1595815</v>
      </c>
      <c r="V11" s="3">
        <v>696525</v>
      </c>
      <c r="W11" s="3">
        <v>538800</v>
      </c>
      <c r="X11" s="3">
        <v>1002481</v>
      </c>
      <c r="Y11" s="3">
        <v>1003681</v>
      </c>
      <c r="Z11" s="3">
        <v>337762</v>
      </c>
      <c r="AA11" s="3">
        <v>0</v>
      </c>
      <c r="AB11" s="3">
        <v>0</v>
      </c>
      <c r="AC11" s="477">
        <f t="shared" si="10"/>
        <v>0</v>
      </c>
      <c r="AD11" s="477">
        <f t="shared" si="11"/>
        <v>68098.141241811754</v>
      </c>
      <c r="AE11" s="69">
        <f t="shared" si="4"/>
        <v>5298803.1412418121</v>
      </c>
      <c r="AG11" s="620"/>
      <c r="AH11" s="185" t="s">
        <v>55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477">
        <f t="shared" si="12"/>
        <v>0</v>
      </c>
      <c r="AT11" s="477">
        <f t="shared" si="13"/>
        <v>0</v>
      </c>
      <c r="AU11" s="69">
        <f t="shared" si="5"/>
        <v>0</v>
      </c>
      <c r="AW11" s="620"/>
      <c r="AX11" s="185" t="s">
        <v>55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477">
        <f t="shared" si="14"/>
        <v>0</v>
      </c>
      <c r="BJ11" s="477">
        <f t="shared" si="15"/>
        <v>0</v>
      </c>
      <c r="BK11" s="69">
        <f t="shared" si="6"/>
        <v>0</v>
      </c>
      <c r="BP11" s="620"/>
      <c r="BQ11" s="185" t="s">
        <v>55</v>
      </c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508">
        <v>0.25668475073343694</v>
      </c>
      <c r="CC11" s="508">
        <v>0.25668475073343694</v>
      </c>
      <c r="CD11" s="509">
        <v>0.25668475073343694</v>
      </c>
      <c r="CF11" s="620"/>
      <c r="CG11" s="185" t="s">
        <v>55</v>
      </c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508">
        <v>0.73407242441125364</v>
      </c>
      <c r="CS11" s="508">
        <v>0.73407242441125364</v>
      </c>
      <c r="CT11" s="509">
        <v>0.73407242441125364</v>
      </c>
      <c r="CV11" s="620"/>
      <c r="CW11" s="185" t="s">
        <v>55</v>
      </c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508">
        <v>0</v>
      </c>
      <c r="DI11" s="508">
        <v>0</v>
      </c>
      <c r="DJ11" s="509">
        <v>0</v>
      </c>
      <c r="DL11" s="620"/>
      <c r="DM11" s="185" t="s">
        <v>55</v>
      </c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508">
        <v>0</v>
      </c>
      <c r="DY11" s="508">
        <v>0</v>
      </c>
      <c r="DZ11" s="509">
        <v>0</v>
      </c>
      <c r="EB11" s="513">
        <f t="shared" si="16"/>
        <v>0.99075717514469064</v>
      </c>
      <c r="EC11" s="513">
        <f t="shared" si="17"/>
        <v>0.99075717514469064</v>
      </c>
      <c r="ED11" s="513">
        <f t="shared" si="18"/>
        <v>0.99075717514469064</v>
      </c>
    </row>
    <row r="12" spans="1:134" x14ac:dyDescent="0.25">
      <c r="A12" s="620"/>
      <c r="B12" s="185" t="s">
        <v>54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477">
        <f t="shared" si="8"/>
        <v>0</v>
      </c>
      <c r="N12" s="477">
        <f t="shared" si="9"/>
        <v>165.50868180145991</v>
      </c>
      <c r="O12" s="69">
        <f t="shared" si="3"/>
        <v>165.50868180145991</v>
      </c>
      <c r="Q12" s="620"/>
      <c r="R12" s="185" t="s">
        <v>54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477">
        <f t="shared" si="10"/>
        <v>0</v>
      </c>
      <c r="AD12" s="477">
        <f t="shared" si="11"/>
        <v>621.94358697841062</v>
      </c>
      <c r="AE12" s="69">
        <f t="shared" si="4"/>
        <v>621.94358697841062</v>
      </c>
      <c r="AG12" s="620"/>
      <c r="AH12" s="185" t="s">
        <v>54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477">
        <f t="shared" si="12"/>
        <v>0</v>
      </c>
      <c r="AT12" s="477">
        <f t="shared" si="13"/>
        <v>0</v>
      </c>
      <c r="AU12" s="69">
        <f t="shared" si="5"/>
        <v>0</v>
      </c>
      <c r="AW12" s="620"/>
      <c r="AX12" s="185" t="s">
        <v>54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477">
        <f t="shared" si="14"/>
        <v>0</v>
      </c>
      <c r="BJ12" s="477">
        <f t="shared" si="15"/>
        <v>0</v>
      </c>
      <c r="BK12" s="69">
        <f t="shared" si="6"/>
        <v>0</v>
      </c>
      <c r="BP12" s="620"/>
      <c r="BQ12" s="185" t="s">
        <v>54</v>
      </c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508">
        <v>1.7841215207282507E-3</v>
      </c>
      <c r="CC12" s="508">
        <v>1.7841215207282507E-3</v>
      </c>
      <c r="CD12" s="509">
        <v>1.7841215207282507E-3</v>
      </c>
      <c r="CF12" s="620"/>
      <c r="CG12" s="185" t="s">
        <v>54</v>
      </c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508">
        <v>6.7043186262469362E-3</v>
      </c>
      <c r="CS12" s="508">
        <v>6.7043186262469362E-3</v>
      </c>
      <c r="CT12" s="509">
        <v>6.7043186262469362E-3</v>
      </c>
      <c r="CV12" s="620"/>
      <c r="CW12" s="185" t="s">
        <v>54</v>
      </c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508">
        <v>0</v>
      </c>
      <c r="DI12" s="508">
        <v>0</v>
      </c>
      <c r="DJ12" s="509">
        <v>0</v>
      </c>
      <c r="DL12" s="620"/>
      <c r="DM12" s="185" t="s">
        <v>54</v>
      </c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508">
        <v>0</v>
      </c>
      <c r="DY12" s="508">
        <v>0</v>
      </c>
      <c r="DZ12" s="509">
        <v>0</v>
      </c>
      <c r="EB12" s="513">
        <f t="shared" si="16"/>
        <v>8.4884401469751871E-3</v>
      </c>
      <c r="EC12" s="513">
        <f t="shared" si="17"/>
        <v>8.4884401469751871E-3</v>
      </c>
      <c r="ED12" s="513">
        <f t="shared" si="18"/>
        <v>8.4884401469751871E-3</v>
      </c>
    </row>
    <row r="13" spans="1:134" x14ac:dyDescent="0.25">
      <c r="A13" s="620"/>
      <c r="B13" s="185" t="s">
        <v>53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477">
        <f t="shared" si="8"/>
        <v>0</v>
      </c>
      <c r="N13" s="477">
        <f t="shared" si="9"/>
        <v>0</v>
      </c>
      <c r="O13" s="69">
        <f t="shared" si="3"/>
        <v>0</v>
      </c>
      <c r="Q13" s="620"/>
      <c r="R13" s="185" t="s">
        <v>53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477">
        <f t="shared" si="10"/>
        <v>0</v>
      </c>
      <c r="AD13" s="477">
        <f t="shared" si="11"/>
        <v>0</v>
      </c>
      <c r="AE13" s="69">
        <f t="shared" si="4"/>
        <v>0</v>
      </c>
      <c r="AG13" s="620"/>
      <c r="AH13" s="185" t="s">
        <v>53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477">
        <f t="shared" si="12"/>
        <v>0</v>
      </c>
      <c r="AT13" s="477">
        <f t="shared" si="13"/>
        <v>0</v>
      </c>
      <c r="AU13" s="69">
        <f t="shared" si="5"/>
        <v>0</v>
      </c>
      <c r="AW13" s="620"/>
      <c r="AX13" s="185" t="s">
        <v>53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477">
        <f t="shared" si="14"/>
        <v>0</v>
      </c>
      <c r="BJ13" s="477">
        <f t="shared" si="15"/>
        <v>0</v>
      </c>
      <c r="BK13" s="69">
        <f t="shared" si="6"/>
        <v>0</v>
      </c>
      <c r="BP13" s="620"/>
      <c r="BQ13" s="185" t="s">
        <v>53</v>
      </c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508">
        <v>0</v>
      </c>
      <c r="CC13" s="508">
        <v>0</v>
      </c>
      <c r="CD13" s="509">
        <v>0</v>
      </c>
      <c r="CF13" s="620"/>
      <c r="CG13" s="185" t="s">
        <v>53</v>
      </c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508">
        <v>0</v>
      </c>
      <c r="CS13" s="508">
        <v>0</v>
      </c>
      <c r="CT13" s="509">
        <v>0</v>
      </c>
      <c r="CV13" s="620"/>
      <c r="CW13" s="185" t="s">
        <v>53</v>
      </c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508">
        <v>0</v>
      </c>
      <c r="DI13" s="508">
        <v>0</v>
      </c>
      <c r="DJ13" s="509">
        <v>0</v>
      </c>
      <c r="DL13" s="620"/>
      <c r="DM13" s="185" t="s">
        <v>53</v>
      </c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508">
        <v>0</v>
      </c>
      <c r="DY13" s="508">
        <v>0</v>
      </c>
      <c r="DZ13" s="509">
        <v>0</v>
      </c>
      <c r="EB13" s="513">
        <f t="shared" si="16"/>
        <v>0</v>
      </c>
      <c r="EC13" s="513">
        <f t="shared" si="17"/>
        <v>0</v>
      </c>
      <c r="ED13" s="513">
        <f t="shared" si="18"/>
        <v>0</v>
      </c>
    </row>
    <row r="14" spans="1:134" x14ac:dyDescent="0.25">
      <c r="A14" s="620"/>
      <c r="B14" s="185" t="s">
        <v>52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477">
        <f t="shared" si="8"/>
        <v>0</v>
      </c>
      <c r="N14" s="477">
        <f t="shared" si="9"/>
        <v>0</v>
      </c>
      <c r="O14" s="69">
        <f t="shared" si="3"/>
        <v>0</v>
      </c>
      <c r="Q14" s="620"/>
      <c r="R14" s="185" t="s">
        <v>52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477">
        <f t="shared" si="10"/>
        <v>0</v>
      </c>
      <c r="AD14" s="477">
        <f t="shared" si="11"/>
        <v>0</v>
      </c>
      <c r="AE14" s="69">
        <f t="shared" si="4"/>
        <v>0</v>
      </c>
      <c r="AG14" s="620"/>
      <c r="AH14" s="185" t="s">
        <v>52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477">
        <f t="shared" si="12"/>
        <v>0</v>
      </c>
      <c r="AT14" s="477">
        <f t="shared" si="13"/>
        <v>0</v>
      </c>
      <c r="AU14" s="69">
        <f t="shared" si="5"/>
        <v>0</v>
      </c>
      <c r="AW14" s="620"/>
      <c r="AX14" s="185" t="s">
        <v>52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477">
        <f t="shared" si="14"/>
        <v>0</v>
      </c>
      <c r="BJ14" s="477">
        <f t="shared" si="15"/>
        <v>0</v>
      </c>
      <c r="BK14" s="69">
        <f t="shared" si="6"/>
        <v>0</v>
      </c>
      <c r="BP14" s="620"/>
      <c r="BQ14" s="185" t="s">
        <v>52</v>
      </c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508">
        <v>0</v>
      </c>
      <c r="CC14" s="508">
        <v>0</v>
      </c>
      <c r="CD14" s="509">
        <v>0</v>
      </c>
      <c r="CF14" s="620"/>
      <c r="CG14" s="185" t="s">
        <v>52</v>
      </c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508">
        <v>0</v>
      </c>
      <c r="CS14" s="508">
        <v>0</v>
      </c>
      <c r="CT14" s="509">
        <v>0</v>
      </c>
      <c r="CV14" s="620"/>
      <c r="CW14" s="185" t="s">
        <v>52</v>
      </c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508">
        <v>0</v>
      </c>
      <c r="DI14" s="508">
        <v>0</v>
      </c>
      <c r="DJ14" s="509">
        <v>0</v>
      </c>
      <c r="DL14" s="620"/>
      <c r="DM14" s="185" t="s">
        <v>52</v>
      </c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508">
        <v>0</v>
      </c>
      <c r="DY14" s="508">
        <v>0</v>
      </c>
      <c r="DZ14" s="509">
        <v>0</v>
      </c>
      <c r="EB14" s="513">
        <f t="shared" si="16"/>
        <v>0</v>
      </c>
      <c r="EC14" s="513">
        <f t="shared" si="17"/>
        <v>0</v>
      </c>
      <c r="ED14" s="513">
        <f t="shared" si="18"/>
        <v>0</v>
      </c>
    </row>
    <row r="15" spans="1:134" x14ac:dyDescent="0.25">
      <c r="A15" s="620"/>
      <c r="B15" s="185" t="s">
        <v>51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477">
        <f t="shared" si="8"/>
        <v>0</v>
      </c>
      <c r="N15" s="477">
        <f t="shared" si="9"/>
        <v>0</v>
      </c>
      <c r="O15" s="69">
        <f t="shared" si="3"/>
        <v>0</v>
      </c>
      <c r="Q15" s="620"/>
      <c r="R15" s="185" t="s">
        <v>51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477">
        <f t="shared" si="10"/>
        <v>0</v>
      </c>
      <c r="AD15" s="477">
        <f t="shared" si="11"/>
        <v>0</v>
      </c>
      <c r="AE15" s="69">
        <f t="shared" si="4"/>
        <v>0</v>
      </c>
      <c r="AG15" s="620"/>
      <c r="AH15" s="185" t="s">
        <v>51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477">
        <f t="shared" si="12"/>
        <v>0</v>
      </c>
      <c r="AT15" s="477">
        <f t="shared" si="13"/>
        <v>0</v>
      </c>
      <c r="AU15" s="69">
        <f t="shared" si="5"/>
        <v>0</v>
      </c>
      <c r="AW15" s="620"/>
      <c r="AX15" s="185" t="s">
        <v>51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477">
        <f t="shared" si="14"/>
        <v>0</v>
      </c>
      <c r="BJ15" s="477">
        <f t="shared" si="15"/>
        <v>0</v>
      </c>
      <c r="BK15" s="69">
        <f t="shared" si="6"/>
        <v>0</v>
      </c>
      <c r="BP15" s="620"/>
      <c r="BQ15" s="185" t="s">
        <v>51</v>
      </c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508">
        <v>0</v>
      </c>
      <c r="CC15" s="508">
        <v>0</v>
      </c>
      <c r="CD15" s="509">
        <v>0</v>
      </c>
      <c r="CF15" s="620"/>
      <c r="CG15" s="185" t="s">
        <v>51</v>
      </c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508">
        <v>0</v>
      </c>
      <c r="CS15" s="508">
        <v>0</v>
      </c>
      <c r="CT15" s="509">
        <v>0</v>
      </c>
      <c r="CV15" s="620"/>
      <c r="CW15" s="185" t="s">
        <v>51</v>
      </c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508">
        <v>0</v>
      </c>
      <c r="DI15" s="508">
        <v>0</v>
      </c>
      <c r="DJ15" s="509">
        <v>0</v>
      </c>
      <c r="DL15" s="620"/>
      <c r="DM15" s="185" t="s">
        <v>51</v>
      </c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508">
        <v>0</v>
      </c>
      <c r="DY15" s="508">
        <v>0</v>
      </c>
      <c r="DZ15" s="509">
        <v>0</v>
      </c>
      <c r="EB15" s="513">
        <f t="shared" si="16"/>
        <v>0</v>
      </c>
      <c r="EC15" s="513">
        <f t="shared" si="17"/>
        <v>0</v>
      </c>
      <c r="ED15" s="513">
        <f t="shared" si="18"/>
        <v>0</v>
      </c>
    </row>
    <row r="16" spans="1:134" ht="16.5" customHeight="1" thickBot="1" x14ac:dyDescent="0.3">
      <c r="A16" s="621"/>
      <c r="B16" s="185" t="s">
        <v>50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477">
        <f t="shared" si="8"/>
        <v>0</v>
      </c>
      <c r="N16" s="477">
        <f t="shared" si="9"/>
        <v>0</v>
      </c>
      <c r="O16" s="69">
        <f t="shared" si="3"/>
        <v>0</v>
      </c>
      <c r="Q16" s="621"/>
      <c r="R16" s="185" t="s">
        <v>50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477">
        <f t="shared" si="10"/>
        <v>0</v>
      </c>
      <c r="AD16" s="477">
        <f t="shared" si="11"/>
        <v>0</v>
      </c>
      <c r="AE16" s="69">
        <f t="shared" si="4"/>
        <v>0</v>
      </c>
      <c r="AG16" s="621"/>
      <c r="AH16" s="185" t="s">
        <v>50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477">
        <f t="shared" si="12"/>
        <v>0</v>
      </c>
      <c r="AT16" s="477">
        <f t="shared" si="13"/>
        <v>0</v>
      </c>
      <c r="AU16" s="69">
        <f t="shared" si="5"/>
        <v>0</v>
      </c>
      <c r="AW16" s="621"/>
      <c r="AX16" s="185" t="s">
        <v>50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477">
        <f t="shared" si="14"/>
        <v>0</v>
      </c>
      <c r="BJ16" s="477">
        <f t="shared" si="15"/>
        <v>0</v>
      </c>
      <c r="BK16" s="69">
        <f t="shared" si="6"/>
        <v>0</v>
      </c>
      <c r="BL16" s="490" t="s">
        <v>307</v>
      </c>
      <c r="BM16" s="491" t="s">
        <v>308</v>
      </c>
      <c r="BP16" s="621"/>
      <c r="BQ16" s="185" t="s">
        <v>50</v>
      </c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508">
        <v>0</v>
      </c>
      <c r="CC16" s="508">
        <v>0</v>
      </c>
      <c r="CD16" s="509">
        <v>0</v>
      </c>
      <c r="CF16" s="621"/>
      <c r="CG16" s="185" t="s">
        <v>50</v>
      </c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508">
        <v>0</v>
      </c>
      <c r="CS16" s="508">
        <v>0</v>
      </c>
      <c r="CT16" s="509">
        <v>0</v>
      </c>
      <c r="CV16" s="621"/>
      <c r="CW16" s="185" t="s">
        <v>50</v>
      </c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508">
        <v>0</v>
      </c>
      <c r="DI16" s="508">
        <v>0</v>
      </c>
      <c r="DJ16" s="509">
        <v>0</v>
      </c>
      <c r="DL16" s="621"/>
      <c r="DM16" s="185" t="s">
        <v>50</v>
      </c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508">
        <v>0</v>
      </c>
      <c r="DY16" s="508">
        <v>0</v>
      </c>
      <c r="DZ16" s="509">
        <v>0</v>
      </c>
      <c r="EB16" s="513">
        <f t="shared" si="16"/>
        <v>0</v>
      </c>
      <c r="EC16" s="513">
        <f t="shared" si="17"/>
        <v>0</v>
      </c>
      <c r="ED16" s="513">
        <f t="shared" si="18"/>
        <v>0</v>
      </c>
    </row>
    <row r="17" spans="1:134" ht="15.75" thickBot="1" x14ac:dyDescent="0.3">
      <c r="B17" s="186" t="s">
        <v>43</v>
      </c>
      <c r="C17" s="178">
        <f>SUM(C4:C16)</f>
        <v>0</v>
      </c>
      <c r="D17" s="178">
        <f t="shared" ref="D17:N17" si="19">SUM(D4:D16)</f>
        <v>153036</v>
      </c>
      <c r="E17" s="178">
        <f t="shared" si="19"/>
        <v>274808</v>
      </c>
      <c r="F17" s="178">
        <f t="shared" si="19"/>
        <v>0</v>
      </c>
      <c r="G17" s="178">
        <f t="shared" si="19"/>
        <v>0</v>
      </c>
      <c r="H17" s="178">
        <f t="shared" si="19"/>
        <v>6262</v>
      </c>
      <c r="I17" s="178">
        <f t="shared" si="19"/>
        <v>0</v>
      </c>
      <c r="J17" s="178">
        <f t="shared" si="19"/>
        <v>0</v>
      </c>
      <c r="K17" s="178">
        <f t="shared" si="19"/>
        <v>0</v>
      </c>
      <c r="L17" s="178">
        <f t="shared" si="19"/>
        <v>0</v>
      </c>
      <c r="M17" s="178">
        <f t="shared" si="19"/>
        <v>0</v>
      </c>
      <c r="N17" s="503">
        <f t="shared" si="19"/>
        <v>24047.52089680067</v>
      </c>
      <c r="O17" s="72">
        <f t="shared" si="3"/>
        <v>458153.52089680068</v>
      </c>
      <c r="Q17" s="73"/>
      <c r="R17" s="186" t="s">
        <v>43</v>
      </c>
      <c r="S17" s="178">
        <f>SUM(S4:S16)</f>
        <v>0</v>
      </c>
      <c r="T17" s="178">
        <f t="shared" ref="T17" si="20">SUM(T4:T16)</f>
        <v>55641</v>
      </c>
      <c r="U17" s="178">
        <f t="shared" ref="U17" si="21">SUM(U4:U16)</f>
        <v>1595815</v>
      </c>
      <c r="V17" s="178">
        <f t="shared" ref="V17" si="22">SUM(V4:V16)</f>
        <v>696525</v>
      </c>
      <c r="W17" s="178">
        <f t="shared" ref="W17" si="23">SUM(W4:W16)</f>
        <v>538800</v>
      </c>
      <c r="X17" s="178">
        <f t="shared" ref="X17" si="24">SUM(X4:X16)</f>
        <v>1002481</v>
      </c>
      <c r="Y17" s="178">
        <f t="shared" ref="Y17" si="25">SUM(Y4:Y16)</f>
        <v>1003681</v>
      </c>
      <c r="Z17" s="178">
        <f t="shared" ref="Z17" si="26">SUM(Z4:Z16)</f>
        <v>337762</v>
      </c>
      <c r="AA17" s="178">
        <f t="shared" ref="AA17" si="27">SUM(AA4:AA16)</f>
        <v>0</v>
      </c>
      <c r="AB17" s="178">
        <f t="shared" ref="AB17" si="28">SUM(AB4:AB16)</f>
        <v>0</v>
      </c>
      <c r="AC17" s="178">
        <f t="shared" ref="AC17" si="29">SUM(AC4:AC16)</f>
        <v>0</v>
      </c>
      <c r="AD17" s="503">
        <f t="shared" ref="AD17" si="30">SUM(AD4:AD16)</f>
        <v>68720.084828790161</v>
      </c>
      <c r="AE17" s="72">
        <f t="shared" si="4"/>
        <v>5299425.0848287903</v>
      </c>
      <c r="AG17" s="73"/>
      <c r="AH17" s="186" t="s">
        <v>43</v>
      </c>
      <c r="AI17" s="178">
        <f>SUM(AI4:AI16)</f>
        <v>0</v>
      </c>
      <c r="AJ17" s="178">
        <f t="shared" ref="AJ17" si="31">SUM(AJ4:AJ16)</f>
        <v>0</v>
      </c>
      <c r="AK17" s="178">
        <f t="shared" ref="AK17" si="32">SUM(AK4:AK16)</f>
        <v>0</v>
      </c>
      <c r="AL17" s="178">
        <f t="shared" ref="AL17" si="33">SUM(AL4:AL16)</f>
        <v>0</v>
      </c>
      <c r="AM17" s="178">
        <f t="shared" ref="AM17" si="34">SUM(AM4:AM16)</f>
        <v>0</v>
      </c>
      <c r="AN17" s="178">
        <f t="shared" ref="AN17" si="35">SUM(AN4:AN16)</f>
        <v>0</v>
      </c>
      <c r="AO17" s="178">
        <f t="shared" ref="AO17" si="36">SUM(AO4:AO16)</f>
        <v>0</v>
      </c>
      <c r="AP17" s="178">
        <f t="shared" ref="AP17" si="37">SUM(AP4:AP16)</f>
        <v>0</v>
      </c>
      <c r="AQ17" s="178">
        <f t="shared" ref="AQ17" si="38">SUM(AQ4:AQ16)</f>
        <v>0</v>
      </c>
      <c r="AR17" s="178">
        <f t="shared" ref="AR17" si="39">SUM(AR4:AR16)</f>
        <v>0</v>
      </c>
      <c r="AS17" s="178">
        <f t="shared" ref="AS17" si="40">SUM(AS4:AS16)</f>
        <v>0</v>
      </c>
      <c r="AT17" s="503">
        <f t="shared" ref="AT17" si="41">SUM(AT4:AT16)</f>
        <v>0</v>
      </c>
      <c r="AU17" s="72">
        <f t="shared" si="5"/>
        <v>0</v>
      </c>
      <c r="AW17" s="73"/>
      <c r="AX17" s="186" t="s">
        <v>43</v>
      </c>
      <c r="AY17" s="178">
        <f>SUM(AY4:AY16)</f>
        <v>0</v>
      </c>
      <c r="AZ17" s="178">
        <f t="shared" ref="AZ17" si="42">SUM(AZ4:AZ16)</f>
        <v>0</v>
      </c>
      <c r="BA17" s="178">
        <f t="shared" ref="BA17" si="43">SUM(BA4:BA16)</f>
        <v>0</v>
      </c>
      <c r="BB17" s="178">
        <f t="shared" ref="BB17" si="44">SUM(BB4:BB16)</f>
        <v>0</v>
      </c>
      <c r="BC17" s="178">
        <f t="shared" ref="BC17" si="45">SUM(BC4:BC16)</f>
        <v>0</v>
      </c>
      <c r="BD17" s="178">
        <f t="shared" ref="BD17" si="46">SUM(BD4:BD16)</f>
        <v>0</v>
      </c>
      <c r="BE17" s="178">
        <f t="shared" ref="BE17" si="47">SUM(BE4:BE16)</f>
        <v>0</v>
      </c>
      <c r="BF17" s="178">
        <f t="shared" ref="BF17" si="48">SUM(BF4:BF16)</f>
        <v>0</v>
      </c>
      <c r="BG17" s="178">
        <f t="shared" ref="BG17" si="49">SUM(BG4:BG16)</f>
        <v>0</v>
      </c>
      <c r="BH17" s="178">
        <f t="shared" ref="BH17" si="50">SUM(BH4:BH16)</f>
        <v>0</v>
      </c>
      <c r="BI17" s="178">
        <f t="shared" ref="BI17" si="51">SUM(BI4:BI16)</f>
        <v>0</v>
      </c>
      <c r="BJ17" s="503">
        <f t="shared" ref="BJ17" si="52">SUM(BJ4:BJ16)</f>
        <v>0</v>
      </c>
      <c r="BK17" s="72">
        <f t="shared" si="6"/>
        <v>0</v>
      </c>
      <c r="BL17" s="492">
        <f>'FORECAST OVERVIEW'!M14</f>
        <v>0</v>
      </c>
      <c r="BM17" s="493">
        <f>'FORECAST OVERVIEW'!N14</f>
        <v>92767.605725590838</v>
      </c>
      <c r="BP17" s="73"/>
      <c r="BQ17" s="186" t="s">
        <v>43</v>
      </c>
      <c r="BR17" s="478">
        <f>SUM(BR4:BR16)</f>
        <v>0</v>
      </c>
      <c r="BS17" s="478">
        <f t="shared" ref="BS17:CD17" si="53">SUM(BS4:BS16)</f>
        <v>0</v>
      </c>
      <c r="BT17" s="478">
        <f t="shared" si="53"/>
        <v>0</v>
      </c>
      <c r="BU17" s="478">
        <f t="shared" si="53"/>
        <v>0</v>
      </c>
      <c r="BV17" s="478">
        <f t="shared" si="53"/>
        <v>0</v>
      </c>
      <c r="BW17" s="478">
        <f t="shared" si="53"/>
        <v>0</v>
      </c>
      <c r="BX17" s="478">
        <f t="shared" si="53"/>
        <v>0</v>
      </c>
      <c r="BY17" s="478">
        <f t="shared" si="53"/>
        <v>0</v>
      </c>
      <c r="BZ17" s="478">
        <f t="shared" si="53"/>
        <v>0</v>
      </c>
      <c r="CA17" s="478">
        <f t="shared" si="53"/>
        <v>0</v>
      </c>
      <c r="CB17" s="478">
        <f t="shared" si="53"/>
        <v>0.25922325696249948</v>
      </c>
      <c r="CC17" s="505">
        <f t="shared" si="53"/>
        <v>0.25922325696249948</v>
      </c>
      <c r="CD17" s="481">
        <f t="shared" si="53"/>
        <v>0.25922325696249948</v>
      </c>
      <c r="CF17" s="73"/>
      <c r="CG17" s="186" t="s">
        <v>43</v>
      </c>
      <c r="CH17" s="478">
        <f>SUM(CH4:CH16)</f>
        <v>0</v>
      </c>
      <c r="CI17" s="478">
        <f t="shared" ref="CI17:CT17" si="54">SUM(CI4:CI16)</f>
        <v>0</v>
      </c>
      <c r="CJ17" s="478">
        <f t="shared" si="54"/>
        <v>0</v>
      </c>
      <c r="CK17" s="478">
        <f t="shared" si="54"/>
        <v>0</v>
      </c>
      <c r="CL17" s="478">
        <f t="shared" si="54"/>
        <v>0</v>
      </c>
      <c r="CM17" s="478">
        <f t="shared" si="54"/>
        <v>0</v>
      </c>
      <c r="CN17" s="478">
        <f t="shared" si="54"/>
        <v>0</v>
      </c>
      <c r="CO17" s="478">
        <f t="shared" si="54"/>
        <v>0</v>
      </c>
      <c r="CP17" s="478">
        <f t="shared" si="54"/>
        <v>0</v>
      </c>
      <c r="CQ17" s="478">
        <f t="shared" si="54"/>
        <v>0</v>
      </c>
      <c r="CR17" s="478">
        <f t="shared" si="54"/>
        <v>0.74077674303750063</v>
      </c>
      <c r="CS17" s="505">
        <f t="shared" si="54"/>
        <v>0.74077674303750063</v>
      </c>
      <c r="CT17" s="481">
        <f t="shared" si="54"/>
        <v>0.74077674303750063</v>
      </c>
      <c r="CV17" s="73"/>
      <c r="CW17" s="186" t="s">
        <v>43</v>
      </c>
      <c r="CX17" s="478">
        <f>SUM(CX4:CX16)</f>
        <v>0</v>
      </c>
      <c r="CY17" s="478">
        <f t="shared" ref="CY17:DJ17" si="55">SUM(CY4:CY16)</f>
        <v>0</v>
      </c>
      <c r="CZ17" s="478">
        <f t="shared" si="55"/>
        <v>0</v>
      </c>
      <c r="DA17" s="478">
        <f t="shared" si="55"/>
        <v>0</v>
      </c>
      <c r="DB17" s="478">
        <f t="shared" si="55"/>
        <v>0</v>
      </c>
      <c r="DC17" s="478">
        <f t="shared" si="55"/>
        <v>0</v>
      </c>
      <c r="DD17" s="478">
        <f t="shared" si="55"/>
        <v>0</v>
      </c>
      <c r="DE17" s="478">
        <f t="shared" si="55"/>
        <v>0</v>
      </c>
      <c r="DF17" s="478">
        <f t="shared" si="55"/>
        <v>0</v>
      </c>
      <c r="DG17" s="478">
        <f t="shared" si="55"/>
        <v>0</v>
      </c>
      <c r="DH17" s="478">
        <f t="shared" si="55"/>
        <v>0</v>
      </c>
      <c r="DI17" s="505">
        <f t="shared" si="55"/>
        <v>0</v>
      </c>
      <c r="DJ17" s="481">
        <f t="shared" si="55"/>
        <v>0</v>
      </c>
      <c r="DL17" s="73"/>
      <c r="DM17" s="186" t="s">
        <v>43</v>
      </c>
      <c r="DN17" s="478">
        <f>SUM(DN4:DN16)</f>
        <v>0</v>
      </c>
      <c r="DO17" s="478">
        <f t="shared" ref="DO17:DZ17" si="56">SUM(DO4:DO16)</f>
        <v>0</v>
      </c>
      <c r="DP17" s="478">
        <f t="shared" si="56"/>
        <v>0</v>
      </c>
      <c r="DQ17" s="478">
        <f t="shared" si="56"/>
        <v>0</v>
      </c>
      <c r="DR17" s="478">
        <f t="shared" si="56"/>
        <v>0</v>
      </c>
      <c r="DS17" s="478">
        <f t="shared" si="56"/>
        <v>0</v>
      </c>
      <c r="DT17" s="478">
        <f t="shared" si="56"/>
        <v>0</v>
      </c>
      <c r="DU17" s="478">
        <f t="shared" si="56"/>
        <v>0</v>
      </c>
      <c r="DV17" s="478">
        <f t="shared" si="56"/>
        <v>0</v>
      </c>
      <c r="DW17" s="478">
        <f t="shared" si="56"/>
        <v>0</v>
      </c>
      <c r="DX17" s="478">
        <f t="shared" si="56"/>
        <v>0</v>
      </c>
      <c r="DY17" s="505">
        <f t="shared" si="56"/>
        <v>0</v>
      </c>
      <c r="DZ17" s="481">
        <f t="shared" si="56"/>
        <v>0</v>
      </c>
      <c r="EB17" s="513">
        <f t="shared" si="16"/>
        <v>1</v>
      </c>
      <c r="EC17" s="513">
        <f t="shared" si="17"/>
        <v>1</v>
      </c>
      <c r="ED17" s="513">
        <f t="shared" si="18"/>
        <v>1</v>
      </c>
    </row>
    <row r="18" spans="1:134" ht="21.75" thickBot="1" x14ac:dyDescent="0.4">
      <c r="A18" s="75"/>
      <c r="Q18" s="75"/>
      <c r="AG18" s="75"/>
      <c r="AW18" s="75"/>
      <c r="BP18" s="75"/>
      <c r="CF18" s="75"/>
      <c r="CV18" s="75"/>
      <c r="DL18" s="75"/>
    </row>
    <row r="19" spans="1:134" ht="21.75" thickBot="1" x14ac:dyDescent="0.4">
      <c r="A19" s="75"/>
      <c r="B19" s="173" t="s">
        <v>36</v>
      </c>
      <c r="C19" s="174">
        <f>C$3</f>
        <v>45292</v>
      </c>
      <c r="D19" s="174">
        <f t="shared" ref="D19:N19" si="57">D$3</f>
        <v>45323</v>
      </c>
      <c r="E19" s="174">
        <f t="shared" si="57"/>
        <v>45352</v>
      </c>
      <c r="F19" s="174">
        <f t="shared" si="57"/>
        <v>45383</v>
      </c>
      <c r="G19" s="174">
        <f t="shared" si="57"/>
        <v>45413</v>
      </c>
      <c r="H19" s="174">
        <f t="shared" si="57"/>
        <v>45444</v>
      </c>
      <c r="I19" s="174">
        <f t="shared" si="57"/>
        <v>45474</v>
      </c>
      <c r="J19" s="174">
        <f t="shared" si="57"/>
        <v>45505</v>
      </c>
      <c r="K19" s="174">
        <f t="shared" si="57"/>
        <v>45536</v>
      </c>
      <c r="L19" s="174">
        <f t="shared" si="57"/>
        <v>45566</v>
      </c>
      <c r="M19" s="174">
        <f t="shared" si="57"/>
        <v>45597</v>
      </c>
      <c r="N19" s="174" t="str">
        <f t="shared" si="57"/>
        <v>Dec-24 +</v>
      </c>
      <c r="O19" s="175" t="s">
        <v>34</v>
      </c>
      <c r="Q19" s="75"/>
      <c r="R19" s="173" t="s">
        <v>36</v>
      </c>
      <c r="S19" s="174">
        <f t="shared" ref="S19:AD19" si="58">S$3</f>
        <v>45292</v>
      </c>
      <c r="T19" s="174">
        <f t="shared" si="58"/>
        <v>45323</v>
      </c>
      <c r="U19" s="174">
        <f t="shared" si="58"/>
        <v>45352</v>
      </c>
      <c r="V19" s="174">
        <f t="shared" si="58"/>
        <v>45383</v>
      </c>
      <c r="W19" s="174">
        <f t="shared" si="58"/>
        <v>45413</v>
      </c>
      <c r="X19" s="174">
        <f t="shared" si="58"/>
        <v>45444</v>
      </c>
      <c r="Y19" s="174">
        <f t="shared" si="58"/>
        <v>45474</v>
      </c>
      <c r="Z19" s="174">
        <f t="shared" si="58"/>
        <v>45505</v>
      </c>
      <c r="AA19" s="174">
        <f t="shared" si="58"/>
        <v>45536</v>
      </c>
      <c r="AB19" s="174">
        <f t="shared" si="58"/>
        <v>45566</v>
      </c>
      <c r="AC19" s="174">
        <f t="shared" si="58"/>
        <v>45597</v>
      </c>
      <c r="AD19" s="174" t="str">
        <f t="shared" si="58"/>
        <v>Dec-24 +</v>
      </c>
      <c r="AE19" s="175" t="s">
        <v>34</v>
      </c>
      <c r="AG19" s="75"/>
      <c r="AH19" s="187" t="s">
        <v>36</v>
      </c>
      <c r="AI19" s="174">
        <f t="shared" ref="AI19:AT19" si="59">AI$3</f>
        <v>45292</v>
      </c>
      <c r="AJ19" s="174">
        <f t="shared" si="59"/>
        <v>45323</v>
      </c>
      <c r="AK19" s="174">
        <f t="shared" si="59"/>
        <v>45352</v>
      </c>
      <c r="AL19" s="174">
        <f t="shared" si="59"/>
        <v>45383</v>
      </c>
      <c r="AM19" s="174">
        <f t="shared" si="59"/>
        <v>45413</v>
      </c>
      <c r="AN19" s="174">
        <f t="shared" si="59"/>
        <v>45444</v>
      </c>
      <c r="AO19" s="174">
        <f t="shared" si="59"/>
        <v>45474</v>
      </c>
      <c r="AP19" s="174">
        <f t="shared" si="59"/>
        <v>45505</v>
      </c>
      <c r="AQ19" s="174">
        <f t="shared" si="59"/>
        <v>45536</v>
      </c>
      <c r="AR19" s="174">
        <f t="shared" si="59"/>
        <v>45566</v>
      </c>
      <c r="AS19" s="174">
        <f t="shared" si="59"/>
        <v>45597</v>
      </c>
      <c r="AT19" s="174" t="str">
        <f t="shared" si="59"/>
        <v>Dec-24 +</v>
      </c>
      <c r="AU19" s="175" t="s">
        <v>34</v>
      </c>
      <c r="AW19" s="75"/>
      <c r="AX19" s="173" t="s">
        <v>36</v>
      </c>
      <c r="AY19" s="174">
        <f t="shared" ref="AY19:BJ19" si="60">AY$3</f>
        <v>45292</v>
      </c>
      <c r="AZ19" s="174">
        <f t="shared" si="60"/>
        <v>45323</v>
      </c>
      <c r="BA19" s="174">
        <f t="shared" si="60"/>
        <v>45352</v>
      </c>
      <c r="BB19" s="174">
        <f t="shared" si="60"/>
        <v>45383</v>
      </c>
      <c r="BC19" s="174">
        <f t="shared" si="60"/>
        <v>45413</v>
      </c>
      <c r="BD19" s="174">
        <f t="shared" si="60"/>
        <v>45444</v>
      </c>
      <c r="BE19" s="174">
        <f t="shared" si="60"/>
        <v>45474</v>
      </c>
      <c r="BF19" s="174">
        <f t="shared" si="60"/>
        <v>45505</v>
      </c>
      <c r="BG19" s="174">
        <f t="shared" si="60"/>
        <v>45536</v>
      </c>
      <c r="BH19" s="174">
        <f t="shared" si="60"/>
        <v>45566</v>
      </c>
      <c r="BI19" s="174">
        <f t="shared" si="60"/>
        <v>45597</v>
      </c>
      <c r="BJ19" s="174" t="str">
        <f t="shared" si="60"/>
        <v>Dec-24 +</v>
      </c>
      <c r="BK19" s="175" t="s">
        <v>34</v>
      </c>
      <c r="BP19" s="75"/>
      <c r="BQ19" s="173" t="s">
        <v>36</v>
      </c>
      <c r="BR19" s="482" t="s">
        <v>188</v>
      </c>
      <c r="BS19" s="482" t="s">
        <v>189</v>
      </c>
      <c r="BT19" s="482" t="s">
        <v>190</v>
      </c>
      <c r="BU19" s="482" t="s">
        <v>191</v>
      </c>
      <c r="BV19" s="482" t="s">
        <v>44</v>
      </c>
      <c r="BW19" s="482" t="s">
        <v>192</v>
      </c>
      <c r="BX19" s="482" t="s">
        <v>193</v>
      </c>
      <c r="BY19" s="482" t="s">
        <v>194</v>
      </c>
      <c r="BZ19" s="482" t="s">
        <v>195</v>
      </c>
      <c r="CA19" s="482" t="s">
        <v>196</v>
      </c>
      <c r="CB19" s="489" t="s">
        <v>197</v>
      </c>
      <c r="CC19" s="489" t="s">
        <v>198</v>
      </c>
      <c r="CD19" s="175" t="s">
        <v>34</v>
      </c>
      <c r="CF19" s="75"/>
      <c r="CG19" s="173" t="s">
        <v>36</v>
      </c>
      <c r="CH19" s="482" t="s">
        <v>188</v>
      </c>
      <c r="CI19" s="482" t="s">
        <v>189</v>
      </c>
      <c r="CJ19" s="482" t="s">
        <v>190</v>
      </c>
      <c r="CK19" s="482" t="s">
        <v>191</v>
      </c>
      <c r="CL19" s="482" t="s">
        <v>44</v>
      </c>
      <c r="CM19" s="482" t="s">
        <v>192</v>
      </c>
      <c r="CN19" s="482" t="s">
        <v>193</v>
      </c>
      <c r="CO19" s="482" t="s">
        <v>194</v>
      </c>
      <c r="CP19" s="482" t="s">
        <v>195</v>
      </c>
      <c r="CQ19" s="482" t="s">
        <v>196</v>
      </c>
      <c r="CR19" s="489" t="s">
        <v>197</v>
      </c>
      <c r="CS19" s="489" t="s">
        <v>198</v>
      </c>
      <c r="CT19" s="175" t="s">
        <v>34</v>
      </c>
      <c r="CV19" s="75"/>
      <c r="CW19" s="173" t="s">
        <v>36</v>
      </c>
      <c r="CX19" s="482" t="s">
        <v>188</v>
      </c>
      <c r="CY19" s="482" t="s">
        <v>189</v>
      </c>
      <c r="CZ19" s="482" t="s">
        <v>190</v>
      </c>
      <c r="DA19" s="482" t="s">
        <v>191</v>
      </c>
      <c r="DB19" s="482" t="s">
        <v>44</v>
      </c>
      <c r="DC19" s="482" t="s">
        <v>192</v>
      </c>
      <c r="DD19" s="482" t="s">
        <v>193</v>
      </c>
      <c r="DE19" s="482" t="s">
        <v>194</v>
      </c>
      <c r="DF19" s="482" t="s">
        <v>195</v>
      </c>
      <c r="DG19" s="482" t="s">
        <v>196</v>
      </c>
      <c r="DH19" s="489" t="s">
        <v>197</v>
      </c>
      <c r="DI19" s="489" t="s">
        <v>198</v>
      </c>
      <c r="DJ19" s="175" t="s">
        <v>34</v>
      </c>
      <c r="DL19" s="75"/>
      <c r="DM19" s="173" t="s">
        <v>36</v>
      </c>
      <c r="DN19" s="482" t="s">
        <v>188</v>
      </c>
      <c r="DO19" s="482" t="s">
        <v>189</v>
      </c>
      <c r="DP19" s="482" t="s">
        <v>190</v>
      </c>
      <c r="DQ19" s="482" t="s">
        <v>191</v>
      </c>
      <c r="DR19" s="482" t="s">
        <v>44</v>
      </c>
      <c r="DS19" s="482" t="s">
        <v>192</v>
      </c>
      <c r="DT19" s="482" t="s">
        <v>193</v>
      </c>
      <c r="DU19" s="482" t="s">
        <v>194</v>
      </c>
      <c r="DV19" s="482" t="s">
        <v>195</v>
      </c>
      <c r="DW19" s="482" t="s">
        <v>196</v>
      </c>
      <c r="DX19" s="489" t="s">
        <v>197</v>
      </c>
      <c r="DY19" s="489" t="s">
        <v>198</v>
      </c>
      <c r="DZ19" s="175" t="s">
        <v>34</v>
      </c>
    </row>
    <row r="20" spans="1:134" ht="15" customHeight="1" x14ac:dyDescent="0.25">
      <c r="A20" s="616" t="s">
        <v>69</v>
      </c>
      <c r="B20" s="185" t="s">
        <v>62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477">
        <f>$BL$33*CB20</f>
        <v>0</v>
      </c>
      <c r="N20" s="477">
        <f>$BM$33*CC20</f>
        <v>0</v>
      </c>
      <c r="O20" s="69">
        <f t="shared" ref="O20:O33" si="61">SUM(C20:N20)</f>
        <v>0</v>
      </c>
      <c r="Q20" s="616" t="s">
        <v>69</v>
      </c>
      <c r="R20" s="185" t="s">
        <v>62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344700</v>
      </c>
      <c r="AB20" s="3">
        <v>0</v>
      </c>
      <c r="AC20" s="477">
        <f>$BL$33*CR20</f>
        <v>36060.269619878294</v>
      </c>
      <c r="AD20" s="477">
        <f>$BM$33*CS20</f>
        <v>1365344.4749907157</v>
      </c>
      <c r="AE20" s="69">
        <f t="shared" ref="AE20:AE33" si="62">SUM(S20:AD20)</f>
        <v>1746104.7446105941</v>
      </c>
      <c r="AG20" s="616" t="s">
        <v>69</v>
      </c>
      <c r="AH20" s="185" t="s">
        <v>62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168378</v>
      </c>
      <c r="AQ20" s="3">
        <v>434344</v>
      </c>
      <c r="AR20" s="3">
        <v>0</v>
      </c>
      <c r="AS20" s="477">
        <f>$BL$33*DH20</f>
        <v>11808.255439699557</v>
      </c>
      <c r="AT20" s="477">
        <f>$BM$33*DI20</f>
        <v>447094.17022731813</v>
      </c>
      <c r="AU20" s="69">
        <f t="shared" ref="AU20:AU33" si="63">SUM(AI20:AT20)</f>
        <v>1061624.4256670177</v>
      </c>
      <c r="AW20" s="616" t="s">
        <v>69</v>
      </c>
      <c r="AX20" s="185" t="s">
        <v>62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477">
        <f>$BL$33*DX20</f>
        <v>13348.586482368575</v>
      </c>
      <c r="BJ20" s="477">
        <f>$BM$33*DY20</f>
        <v>505415.48897878709</v>
      </c>
      <c r="BK20" s="69">
        <f t="shared" ref="BK20:BK33" si="64">SUM(AY20:BJ20)</f>
        <v>518764.07546115568</v>
      </c>
      <c r="BL20" s="182"/>
      <c r="BP20" s="616" t="s">
        <v>69</v>
      </c>
      <c r="BQ20" s="185" t="s">
        <v>62</v>
      </c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506">
        <v>0</v>
      </c>
      <c r="CC20" s="506">
        <v>0</v>
      </c>
      <c r="CD20" s="507">
        <v>0</v>
      </c>
      <c r="CF20" s="616" t="s">
        <v>69</v>
      </c>
      <c r="CG20" s="185" t="s">
        <v>62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506">
        <v>3.9455234749099288E-2</v>
      </c>
      <c r="CS20" s="506">
        <v>3.9455234749099288E-2</v>
      </c>
      <c r="CT20" s="507">
        <v>3.9455234749099288E-2</v>
      </c>
      <c r="CV20" s="616" t="s">
        <v>69</v>
      </c>
      <c r="CW20" s="185" t="s">
        <v>62</v>
      </c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506">
        <v>1.2919966912666891E-2</v>
      </c>
      <c r="DI20" s="506">
        <v>1.2919966912666891E-2</v>
      </c>
      <c r="DJ20" s="507">
        <v>1.2919966912666891E-2</v>
      </c>
      <c r="DL20" s="616" t="s">
        <v>69</v>
      </c>
      <c r="DM20" s="185" t="s">
        <v>62</v>
      </c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506">
        <v>1.4605315456104547E-2</v>
      </c>
      <c r="DY20" s="506">
        <v>1.4605315456104547E-2</v>
      </c>
      <c r="DZ20" s="507">
        <v>1.4605315456104547E-2</v>
      </c>
      <c r="EB20" s="513">
        <f>CB20+CR20+DH20+DX20</f>
        <v>6.698051711787073E-2</v>
      </c>
      <c r="EC20" s="513">
        <f t="shared" ref="EC20:EC33" si="65">CC20+CS20+DI20+DY20</f>
        <v>6.698051711787073E-2</v>
      </c>
      <c r="ED20" s="513">
        <f t="shared" ref="ED20:ED33" si="66">CD20+CT20+DJ20+DZ20</f>
        <v>6.698051711787073E-2</v>
      </c>
    </row>
    <row r="21" spans="1:134" x14ac:dyDescent="0.25">
      <c r="A21" s="617"/>
      <c r="B21" s="185" t="s">
        <v>61</v>
      </c>
      <c r="C21" s="3">
        <v>0</v>
      </c>
      <c r="D21" s="3">
        <v>0</v>
      </c>
      <c r="E21" s="3">
        <v>0</v>
      </c>
      <c r="F21" s="3">
        <v>9979</v>
      </c>
      <c r="G21" s="3">
        <v>0</v>
      </c>
      <c r="H21" s="3">
        <v>0</v>
      </c>
      <c r="I21" s="3">
        <v>0</v>
      </c>
      <c r="J21" s="3">
        <v>0</v>
      </c>
      <c r="K21" s="3">
        <v>41586</v>
      </c>
      <c r="L21" s="3">
        <v>0</v>
      </c>
      <c r="M21" s="477">
        <f t="shared" ref="M21:M32" si="67">$BL$33*CB21</f>
        <v>0</v>
      </c>
      <c r="N21" s="477">
        <f t="shared" ref="N21:N32" si="68">$BM$33*CC21</f>
        <v>0</v>
      </c>
      <c r="O21" s="69">
        <f t="shared" si="61"/>
        <v>51565</v>
      </c>
      <c r="Q21" s="617"/>
      <c r="R21" s="185" t="s">
        <v>61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477">
        <f t="shared" ref="AC21:AC32" si="69">$BL$33*CR21</f>
        <v>0</v>
      </c>
      <c r="AD21" s="477">
        <f t="shared" ref="AD21:AD32" si="70">$BM$33*CS21</f>
        <v>0</v>
      </c>
      <c r="AE21" s="69">
        <f t="shared" si="62"/>
        <v>0</v>
      </c>
      <c r="AG21" s="617"/>
      <c r="AH21" s="185" t="s">
        <v>61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477">
        <f t="shared" ref="AS21:AS32" si="71">$BL$33*DH21</f>
        <v>362.34093847989345</v>
      </c>
      <c r="AT21" s="477">
        <f t="shared" ref="AT21:AT32" si="72">$BM$33*DI21</f>
        <v>13719.259551619047</v>
      </c>
      <c r="AU21" s="69">
        <f t="shared" si="63"/>
        <v>14081.600490098941</v>
      </c>
      <c r="AW21" s="617"/>
      <c r="AX21" s="185" t="s">
        <v>61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477">
        <f t="shared" ref="BI21:BI32" si="73">$BL$33*DX21</f>
        <v>0</v>
      </c>
      <c r="BJ21" s="477">
        <f t="shared" ref="BJ21:BJ32" si="74">$BM$33*DY21</f>
        <v>0</v>
      </c>
      <c r="BK21" s="69">
        <f t="shared" si="64"/>
        <v>0</v>
      </c>
      <c r="BP21" s="617"/>
      <c r="BQ21" s="185" t="s">
        <v>61</v>
      </c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508">
        <v>0</v>
      </c>
      <c r="CC21" s="508">
        <v>0</v>
      </c>
      <c r="CD21" s="509">
        <v>0</v>
      </c>
      <c r="CF21" s="617"/>
      <c r="CG21" s="185" t="s">
        <v>61</v>
      </c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508">
        <v>0</v>
      </c>
      <c r="CS21" s="508">
        <v>0</v>
      </c>
      <c r="CT21" s="509">
        <v>0</v>
      </c>
      <c r="CV21" s="617"/>
      <c r="CW21" s="185" t="s">
        <v>61</v>
      </c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508">
        <v>3.964542400163394E-4</v>
      </c>
      <c r="DI21" s="508">
        <v>3.964542400163394E-4</v>
      </c>
      <c r="DJ21" s="509">
        <v>3.964542400163394E-4</v>
      </c>
      <c r="DL21" s="617"/>
      <c r="DM21" s="185" t="s">
        <v>61</v>
      </c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508">
        <v>0</v>
      </c>
      <c r="DY21" s="508">
        <v>0</v>
      </c>
      <c r="DZ21" s="509">
        <v>0</v>
      </c>
      <c r="EB21" s="513">
        <f t="shared" ref="EB21:EB33" si="75">CB21+CR21+DH21+DX21</f>
        <v>3.964542400163394E-4</v>
      </c>
      <c r="EC21" s="513">
        <f t="shared" si="65"/>
        <v>3.964542400163394E-4</v>
      </c>
      <c r="ED21" s="513">
        <f t="shared" si="66"/>
        <v>3.964542400163394E-4</v>
      </c>
    </row>
    <row r="22" spans="1:134" x14ac:dyDescent="0.25">
      <c r="A22" s="617"/>
      <c r="B22" s="185" t="s">
        <v>60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477">
        <f t="shared" si="67"/>
        <v>0</v>
      </c>
      <c r="N22" s="477">
        <f t="shared" si="68"/>
        <v>0</v>
      </c>
      <c r="O22" s="69">
        <f t="shared" si="61"/>
        <v>0</v>
      </c>
      <c r="Q22" s="617"/>
      <c r="R22" s="185" t="s">
        <v>60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477">
        <f t="shared" si="69"/>
        <v>0</v>
      </c>
      <c r="AD22" s="477">
        <f t="shared" si="70"/>
        <v>0</v>
      </c>
      <c r="AE22" s="69">
        <f t="shared" si="62"/>
        <v>0</v>
      </c>
      <c r="AG22" s="617"/>
      <c r="AH22" s="185" t="s">
        <v>60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477">
        <f t="shared" si="71"/>
        <v>0</v>
      </c>
      <c r="AT22" s="477">
        <f t="shared" si="72"/>
        <v>0</v>
      </c>
      <c r="AU22" s="69">
        <f t="shared" si="63"/>
        <v>0</v>
      </c>
      <c r="AW22" s="617"/>
      <c r="AX22" s="185" t="s">
        <v>60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477">
        <f t="shared" si="73"/>
        <v>0</v>
      </c>
      <c r="BJ22" s="477">
        <f t="shared" si="74"/>
        <v>0</v>
      </c>
      <c r="BK22" s="69">
        <f t="shared" si="64"/>
        <v>0</v>
      </c>
      <c r="BP22" s="617"/>
      <c r="BQ22" s="185" t="s">
        <v>60</v>
      </c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508">
        <v>0</v>
      </c>
      <c r="CC22" s="508">
        <v>0</v>
      </c>
      <c r="CD22" s="509">
        <v>0</v>
      </c>
      <c r="CF22" s="617"/>
      <c r="CG22" s="185" t="s">
        <v>60</v>
      </c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508">
        <v>0</v>
      </c>
      <c r="CS22" s="508">
        <v>0</v>
      </c>
      <c r="CT22" s="509">
        <v>0</v>
      </c>
      <c r="CV22" s="617"/>
      <c r="CW22" s="185" t="s">
        <v>60</v>
      </c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508">
        <v>0</v>
      </c>
      <c r="DI22" s="508">
        <v>0</v>
      </c>
      <c r="DJ22" s="509">
        <v>0</v>
      </c>
      <c r="DL22" s="617"/>
      <c r="DM22" s="185" t="s">
        <v>60</v>
      </c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508">
        <v>0</v>
      </c>
      <c r="DY22" s="508">
        <v>0</v>
      </c>
      <c r="DZ22" s="509">
        <v>0</v>
      </c>
      <c r="EB22" s="513">
        <f t="shared" si="75"/>
        <v>0</v>
      </c>
      <c r="EC22" s="513">
        <f t="shared" si="65"/>
        <v>0</v>
      </c>
      <c r="ED22" s="513">
        <f t="shared" si="66"/>
        <v>0</v>
      </c>
    </row>
    <row r="23" spans="1:134" x14ac:dyDescent="0.25">
      <c r="A23" s="617"/>
      <c r="B23" s="185" t="s">
        <v>59</v>
      </c>
      <c r="C23" s="3">
        <v>0</v>
      </c>
      <c r="D23" s="3">
        <v>0</v>
      </c>
      <c r="E23" s="3">
        <v>0</v>
      </c>
      <c r="F23" s="3">
        <v>111828</v>
      </c>
      <c r="G23" s="3">
        <v>65135</v>
      </c>
      <c r="H23" s="3">
        <v>0</v>
      </c>
      <c r="I23" s="3">
        <v>0</v>
      </c>
      <c r="J23" s="3">
        <v>0</v>
      </c>
      <c r="K23" s="3">
        <v>30205</v>
      </c>
      <c r="L23" s="3">
        <v>0</v>
      </c>
      <c r="M23" s="477">
        <f t="shared" si="67"/>
        <v>32278.630402825162</v>
      </c>
      <c r="N23" s="477">
        <f t="shared" si="68"/>
        <v>1222160.8475292765</v>
      </c>
      <c r="O23" s="69">
        <f t="shared" si="61"/>
        <v>1461607.4779321016</v>
      </c>
      <c r="Q23" s="617"/>
      <c r="R23" s="185" t="s">
        <v>59</v>
      </c>
      <c r="S23" s="3">
        <v>0</v>
      </c>
      <c r="T23" s="3">
        <v>0</v>
      </c>
      <c r="U23" s="3">
        <v>438127</v>
      </c>
      <c r="V23" s="3">
        <v>0</v>
      </c>
      <c r="W23" s="3">
        <v>197555</v>
      </c>
      <c r="X23" s="3">
        <v>21199</v>
      </c>
      <c r="Y23" s="3">
        <v>0</v>
      </c>
      <c r="Z23" s="3">
        <v>123971</v>
      </c>
      <c r="AA23" s="3">
        <v>200550</v>
      </c>
      <c r="AB23" s="3">
        <v>294149</v>
      </c>
      <c r="AC23" s="477">
        <f t="shared" si="69"/>
        <v>43096.206109499508</v>
      </c>
      <c r="AD23" s="477">
        <f t="shared" si="70"/>
        <v>1631745.0625003085</v>
      </c>
      <c r="AE23" s="69">
        <f t="shared" si="62"/>
        <v>2950392.2686098078</v>
      </c>
      <c r="AG23" s="617"/>
      <c r="AH23" s="185" t="s">
        <v>59</v>
      </c>
      <c r="AI23" s="3">
        <v>0</v>
      </c>
      <c r="AJ23" s="3">
        <v>0</v>
      </c>
      <c r="AK23" s="3">
        <v>0</v>
      </c>
      <c r="AL23" s="3">
        <v>0</v>
      </c>
      <c r="AM23" s="3">
        <v>52850</v>
      </c>
      <c r="AN23" s="3">
        <v>148113</v>
      </c>
      <c r="AO23" s="3">
        <v>0</v>
      </c>
      <c r="AP23" s="3">
        <v>0</v>
      </c>
      <c r="AQ23" s="3">
        <v>0</v>
      </c>
      <c r="AR23" s="3">
        <v>0</v>
      </c>
      <c r="AS23" s="477">
        <f t="shared" si="71"/>
        <v>72600.950728295851</v>
      </c>
      <c r="AT23" s="477">
        <f t="shared" si="72"/>
        <v>2748878.6967169242</v>
      </c>
      <c r="AU23" s="69">
        <f t="shared" si="63"/>
        <v>3022442.64744522</v>
      </c>
      <c r="AW23" s="617"/>
      <c r="AX23" s="185" t="s">
        <v>59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101472</v>
      </c>
      <c r="BI23" s="477">
        <f t="shared" si="73"/>
        <v>28814.761033567076</v>
      </c>
      <c r="BJ23" s="477">
        <f t="shared" si="74"/>
        <v>1091008.8912277899</v>
      </c>
      <c r="BK23" s="69">
        <f t="shared" si="64"/>
        <v>1221295.6522613571</v>
      </c>
      <c r="BP23" s="617"/>
      <c r="BQ23" s="185" t="s">
        <v>59</v>
      </c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508">
        <v>3.531756565738009E-2</v>
      </c>
      <c r="CC23" s="508">
        <v>3.531756565738009E-2</v>
      </c>
      <c r="CD23" s="509">
        <v>3.531756565738009E-2</v>
      </c>
      <c r="CF23" s="617"/>
      <c r="CG23" s="185" t="s">
        <v>59</v>
      </c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508">
        <v>4.7153583341721254E-2</v>
      </c>
      <c r="CS23" s="508">
        <v>4.7153583341721254E-2</v>
      </c>
      <c r="CT23" s="509">
        <v>4.7153583341721254E-2</v>
      </c>
      <c r="CV23" s="617"/>
      <c r="CW23" s="185" t="s">
        <v>59</v>
      </c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508">
        <v>7.9436110272831956E-2</v>
      </c>
      <c r="DI23" s="508">
        <v>7.9436110272831956E-2</v>
      </c>
      <c r="DJ23" s="509">
        <v>7.9436110272831956E-2</v>
      </c>
      <c r="DL23" s="617"/>
      <c r="DM23" s="185" t="s">
        <v>59</v>
      </c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508">
        <v>3.1527583481845999E-2</v>
      </c>
      <c r="DY23" s="508">
        <v>3.1527583481845999E-2</v>
      </c>
      <c r="DZ23" s="509">
        <v>3.1527583481845999E-2</v>
      </c>
      <c r="EB23" s="513">
        <f t="shared" si="75"/>
        <v>0.19343484275377931</v>
      </c>
      <c r="EC23" s="513">
        <f t="shared" si="65"/>
        <v>0.19343484275377931</v>
      </c>
      <c r="ED23" s="513">
        <f t="shared" si="66"/>
        <v>0.19343484275377931</v>
      </c>
    </row>
    <row r="24" spans="1:134" x14ac:dyDescent="0.25">
      <c r="A24" s="617"/>
      <c r="B24" s="185" t="s">
        <v>58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477">
        <f t="shared" si="67"/>
        <v>0</v>
      </c>
      <c r="N24" s="477">
        <f t="shared" si="68"/>
        <v>0</v>
      </c>
      <c r="O24" s="69">
        <f t="shared" si="61"/>
        <v>0</v>
      </c>
      <c r="Q24" s="617"/>
      <c r="R24" s="185" t="s">
        <v>58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477">
        <f t="shared" si="69"/>
        <v>0</v>
      </c>
      <c r="AD24" s="477">
        <f t="shared" si="70"/>
        <v>0</v>
      </c>
      <c r="AE24" s="69">
        <f t="shared" si="62"/>
        <v>0</v>
      </c>
      <c r="AG24" s="617"/>
      <c r="AH24" s="185" t="s">
        <v>58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477">
        <f t="shared" si="71"/>
        <v>0</v>
      </c>
      <c r="AT24" s="477">
        <f t="shared" si="72"/>
        <v>0</v>
      </c>
      <c r="AU24" s="69">
        <f t="shared" si="63"/>
        <v>0</v>
      </c>
      <c r="AW24" s="617"/>
      <c r="AX24" s="185" t="s">
        <v>58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477">
        <f t="shared" si="73"/>
        <v>0</v>
      </c>
      <c r="BJ24" s="477">
        <f t="shared" si="74"/>
        <v>0</v>
      </c>
      <c r="BK24" s="69">
        <f t="shared" si="64"/>
        <v>0</v>
      </c>
      <c r="BP24" s="617"/>
      <c r="BQ24" s="185" t="s">
        <v>58</v>
      </c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508">
        <v>0</v>
      </c>
      <c r="CC24" s="508">
        <v>0</v>
      </c>
      <c r="CD24" s="509">
        <v>0</v>
      </c>
      <c r="CF24" s="617"/>
      <c r="CG24" s="185" t="s">
        <v>58</v>
      </c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508">
        <v>0</v>
      </c>
      <c r="CS24" s="508">
        <v>0</v>
      </c>
      <c r="CT24" s="509">
        <v>0</v>
      </c>
      <c r="CV24" s="617"/>
      <c r="CW24" s="185" t="s">
        <v>58</v>
      </c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508">
        <v>0</v>
      </c>
      <c r="DI24" s="508">
        <v>0</v>
      </c>
      <c r="DJ24" s="509">
        <v>0</v>
      </c>
      <c r="DL24" s="617"/>
      <c r="DM24" s="185" t="s">
        <v>58</v>
      </c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508">
        <v>0</v>
      </c>
      <c r="DY24" s="508">
        <v>0</v>
      </c>
      <c r="DZ24" s="509">
        <v>0</v>
      </c>
      <c r="EB24" s="513">
        <f t="shared" si="75"/>
        <v>0</v>
      </c>
      <c r="EC24" s="513">
        <f t="shared" si="65"/>
        <v>0</v>
      </c>
      <c r="ED24" s="513">
        <f t="shared" si="66"/>
        <v>0</v>
      </c>
    </row>
    <row r="25" spans="1:134" x14ac:dyDescent="0.25">
      <c r="A25" s="617"/>
      <c r="B25" s="185" t="s">
        <v>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477">
        <f t="shared" si="67"/>
        <v>0</v>
      </c>
      <c r="N25" s="477">
        <f t="shared" si="68"/>
        <v>0</v>
      </c>
      <c r="O25" s="69">
        <f t="shared" si="61"/>
        <v>0</v>
      </c>
      <c r="Q25" s="617"/>
      <c r="R25" s="185" t="s">
        <v>57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477">
        <f t="shared" si="69"/>
        <v>0</v>
      </c>
      <c r="AD25" s="477">
        <f t="shared" si="70"/>
        <v>0</v>
      </c>
      <c r="AE25" s="69">
        <f t="shared" si="62"/>
        <v>0</v>
      </c>
      <c r="AG25" s="617"/>
      <c r="AH25" s="185" t="s">
        <v>57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477">
        <f t="shared" si="71"/>
        <v>0</v>
      </c>
      <c r="AT25" s="477">
        <f t="shared" si="72"/>
        <v>0</v>
      </c>
      <c r="AU25" s="69">
        <f t="shared" si="63"/>
        <v>0</v>
      </c>
      <c r="AW25" s="617"/>
      <c r="AX25" s="185" t="s">
        <v>57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477">
        <f t="shared" si="73"/>
        <v>0</v>
      </c>
      <c r="BJ25" s="477">
        <f t="shared" si="74"/>
        <v>0</v>
      </c>
      <c r="BK25" s="69">
        <f t="shared" si="64"/>
        <v>0</v>
      </c>
      <c r="BP25" s="617"/>
      <c r="BQ25" s="185" t="s">
        <v>57</v>
      </c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508">
        <v>0</v>
      </c>
      <c r="CC25" s="508">
        <v>0</v>
      </c>
      <c r="CD25" s="509">
        <v>0</v>
      </c>
      <c r="CF25" s="617"/>
      <c r="CG25" s="185" t="s">
        <v>57</v>
      </c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508">
        <v>0</v>
      </c>
      <c r="CS25" s="508">
        <v>0</v>
      </c>
      <c r="CT25" s="509">
        <v>0</v>
      </c>
      <c r="CV25" s="617"/>
      <c r="CW25" s="185" t="s">
        <v>57</v>
      </c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508">
        <v>0</v>
      </c>
      <c r="DI25" s="508">
        <v>0</v>
      </c>
      <c r="DJ25" s="509">
        <v>0</v>
      </c>
      <c r="DL25" s="617"/>
      <c r="DM25" s="185" t="s">
        <v>57</v>
      </c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508">
        <v>0</v>
      </c>
      <c r="DY25" s="508">
        <v>0</v>
      </c>
      <c r="DZ25" s="509">
        <v>0</v>
      </c>
      <c r="EB25" s="513">
        <f t="shared" si="75"/>
        <v>0</v>
      </c>
      <c r="EC25" s="513">
        <f t="shared" si="65"/>
        <v>0</v>
      </c>
      <c r="ED25" s="513">
        <f t="shared" si="66"/>
        <v>0</v>
      </c>
    </row>
    <row r="26" spans="1:134" x14ac:dyDescent="0.25">
      <c r="A26" s="617"/>
      <c r="B26" s="185" t="s">
        <v>56</v>
      </c>
      <c r="C26" s="3">
        <v>0</v>
      </c>
      <c r="D26" s="3">
        <v>0</v>
      </c>
      <c r="E26" s="3">
        <v>0</v>
      </c>
      <c r="F26" s="3">
        <v>3809</v>
      </c>
      <c r="G26" s="3">
        <v>4689</v>
      </c>
      <c r="H26" s="3">
        <v>29829</v>
      </c>
      <c r="I26" s="3">
        <v>0</v>
      </c>
      <c r="J26" s="3">
        <v>0</v>
      </c>
      <c r="K26" s="3">
        <v>39281</v>
      </c>
      <c r="L26" s="3">
        <v>0</v>
      </c>
      <c r="M26" s="477">
        <f t="shared" si="67"/>
        <v>38650.351339182307</v>
      </c>
      <c r="N26" s="477">
        <f t="shared" si="68"/>
        <v>1463412.3431044021</v>
      </c>
      <c r="O26" s="69">
        <f t="shared" si="61"/>
        <v>1579670.6944435844</v>
      </c>
      <c r="Q26" s="617"/>
      <c r="R26" s="185" t="s">
        <v>56</v>
      </c>
      <c r="S26" s="3">
        <v>0</v>
      </c>
      <c r="T26" s="3">
        <v>0</v>
      </c>
      <c r="U26" s="3">
        <v>53093</v>
      </c>
      <c r="V26" s="3">
        <v>127946</v>
      </c>
      <c r="W26" s="3">
        <v>9861</v>
      </c>
      <c r="X26" s="3">
        <v>990021</v>
      </c>
      <c r="Y26" s="3">
        <v>0</v>
      </c>
      <c r="Z26" s="3">
        <v>172779</v>
      </c>
      <c r="AA26" s="3">
        <v>692759</v>
      </c>
      <c r="AB26" s="3">
        <v>927609</v>
      </c>
      <c r="AC26" s="477">
        <f t="shared" si="69"/>
        <v>244737.35187870529</v>
      </c>
      <c r="AD26" s="477">
        <f t="shared" si="70"/>
        <v>9266452.9337641913</v>
      </c>
      <c r="AE26" s="69">
        <f t="shared" si="62"/>
        <v>12485258.285642896</v>
      </c>
      <c r="AG26" s="617"/>
      <c r="AH26" s="185" t="s">
        <v>56</v>
      </c>
      <c r="AI26" s="3">
        <v>0</v>
      </c>
      <c r="AJ26" s="3">
        <v>0</v>
      </c>
      <c r="AK26" s="3">
        <v>0</v>
      </c>
      <c r="AL26" s="3">
        <v>0</v>
      </c>
      <c r="AM26" s="3">
        <v>5292</v>
      </c>
      <c r="AN26" s="3">
        <v>133075</v>
      </c>
      <c r="AO26" s="3">
        <v>0</v>
      </c>
      <c r="AP26" s="3">
        <v>0</v>
      </c>
      <c r="AQ26" s="3">
        <v>0</v>
      </c>
      <c r="AR26" s="3">
        <v>0</v>
      </c>
      <c r="AS26" s="477">
        <f t="shared" si="71"/>
        <v>22210.808790672923</v>
      </c>
      <c r="AT26" s="477">
        <f t="shared" si="72"/>
        <v>840964.45720149472</v>
      </c>
      <c r="AU26" s="69">
        <f t="shared" si="63"/>
        <v>1001542.2659921676</v>
      </c>
      <c r="AW26" s="617"/>
      <c r="AX26" s="185" t="s">
        <v>56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477">
        <f t="shared" si="73"/>
        <v>0</v>
      </c>
      <c r="BJ26" s="477">
        <f t="shared" si="74"/>
        <v>0</v>
      </c>
      <c r="BK26" s="69">
        <f t="shared" si="64"/>
        <v>0</v>
      </c>
      <c r="BP26" s="617"/>
      <c r="BQ26" s="185" t="s">
        <v>56</v>
      </c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508">
        <v>4.2289164814840033E-2</v>
      </c>
      <c r="CC26" s="508">
        <v>4.2289164814840033E-2</v>
      </c>
      <c r="CD26" s="509">
        <v>4.2289164814840033E-2</v>
      </c>
      <c r="CF26" s="617"/>
      <c r="CG26" s="185" t="s">
        <v>56</v>
      </c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508">
        <v>0.26777863205227537</v>
      </c>
      <c r="CS26" s="508">
        <v>0.26777863205227537</v>
      </c>
      <c r="CT26" s="509">
        <v>0.26777863205227537</v>
      </c>
      <c r="CV26" s="617"/>
      <c r="CW26" s="185" t="s">
        <v>56</v>
      </c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508">
        <v>2.4301889143953551E-2</v>
      </c>
      <c r="DI26" s="508">
        <v>2.4301889143953551E-2</v>
      </c>
      <c r="DJ26" s="509">
        <v>2.4301889143953551E-2</v>
      </c>
      <c r="DL26" s="617"/>
      <c r="DM26" s="185" t="s">
        <v>56</v>
      </c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508">
        <v>0</v>
      </c>
      <c r="DY26" s="508">
        <v>0</v>
      </c>
      <c r="DZ26" s="509">
        <v>0</v>
      </c>
      <c r="EB26" s="513">
        <f t="shared" si="75"/>
        <v>0.33436968601106892</v>
      </c>
      <c r="EC26" s="513">
        <f t="shared" si="65"/>
        <v>0.33436968601106892</v>
      </c>
      <c r="ED26" s="513">
        <f t="shared" si="66"/>
        <v>0.33436968601106892</v>
      </c>
    </row>
    <row r="27" spans="1:134" x14ac:dyDescent="0.25">
      <c r="A27" s="617"/>
      <c r="B27" s="185" t="s">
        <v>55</v>
      </c>
      <c r="C27" s="3">
        <v>0</v>
      </c>
      <c r="D27" s="3">
        <v>0</v>
      </c>
      <c r="E27" s="3">
        <v>121726</v>
      </c>
      <c r="F27" s="3">
        <v>191448</v>
      </c>
      <c r="G27" s="3">
        <v>209800</v>
      </c>
      <c r="H27" s="3">
        <v>820290</v>
      </c>
      <c r="I27" s="3">
        <v>16337</v>
      </c>
      <c r="J27" s="3">
        <v>196241</v>
      </c>
      <c r="K27" s="3">
        <v>507033</v>
      </c>
      <c r="L27" s="3">
        <v>0</v>
      </c>
      <c r="M27" s="477">
        <f t="shared" si="67"/>
        <v>131468.78438216905</v>
      </c>
      <c r="N27" s="477">
        <f t="shared" si="68"/>
        <v>4977782.4814429665</v>
      </c>
      <c r="O27" s="69">
        <f t="shared" si="61"/>
        <v>7172126.2658251356</v>
      </c>
      <c r="Q27" s="617"/>
      <c r="R27" s="185" t="s">
        <v>55</v>
      </c>
      <c r="S27" s="3">
        <v>0</v>
      </c>
      <c r="T27" s="3">
        <v>3030</v>
      </c>
      <c r="U27" s="3">
        <v>78905</v>
      </c>
      <c r="V27" s="3">
        <v>20467</v>
      </c>
      <c r="W27" s="3">
        <v>42757</v>
      </c>
      <c r="X27" s="3">
        <v>128665</v>
      </c>
      <c r="Y27" s="3">
        <v>66413</v>
      </c>
      <c r="Z27" s="3">
        <v>3350587</v>
      </c>
      <c r="AA27" s="3">
        <v>2008058</v>
      </c>
      <c r="AB27" s="3">
        <v>132455</v>
      </c>
      <c r="AC27" s="477">
        <f t="shared" si="69"/>
        <v>129512.41886780802</v>
      </c>
      <c r="AD27" s="477">
        <f t="shared" si="70"/>
        <v>4903708.9131016275</v>
      </c>
      <c r="AE27" s="69">
        <f t="shared" si="62"/>
        <v>10864558.331969436</v>
      </c>
      <c r="AG27" s="617"/>
      <c r="AH27" s="185" t="s">
        <v>55</v>
      </c>
      <c r="AI27" s="3">
        <v>0</v>
      </c>
      <c r="AJ27" s="3">
        <v>0</v>
      </c>
      <c r="AK27" s="3">
        <v>0</v>
      </c>
      <c r="AL27" s="3">
        <v>0</v>
      </c>
      <c r="AM27" s="3">
        <v>234583</v>
      </c>
      <c r="AN27" s="3">
        <v>0</v>
      </c>
      <c r="AO27" s="3">
        <v>0</v>
      </c>
      <c r="AP27" s="3">
        <v>0</v>
      </c>
      <c r="AQ27" s="3">
        <v>534361</v>
      </c>
      <c r="AR27" s="3">
        <v>0</v>
      </c>
      <c r="AS27" s="477">
        <f t="shared" si="71"/>
        <v>18942.402615161711</v>
      </c>
      <c r="AT27" s="477">
        <f t="shared" si="72"/>
        <v>717213.29391846131</v>
      </c>
      <c r="AU27" s="69">
        <f t="shared" si="63"/>
        <v>1505099.6965336232</v>
      </c>
      <c r="AW27" s="617"/>
      <c r="AX27" s="185" t="s">
        <v>55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477">
        <f t="shared" si="73"/>
        <v>87.728982457464639</v>
      </c>
      <c r="BJ27" s="477">
        <f t="shared" si="74"/>
        <v>3321.6690489975613</v>
      </c>
      <c r="BK27" s="69">
        <f t="shared" si="64"/>
        <v>3409.3980314550258</v>
      </c>
      <c r="BP27" s="617"/>
      <c r="BQ27" s="185" t="s">
        <v>55</v>
      </c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508">
        <v>0.14384617210731507</v>
      </c>
      <c r="CC27" s="508">
        <v>0.14384617210731507</v>
      </c>
      <c r="CD27" s="509">
        <v>0.14384617210731507</v>
      </c>
      <c r="CF27" s="617"/>
      <c r="CG27" s="185" t="s">
        <v>55</v>
      </c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508">
        <v>0.14170562070717785</v>
      </c>
      <c r="CS27" s="508">
        <v>0.14170562070717785</v>
      </c>
      <c r="CT27" s="509">
        <v>0.14170562070717785</v>
      </c>
      <c r="CV27" s="617"/>
      <c r="CW27" s="185" t="s">
        <v>55</v>
      </c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508">
        <v>2.0725772429642752E-2</v>
      </c>
      <c r="DI27" s="508">
        <v>2.0725772429642752E-2</v>
      </c>
      <c r="DJ27" s="509">
        <v>2.0725772429642752E-2</v>
      </c>
      <c r="DL27" s="617"/>
      <c r="DM27" s="185" t="s">
        <v>55</v>
      </c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508">
        <v>9.5988400354355519E-5</v>
      </c>
      <c r="DY27" s="508">
        <v>9.5988400354355519E-5</v>
      </c>
      <c r="DZ27" s="509">
        <v>9.5988400354355519E-5</v>
      </c>
      <c r="EB27" s="513">
        <f t="shared" si="75"/>
        <v>0.30637355364449004</v>
      </c>
      <c r="EC27" s="513">
        <f t="shared" si="65"/>
        <v>0.30637355364449004</v>
      </c>
      <c r="ED27" s="513">
        <f t="shared" si="66"/>
        <v>0.30637355364449004</v>
      </c>
    </row>
    <row r="28" spans="1:134" x14ac:dyDescent="0.25">
      <c r="A28" s="617"/>
      <c r="B28" s="185" t="s">
        <v>54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77">
        <f t="shared" si="67"/>
        <v>22.04731510867029</v>
      </c>
      <c r="N28" s="477">
        <f t="shared" si="68"/>
        <v>834.77412091806514</v>
      </c>
      <c r="O28" s="69">
        <f t="shared" si="61"/>
        <v>856.82143602673546</v>
      </c>
      <c r="Q28" s="617"/>
      <c r="R28" s="185" t="s">
        <v>54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477">
        <f t="shared" si="69"/>
        <v>47805.456368754982</v>
      </c>
      <c r="AD28" s="477">
        <f t="shared" si="70"/>
        <v>1810050.6850206307</v>
      </c>
      <c r="AE28" s="69">
        <f t="shared" si="62"/>
        <v>1857856.1413893858</v>
      </c>
      <c r="AG28" s="617"/>
      <c r="AH28" s="185" t="s">
        <v>54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477">
        <f t="shared" si="71"/>
        <v>0</v>
      </c>
      <c r="AT28" s="477">
        <f t="shared" si="72"/>
        <v>0</v>
      </c>
      <c r="AU28" s="69">
        <f t="shared" si="63"/>
        <v>0</v>
      </c>
      <c r="AW28" s="617"/>
      <c r="AX28" s="185" t="s">
        <v>54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477">
        <f t="shared" si="73"/>
        <v>0</v>
      </c>
      <c r="BJ28" s="477">
        <f t="shared" si="74"/>
        <v>0</v>
      </c>
      <c r="BK28" s="69">
        <f t="shared" si="64"/>
        <v>0</v>
      </c>
      <c r="BP28" s="617"/>
      <c r="BQ28" s="185" t="s">
        <v>54</v>
      </c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508">
        <v>2.4123003027143914E-5</v>
      </c>
      <c r="CC28" s="508">
        <v>2.4123003027143914E-5</v>
      </c>
      <c r="CD28" s="509">
        <v>2.4123003027143914E-5</v>
      </c>
      <c r="CF28" s="617"/>
      <c r="CG28" s="185" t="s">
        <v>54</v>
      </c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508">
        <v>5.2306195244788009E-2</v>
      </c>
      <c r="CS28" s="508">
        <v>5.2306195244788009E-2</v>
      </c>
      <c r="CT28" s="509">
        <v>5.2306195244788009E-2</v>
      </c>
      <c r="CV28" s="617"/>
      <c r="CW28" s="185" t="s">
        <v>54</v>
      </c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508">
        <v>0</v>
      </c>
      <c r="DI28" s="508">
        <v>0</v>
      </c>
      <c r="DJ28" s="509">
        <v>0</v>
      </c>
      <c r="DL28" s="617"/>
      <c r="DM28" s="185" t="s">
        <v>54</v>
      </c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508">
        <v>0</v>
      </c>
      <c r="DY28" s="508">
        <v>0</v>
      </c>
      <c r="DZ28" s="509">
        <v>0</v>
      </c>
      <c r="EB28" s="513">
        <f t="shared" si="75"/>
        <v>5.2330318247815151E-2</v>
      </c>
      <c r="EC28" s="513">
        <f t="shared" si="65"/>
        <v>5.2330318247815151E-2</v>
      </c>
      <c r="ED28" s="513">
        <f t="shared" si="66"/>
        <v>5.2330318247815151E-2</v>
      </c>
    </row>
    <row r="29" spans="1:134" x14ac:dyDescent="0.25">
      <c r="A29" s="617"/>
      <c r="B29" s="185" t="s">
        <v>53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477">
        <f t="shared" si="67"/>
        <v>0</v>
      </c>
      <c r="N29" s="477">
        <f t="shared" si="68"/>
        <v>0</v>
      </c>
      <c r="O29" s="69">
        <f t="shared" si="61"/>
        <v>0</v>
      </c>
      <c r="Q29" s="617"/>
      <c r="R29" s="185" t="s">
        <v>53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289988</v>
      </c>
      <c r="Z29" s="3">
        <v>58020</v>
      </c>
      <c r="AA29" s="3">
        <v>0</v>
      </c>
      <c r="AB29" s="3">
        <v>35240</v>
      </c>
      <c r="AC29" s="477">
        <f t="shared" si="69"/>
        <v>1004.1776618352163</v>
      </c>
      <c r="AD29" s="477">
        <f t="shared" si="70"/>
        <v>38021.025270981751</v>
      </c>
      <c r="AE29" s="69">
        <f t="shared" si="62"/>
        <v>422273.20293281699</v>
      </c>
      <c r="AG29" s="617"/>
      <c r="AH29" s="185" t="s">
        <v>53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812174</v>
      </c>
      <c r="AQ29" s="3">
        <v>0</v>
      </c>
      <c r="AR29" s="3">
        <v>0</v>
      </c>
      <c r="AS29" s="477">
        <f t="shared" si="71"/>
        <v>8299.0281804749793</v>
      </c>
      <c r="AT29" s="477">
        <f t="shared" si="72"/>
        <v>314224.83507326612</v>
      </c>
      <c r="AU29" s="69">
        <f t="shared" si="63"/>
        <v>1134697.8632537411</v>
      </c>
      <c r="AW29" s="617"/>
      <c r="AX29" s="185" t="s">
        <v>53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477">
        <f t="shared" si="73"/>
        <v>7391.7130733778176</v>
      </c>
      <c r="BJ29" s="477">
        <f t="shared" si="74"/>
        <v>279871.30190201581</v>
      </c>
      <c r="BK29" s="69">
        <f t="shared" si="64"/>
        <v>287263.01497539366</v>
      </c>
      <c r="BP29" s="617"/>
      <c r="BQ29" s="185" t="s">
        <v>53</v>
      </c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508">
        <v>0</v>
      </c>
      <c r="CC29" s="508">
        <v>0</v>
      </c>
      <c r="CD29" s="509">
        <v>0</v>
      </c>
      <c r="CF29" s="617"/>
      <c r="CG29" s="185" t="s">
        <v>53</v>
      </c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508">
        <v>1.098717946237137E-3</v>
      </c>
      <c r="CS29" s="508">
        <v>1.098717946237137E-3</v>
      </c>
      <c r="CT29" s="509">
        <v>1.098717946237137E-3</v>
      </c>
      <c r="CV29" s="617"/>
      <c r="CW29" s="185" t="s">
        <v>53</v>
      </c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508">
        <v>9.0803565392514052E-3</v>
      </c>
      <c r="DI29" s="508">
        <v>9.0803565392514052E-3</v>
      </c>
      <c r="DJ29" s="509">
        <v>9.0803565392514052E-3</v>
      </c>
      <c r="DL29" s="617"/>
      <c r="DM29" s="185" t="s">
        <v>53</v>
      </c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508">
        <v>8.0876204638065125E-3</v>
      </c>
      <c r="DY29" s="508">
        <v>8.0876204638065125E-3</v>
      </c>
      <c r="DZ29" s="509">
        <v>8.0876204638065125E-3</v>
      </c>
      <c r="EB29" s="513">
        <f t="shared" si="75"/>
        <v>1.8266694949295052E-2</v>
      </c>
      <c r="EC29" s="513">
        <f t="shared" si="65"/>
        <v>1.8266694949295052E-2</v>
      </c>
      <c r="ED29" s="513">
        <f t="shared" si="66"/>
        <v>1.8266694949295052E-2</v>
      </c>
    </row>
    <row r="30" spans="1:134" x14ac:dyDescent="0.25">
      <c r="A30" s="617"/>
      <c r="B30" s="185" t="s">
        <v>52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477">
        <f t="shared" si="67"/>
        <v>0</v>
      </c>
      <c r="N30" s="477">
        <f t="shared" si="68"/>
        <v>0</v>
      </c>
      <c r="O30" s="69">
        <f t="shared" si="61"/>
        <v>0</v>
      </c>
      <c r="Q30" s="617"/>
      <c r="R30" s="185" t="s">
        <v>52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4518724</v>
      </c>
      <c r="AA30" s="3">
        <v>64045</v>
      </c>
      <c r="AB30" s="3">
        <v>0</v>
      </c>
      <c r="AC30" s="477">
        <f t="shared" si="69"/>
        <v>1047.2892687436099</v>
      </c>
      <c r="AD30" s="477">
        <f t="shared" si="70"/>
        <v>39653.3534515758</v>
      </c>
      <c r="AE30" s="69">
        <f t="shared" si="62"/>
        <v>4623469.6427203193</v>
      </c>
      <c r="AG30" s="617"/>
      <c r="AH30" s="185" t="s">
        <v>52</v>
      </c>
      <c r="AI30" s="3">
        <v>0</v>
      </c>
      <c r="AJ30" s="3">
        <v>0</v>
      </c>
      <c r="AK30" s="3">
        <v>0</v>
      </c>
      <c r="AL30" s="3">
        <v>0</v>
      </c>
      <c r="AM30" s="3">
        <v>154300</v>
      </c>
      <c r="AN30" s="3">
        <v>0</v>
      </c>
      <c r="AO30" s="3">
        <v>9261</v>
      </c>
      <c r="AP30" s="3">
        <v>1168166</v>
      </c>
      <c r="AQ30" s="3">
        <v>0</v>
      </c>
      <c r="AR30" s="3">
        <v>0</v>
      </c>
      <c r="AS30" s="477">
        <f t="shared" si="71"/>
        <v>8232.1749350501868</v>
      </c>
      <c r="AT30" s="477">
        <f t="shared" si="72"/>
        <v>311693.58086362982</v>
      </c>
      <c r="AU30" s="69">
        <f t="shared" si="63"/>
        <v>1651652.7557986798</v>
      </c>
      <c r="AW30" s="617"/>
      <c r="AX30" s="185" t="s">
        <v>52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477">
        <f t="shared" si="73"/>
        <v>2392.2092123920424</v>
      </c>
      <c r="BJ30" s="477">
        <f t="shared" si="74"/>
        <v>90575.851639247689</v>
      </c>
      <c r="BK30" s="69">
        <f t="shared" si="64"/>
        <v>92968.060851639733</v>
      </c>
      <c r="BP30" s="617"/>
      <c r="BQ30" s="185" t="s">
        <v>52</v>
      </c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508">
        <v>0</v>
      </c>
      <c r="CC30" s="508">
        <v>0</v>
      </c>
      <c r="CD30" s="509">
        <v>0</v>
      </c>
      <c r="CF30" s="617"/>
      <c r="CG30" s="185" t="s">
        <v>52</v>
      </c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508">
        <v>1.1458883803163069E-3</v>
      </c>
      <c r="CS30" s="508">
        <v>1.1458883803163069E-3</v>
      </c>
      <c r="CT30" s="509">
        <v>1.1458883803163069E-3</v>
      </c>
      <c r="CV30" s="617"/>
      <c r="CW30" s="185" t="s">
        <v>52</v>
      </c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508">
        <v>9.0072092633219913E-3</v>
      </c>
      <c r="DI30" s="508">
        <v>9.0072092633219913E-3</v>
      </c>
      <c r="DJ30" s="509">
        <v>9.0072092633219913E-3</v>
      </c>
      <c r="DL30" s="617"/>
      <c r="DM30" s="185" t="s">
        <v>52</v>
      </c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508">
        <v>2.6174284618175996E-3</v>
      </c>
      <c r="DY30" s="508">
        <v>2.6174284618175996E-3</v>
      </c>
      <c r="DZ30" s="509">
        <v>2.6174284618175996E-3</v>
      </c>
      <c r="EB30" s="513">
        <f t="shared" si="75"/>
        <v>1.2770526105455898E-2</v>
      </c>
      <c r="EC30" s="513">
        <f t="shared" si="65"/>
        <v>1.2770526105455898E-2</v>
      </c>
      <c r="ED30" s="513">
        <f t="shared" si="66"/>
        <v>1.2770526105455898E-2</v>
      </c>
    </row>
    <row r="31" spans="1:134" ht="16.5" customHeight="1" x14ac:dyDescent="0.25">
      <c r="A31" s="617"/>
      <c r="B31" s="185" t="s">
        <v>51</v>
      </c>
      <c r="C31" s="3">
        <v>0</v>
      </c>
      <c r="D31" s="3">
        <v>0</v>
      </c>
      <c r="E31" s="3">
        <v>0</v>
      </c>
      <c r="F31" s="3">
        <v>73720</v>
      </c>
      <c r="G31" s="3">
        <v>0</v>
      </c>
      <c r="H31" s="3">
        <v>0</v>
      </c>
      <c r="I31" s="3">
        <v>0</v>
      </c>
      <c r="J31" s="3">
        <v>0</v>
      </c>
      <c r="K31" s="3">
        <v>18526</v>
      </c>
      <c r="L31" s="3">
        <v>5297</v>
      </c>
      <c r="M31" s="477">
        <f t="shared" si="67"/>
        <v>1028.289903258054</v>
      </c>
      <c r="N31" s="477">
        <f t="shared" si="68"/>
        <v>38933.983381205246</v>
      </c>
      <c r="O31" s="69">
        <f t="shared" si="61"/>
        <v>137505.2732844633</v>
      </c>
      <c r="Q31" s="617"/>
      <c r="R31" s="185" t="s">
        <v>51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15891</v>
      </c>
      <c r="AB31" s="3">
        <v>0</v>
      </c>
      <c r="AC31" s="477">
        <f t="shared" si="69"/>
        <v>12751.766470233841</v>
      </c>
      <c r="AD31" s="477">
        <f t="shared" si="70"/>
        <v>482818.1841133</v>
      </c>
      <c r="AE31" s="69">
        <f t="shared" si="62"/>
        <v>511460.95058353385</v>
      </c>
      <c r="AG31" s="617"/>
      <c r="AH31" s="185" t="s">
        <v>51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477">
        <f t="shared" si="71"/>
        <v>0</v>
      </c>
      <c r="AT31" s="477">
        <f t="shared" si="72"/>
        <v>0</v>
      </c>
      <c r="AU31" s="69">
        <f t="shared" si="63"/>
        <v>0</v>
      </c>
      <c r="AW31" s="617"/>
      <c r="AX31" s="185" t="s">
        <v>51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477">
        <f t="shared" si="73"/>
        <v>0</v>
      </c>
      <c r="BJ31" s="477">
        <f t="shared" si="74"/>
        <v>0</v>
      </c>
      <c r="BK31" s="69">
        <f t="shared" si="64"/>
        <v>0</v>
      </c>
      <c r="BP31" s="617"/>
      <c r="BQ31" s="185" t="s">
        <v>51</v>
      </c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508">
        <v>1.1251002821346086E-3</v>
      </c>
      <c r="CC31" s="508">
        <v>1.1251002821346086E-3</v>
      </c>
      <c r="CD31" s="509">
        <v>1.1251002821346086E-3</v>
      </c>
      <c r="CF31" s="617"/>
      <c r="CG31" s="185" t="s">
        <v>51</v>
      </c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508">
        <v>1.3952306648074017E-2</v>
      </c>
      <c r="CS31" s="508">
        <v>1.3952306648074017E-2</v>
      </c>
      <c r="CT31" s="509">
        <v>1.3952306648074017E-2</v>
      </c>
      <c r="CV31" s="617"/>
      <c r="CW31" s="185" t="s">
        <v>51</v>
      </c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508">
        <v>0</v>
      </c>
      <c r="DI31" s="508">
        <v>0</v>
      </c>
      <c r="DJ31" s="509">
        <v>0</v>
      </c>
      <c r="DL31" s="617"/>
      <c r="DM31" s="185" t="s">
        <v>51</v>
      </c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508">
        <v>0</v>
      </c>
      <c r="DY31" s="508">
        <v>0</v>
      </c>
      <c r="DZ31" s="509">
        <v>0</v>
      </c>
      <c r="EB31" s="513">
        <f t="shared" si="75"/>
        <v>1.5077406930208627E-2</v>
      </c>
      <c r="EC31" s="513">
        <f t="shared" si="65"/>
        <v>1.5077406930208627E-2</v>
      </c>
      <c r="ED31" s="513">
        <f t="shared" si="66"/>
        <v>1.5077406930208627E-2</v>
      </c>
    </row>
    <row r="32" spans="1:134" ht="15.75" thickBot="1" x14ac:dyDescent="0.3">
      <c r="A32" s="618"/>
      <c r="B32" s="185" t="s">
        <v>50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477">
        <f t="shared" si="67"/>
        <v>0</v>
      </c>
      <c r="N32" s="477">
        <f t="shared" si="68"/>
        <v>0</v>
      </c>
      <c r="O32" s="69">
        <f t="shared" si="61"/>
        <v>0</v>
      </c>
      <c r="Q32" s="618"/>
      <c r="R32" s="185" t="s">
        <v>50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477">
        <f t="shared" si="69"/>
        <v>0</v>
      </c>
      <c r="AD32" s="477">
        <f t="shared" si="70"/>
        <v>0</v>
      </c>
      <c r="AE32" s="69">
        <f t="shared" si="62"/>
        <v>0</v>
      </c>
      <c r="AG32" s="618"/>
      <c r="AH32" s="185" t="s">
        <v>50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477">
        <f t="shared" si="71"/>
        <v>0</v>
      </c>
      <c r="AT32" s="477">
        <f t="shared" si="72"/>
        <v>0</v>
      </c>
      <c r="AU32" s="69">
        <f t="shared" si="63"/>
        <v>0</v>
      </c>
      <c r="AW32" s="618"/>
      <c r="AX32" s="185" t="s">
        <v>50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477">
        <f t="shared" si="73"/>
        <v>0</v>
      </c>
      <c r="BJ32" s="477">
        <f t="shared" si="74"/>
        <v>0</v>
      </c>
      <c r="BK32" s="69">
        <f t="shared" si="64"/>
        <v>0</v>
      </c>
      <c r="BP32" s="618"/>
      <c r="BQ32" s="185" t="s">
        <v>50</v>
      </c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508">
        <v>0</v>
      </c>
      <c r="CC32" s="508">
        <v>0</v>
      </c>
      <c r="CD32" s="509">
        <v>0</v>
      </c>
      <c r="CF32" s="618"/>
      <c r="CG32" s="185" t="s">
        <v>50</v>
      </c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508">
        <v>0</v>
      </c>
      <c r="CS32" s="508">
        <v>0</v>
      </c>
      <c r="CT32" s="509">
        <v>0</v>
      </c>
      <c r="CV32" s="618"/>
      <c r="CW32" s="185" t="s">
        <v>50</v>
      </c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508">
        <v>0</v>
      </c>
      <c r="DI32" s="508">
        <v>0</v>
      </c>
      <c r="DJ32" s="509">
        <v>0</v>
      </c>
      <c r="DL32" s="618"/>
      <c r="DM32" s="185" t="s">
        <v>50</v>
      </c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508">
        <v>0</v>
      </c>
      <c r="DY32" s="508">
        <v>0</v>
      </c>
      <c r="DZ32" s="509">
        <v>0</v>
      </c>
      <c r="EB32" s="513">
        <f t="shared" si="75"/>
        <v>0</v>
      </c>
      <c r="EC32" s="513">
        <f t="shared" si="65"/>
        <v>0</v>
      </c>
      <c r="ED32" s="513">
        <f t="shared" si="66"/>
        <v>0</v>
      </c>
    </row>
    <row r="33" spans="1:134" ht="15.75" thickBot="1" x14ac:dyDescent="0.3">
      <c r="B33" s="186" t="s">
        <v>43</v>
      </c>
      <c r="C33" s="178">
        <f>SUM(C20:C32)</f>
        <v>0</v>
      </c>
      <c r="D33" s="178">
        <f t="shared" ref="D33" si="76">SUM(D20:D32)</f>
        <v>0</v>
      </c>
      <c r="E33" s="178">
        <f t="shared" ref="E33" si="77">SUM(E20:E32)</f>
        <v>121726</v>
      </c>
      <c r="F33" s="178">
        <f t="shared" ref="F33" si="78">SUM(F20:F32)</f>
        <v>390784</v>
      </c>
      <c r="G33" s="178">
        <f t="shared" ref="G33" si="79">SUM(G20:G32)</f>
        <v>279624</v>
      </c>
      <c r="H33" s="178">
        <f t="shared" ref="H33" si="80">SUM(H20:H32)</f>
        <v>850119</v>
      </c>
      <c r="I33" s="178">
        <f t="shared" ref="I33" si="81">SUM(I20:I32)</f>
        <v>16337</v>
      </c>
      <c r="J33" s="178">
        <f t="shared" ref="J33" si="82">SUM(J20:J32)</f>
        <v>196241</v>
      </c>
      <c r="K33" s="178">
        <f t="shared" ref="K33" si="83">SUM(K20:K32)</f>
        <v>636631</v>
      </c>
      <c r="L33" s="178">
        <f t="shared" ref="L33" si="84">SUM(L20:L32)</f>
        <v>5297</v>
      </c>
      <c r="M33" s="178">
        <f t="shared" ref="M33" si="85">SUM(M20:M32)</f>
        <v>203448.10334254324</v>
      </c>
      <c r="N33" s="503">
        <f t="shared" ref="N33" si="86">SUM(N20:N32)</f>
        <v>7703124.429578769</v>
      </c>
      <c r="O33" s="72">
        <f t="shared" si="61"/>
        <v>10403331.532921312</v>
      </c>
      <c r="Q33" s="73"/>
      <c r="R33" s="186" t="s">
        <v>43</v>
      </c>
      <c r="S33" s="178">
        <f>SUM(S20:S32)</f>
        <v>0</v>
      </c>
      <c r="T33" s="178">
        <f t="shared" ref="T33" si="87">SUM(T20:T32)</f>
        <v>3030</v>
      </c>
      <c r="U33" s="178">
        <f t="shared" ref="U33" si="88">SUM(U20:U32)</f>
        <v>570125</v>
      </c>
      <c r="V33" s="178">
        <f t="shared" ref="V33" si="89">SUM(V20:V32)</f>
        <v>148413</v>
      </c>
      <c r="W33" s="178">
        <f t="shared" ref="W33" si="90">SUM(W20:W32)</f>
        <v>250173</v>
      </c>
      <c r="X33" s="178">
        <f t="shared" ref="X33" si="91">SUM(X20:X32)</f>
        <v>1139885</v>
      </c>
      <c r="Y33" s="178">
        <f t="shared" ref="Y33" si="92">SUM(Y20:Y32)</f>
        <v>356401</v>
      </c>
      <c r="Z33" s="178">
        <f t="shared" ref="Z33" si="93">SUM(Z20:Z32)</f>
        <v>8224081</v>
      </c>
      <c r="AA33" s="178">
        <f t="shared" ref="AA33" si="94">SUM(AA20:AA32)</f>
        <v>3326003</v>
      </c>
      <c r="AB33" s="178">
        <f t="shared" ref="AB33" si="95">SUM(AB20:AB32)</f>
        <v>1389453</v>
      </c>
      <c r="AC33" s="178">
        <f t="shared" ref="AC33" si="96">SUM(AC20:AC32)</f>
        <v>516014.93624545872</v>
      </c>
      <c r="AD33" s="503">
        <f t="shared" ref="AD33" si="97">SUM(AD20:AD32)</f>
        <v>19537794.632213335</v>
      </c>
      <c r="AE33" s="72">
        <f t="shared" si="62"/>
        <v>35461373.568458796</v>
      </c>
      <c r="AG33" s="73"/>
      <c r="AH33" s="186" t="s">
        <v>43</v>
      </c>
      <c r="AI33" s="178">
        <f>SUM(AI20:AI32)</f>
        <v>0</v>
      </c>
      <c r="AJ33" s="178">
        <f t="shared" ref="AJ33" si="98">SUM(AJ20:AJ32)</f>
        <v>0</v>
      </c>
      <c r="AK33" s="178">
        <f t="shared" ref="AK33" si="99">SUM(AK20:AK32)</f>
        <v>0</v>
      </c>
      <c r="AL33" s="178">
        <f t="shared" ref="AL33" si="100">SUM(AL20:AL32)</f>
        <v>0</v>
      </c>
      <c r="AM33" s="178">
        <f t="shared" ref="AM33" si="101">SUM(AM20:AM32)</f>
        <v>447025</v>
      </c>
      <c r="AN33" s="178">
        <f t="shared" ref="AN33" si="102">SUM(AN20:AN32)</f>
        <v>281188</v>
      </c>
      <c r="AO33" s="178">
        <f t="shared" ref="AO33" si="103">SUM(AO20:AO32)</f>
        <v>9261</v>
      </c>
      <c r="AP33" s="178">
        <f t="shared" ref="AP33" si="104">SUM(AP20:AP32)</f>
        <v>2148718</v>
      </c>
      <c r="AQ33" s="178">
        <f t="shared" ref="AQ33" si="105">SUM(AQ20:AQ32)</f>
        <v>968705</v>
      </c>
      <c r="AR33" s="178">
        <f t="shared" ref="AR33" si="106">SUM(AR20:AR32)</f>
        <v>0</v>
      </c>
      <c r="AS33" s="178">
        <f t="shared" ref="AS33" si="107">SUM(AS20:AS32)</f>
        <v>142455.96162783512</v>
      </c>
      <c r="AT33" s="503">
        <f t="shared" ref="AT33" si="108">SUM(AT20:AT32)</f>
        <v>5393788.2935527135</v>
      </c>
      <c r="AU33" s="72">
        <f t="shared" si="63"/>
        <v>9391141.2551805489</v>
      </c>
      <c r="AW33" s="73"/>
      <c r="AX33" s="186" t="s">
        <v>43</v>
      </c>
      <c r="AY33" s="178">
        <f>SUM(AY20:AY32)</f>
        <v>0</v>
      </c>
      <c r="AZ33" s="178">
        <f t="shared" ref="AZ33" si="109">SUM(AZ20:AZ32)</f>
        <v>0</v>
      </c>
      <c r="BA33" s="178">
        <f t="shared" ref="BA33" si="110">SUM(BA20:BA32)</f>
        <v>0</v>
      </c>
      <c r="BB33" s="178">
        <f t="shared" ref="BB33" si="111">SUM(BB20:BB32)</f>
        <v>0</v>
      </c>
      <c r="BC33" s="178">
        <f t="shared" ref="BC33" si="112">SUM(BC20:BC32)</f>
        <v>0</v>
      </c>
      <c r="BD33" s="178">
        <f t="shared" ref="BD33" si="113">SUM(BD20:BD32)</f>
        <v>0</v>
      </c>
      <c r="BE33" s="178">
        <f t="shared" ref="BE33" si="114">SUM(BE20:BE32)</f>
        <v>0</v>
      </c>
      <c r="BF33" s="178">
        <f t="shared" ref="BF33" si="115">SUM(BF20:BF32)</f>
        <v>0</v>
      </c>
      <c r="BG33" s="178">
        <f t="shared" ref="BG33" si="116">SUM(BG20:BG32)</f>
        <v>0</v>
      </c>
      <c r="BH33" s="178">
        <f t="shared" ref="BH33" si="117">SUM(BH20:BH32)</f>
        <v>101472</v>
      </c>
      <c r="BI33" s="178">
        <f t="shared" ref="BI33" si="118">SUM(BI20:BI32)</f>
        <v>52034.998784162977</v>
      </c>
      <c r="BJ33" s="503">
        <f t="shared" ref="BJ33" si="119">SUM(BJ20:BJ32)</f>
        <v>1970193.202796838</v>
      </c>
      <c r="BK33" s="72">
        <f t="shared" si="64"/>
        <v>2123700.2015810008</v>
      </c>
      <c r="BL33" s="492">
        <f>'FORECAST OVERVIEW'!M15</f>
        <v>913954</v>
      </c>
      <c r="BM33" s="493">
        <f>'FORECAST OVERVIEW'!N15</f>
        <v>34604900.558141649</v>
      </c>
      <c r="BP33" s="73"/>
      <c r="BQ33" s="186" t="s">
        <v>43</v>
      </c>
      <c r="BR33" s="478">
        <f>SUM(BR20:BR32)</f>
        <v>0</v>
      </c>
      <c r="BS33" s="478">
        <f t="shared" ref="BS33:CD33" si="120">SUM(BS20:BS32)</f>
        <v>0</v>
      </c>
      <c r="BT33" s="478">
        <f t="shared" si="120"/>
        <v>0</v>
      </c>
      <c r="BU33" s="478">
        <f t="shared" si="120"/>
        <v>0</v>
      </c>
      <c r="BV33" s="478">
        <f t="shared" si="120"/>
        <v>0</v>
      </c>
      <c r="BW33" s="478">
        <f t="shared" si="120"/>
        <v>0</v>
      </c>
      <c r="BX33" s="478">
        <f t="shared" si="120"/>
        <v>0</v>
      </c>
      <c r="BY33" s="478">
        <f t="shared" si="120"/>
        <v>0</v>
      </c>
      <c r="BZ33" s="478">
        <f t="shared" si="120"/>
        <v>0</v>
      </c>
      <c r="CA33" s="478">
        <f t="shared" si="120"/>
        <v>0</v>
      </c>
      <c r="CB33" s="478">
        <f t="shared" si="120"/>
        <v>0.22260212586469696</v>
      </c>
      <c r="CC33" s="505">
        <f t="shared" si="120"/>
        <v>0.22260212586469696</v>
      </c>
      <c r="CD33" s="481">
        <f t="shared" si="120"/>
        <v>0.22260212586469696</v>
      </c>
      <c r="CF33" s="73"/>
      <c r="CG33" s="186" t="s">
        <v>43</v>
      </c>
      <c r="CH33" s="478">
        <f>SUM(CH20:CH32)</f>
        <v>0</v>
      </c>
      <c r="CI33" s="478">
        <f t="shared" ref="CI33:CT33" si="121">SUM(CI20:CI32)</f>
        <v>0</v>
      </c>
      <c r="CJ33" s="478">
        <f t="shared" si="121"/>
        <v>0</v>
      </c>
      <c r="CK33" s="478">
        <f t="shared" si="121"/>
        <v>0</v>
      </c>
      <c r="CL33" s="478">
        <f t="shared" si="121"/>
        <v>0</v>
      </c>
      <c r="CM33" s="478">
        <f t="shared" si="121"/>
        <v>0</v>
      </c>
      <c r="CN33" s="478">
        <f t="shared" si="121"/>
        <v>0</v>
      </c>
      <c r="CO33" s="478">
        <f t="shared" si="121"/>
        <v>0</v>
      </c>
      <c r="CP33" s="478">
        <f t="shared" si="121"/>
        <v>0</v>
      </c>
      <c r="CQ33" s="478">
        <f t="shared" si="121"/>
        <v>0</v>
      </c>
      <c r="CR33" s="478">
        <f t="shared" si="121"/>
        <v>0.56459617906968917</v>
      </c>
      <c r="CS33" s="505">
        <f t="shared" si="121"/>
        <v>0.56459617906968917</v>
      </c>
      <c r="CT33" s="481">
        <f t="shared" si="121"/>
        <v>0.56459617906968917</v>
      </c>
      <c r="CV33" s="73"/>
      <c r="CW33" s="186" t="s">
        <v>43</v>
      </c>
      <c r="CX33" s="478">
        <f>SUM(CX20:CX32)</f>
        <v>0</v>
      </c>
      <c r="CY33" s="478">
        <f t="shared" ref="CY33:DJ33" si="122">SUM(CY20:CY32)</f>
        <v>0</v>
      </c>
      <c r="CZ33" s="478">
        <f t="shared" si="122"/>
        <v>0</v>
      </c>
      <c r="DA33" s="478">
        <f t="shared" si="122"/>
        <v>0</v>
      </c>
      <c r="DB33" s="478">
        <f t="shared" si="122"/>
        <v>0</v>
      </c>
      <c r="DC33" s="478">
        <f t="shared" si="122"/>
        <v>0</v>
      </c>
      <c r="DD33" s="478">
        <f t="shared" si="122"/>
        <v>0</v>
      </c>
      <c r="DE33" s="478">
        <f t="shared" si="122"/>
        <v>0</v>
      </c>
      <c r="DF33" s="478">
        <f t="shared" si="122"/>
        <v>0</v>
      </c>
      <c r="DG33" s="478">
        <f t="shared" si="122"/>
        <v>0</v>
      </c>
      <c r="DH33" s="478">
        <f t="shared" si="122"/>
        <v>0.15586775880168488</v>
      </c>
      <c r="DI33" s="505">
        <f t="shared" si="122"/>
        <v>0.15586775880168488</v>
      </c>
      <c r="DJ33" s="481">
        <f t="shared" si="122"/>
        <v>0.15586775880168488</v>
      </c>
      <c r="DL33" s="73"/>
      <c r="DM33" s="186" t="s">
        <v>43</v>
      </c>
      <c r="DN33" s="478">
        <f>SUM(DN20:DN32)</f>
        <v>0</v>
      </c>
      <c r="DO33" s="478">
        <f t="shared" ref="DO33:DZ33" si="123">SUM(DO20:DO32)</f>
        <v>0</v>
      </c>
      <c r="DP33" s="478">
        <f t="shared" si="123"/>
        <v>0</v>
      </c>
      <c r="DQ33" s="478">
        <f t="shared" si="123"/>
        <v>0</v>
      </c>
      <c r="DR33" s="478">
        <f t="shared" si="123"/>
        <v>0</v>
      </c>
      <c r="DS33" s="478">
        <f t="shared" si="123"/>
        <v>0</v>
      </c>
      <c r="DT33" s="478">
        <f t="shared" si="123"/>
        <v>0</v>
      </c>
      <c r="DU33" s="478">
        <f t="shared" si="123"/>
        <v>0</v>
      </c>
      <c r="DV33" s="478">
        <f t="shared" si="123"/>
        <v>0</v>
      </c>
      <c r="DW33" s="478">
        <f t="shared" si="123"/>
        <v>0</v>
      </c>
      <c r="DX33" s="478">
        <f t="shared" si="123"/>
        <v>5.6933936263929008E-2</v>
      </c>
      <c r="DY33" s="505">
        <f t="shared" si="123"/>
        <v>5.6933936263929008E-2</v>
      </c>
      <c r="DZ33" s="481">
        <f t="shared" si="123"/>
        <v>5.6933936263929008E-2</v>
      </c>
      <c r="EB33" s="513">
        <f t="shared" si="75"/>
        <v>1</v>
      </c>
      <c r="EC33" s="513">
        <f t="shared" si="65"/>
        <v>1</v>
      </c>
      <c r="ED33" s="513">
        <f t="shared" si="66"/>
        <v>1</v>
      </c>
    </row>
    <row r="34" spans="1:134" ht="21.75" thickBot="1" x14ac:dyDescent="0.4">
      <c r="A34" s="75"/>
      <c r="Q34" s="75"/>
      <c r="AG34" s="75"/>
      <c r="AW34" s="75"/>
      <c r="BP34" s="75"/>
      <c r="CF34" s="75"/>
      <c r="CV34" s="75"/>
      <c r="DL34" s="75"/>
    </row>
    <row r="35" spans="1:134" ht="21.75" thickBot="1" x14ac:dyDescent="0.4">
      <c r="A35" s="75"/>
      <c r="B35" s="173" t="s">
        <v>36</v>
      </c>
      <c r="C35" s="174">
        <f t="shared" ref="C35:N35" si="124">C$3</f>
        <v>45292</v>
      </c>
      <c r="D35" s="174">
        <f t="shared" si="124"/>
        <v>45323</v>
      </c>
      <c r="E35" s="174">
        <f t="shared" si="124"/>
        <v>45352</v>
      </c>
      <c r="F35" s="174">
        <f t="shared" si="124"/>
        <v>45383</v>
      </c>
      <c r="G35" s="174">
        <f t="shared" si="124"/>
        <v>45413</v>
      </c>
      <c r="H35" s="174">
        <f t="shared" si="124"/>
        <v>45444</v>
      </c>
      <c r="I35" s="174">
        <f t="shared" si="124"/>
        <v>45474</v>
      </c>
      <c r="J35" s="174">
        <f t="shared" si="124"/>
        <v>45505</v>
      </c>
      <c r="K35" s="174">
        <f t="shared" si="124"/>
        <v>45536</v>
      </c>
      <c r="L35" s="174">
        <f t="shared" si="124"/>
        <v>45566</v>
      </c>
      <c r="M35" s="174">
        <f t="shared" si="124"/>
        <v>45597</v>
      </c>
      <c r="N35" s="174" t="str">
        <f t="shared" si="124"/>
        <v>Dec-24 +</v>
      </c>
      <c r="O35" s="175" t="s">
        <v>34</v>
      </c>
      <c r="Q35" s="75"/>
      <c r="R35" s="173" t="s">
        <v>36</v>
      </c>
      <c r="S35" s="174">
        <f t="shared" ref="S35:AD35" si="125">S$3</f>
        <v>45292</v>
      </c>
      <c r="T35" s="174">
        <f t="shared" si="125"/>
        <v>45323</v>
      </c>
      <c r="U35" s="174">
        <f t="shared" si="125"/>
        <v>45352</v>
      </c>
      <c r="V35" s="174">
        <f t="shared" si="125"/>
        <v>45383</v>
      </c>
      <c r="W35" s="174">
        <f t="shared" si="125"/>
        <v>45413</v>
      </c>
      <c r="X35" s="174">
        <f t="shared" si="125"/>
        <v>45444</v>
      </c>
      <c r="Y35" s="174">
        <f t="shared" si="125"/>
        <v>45474</v>
      </c>
      <c r="Z35" s="174">
        <f t="shared" si="125"/>
        <v>45505</v>
      </c>
      <c r="AA35" s="174">
        <f t="shared" si="125"/>
        <v>45536</v>
      </c>
      <c r="AB35" s="174">
        <f t="shared" si="125"/>
        <v>45566</v>
      </c>
      <c r="AC35" s="174">
        <f t="shared" si="125"/>
        <v>45597</v>
      </c>
      <c r="AD35" s="174" t="str">
        <f t="shared" si="125"/>
        <v>Dec-24 +</v>
      </c>
      <c r="AE35" s="175" t="s">
        <v>34</v>
      </c>
      <c r="AG35" s="75"/>
      <c r="AH35" s="173" t="s">
        <v>36</v>
      </c>
      <c r="AI35" s="174">
        <f t="shared" ref="AI35:AT35" si="126">AI$3</f>
        <v>45292</v>
      </c>
      <c r="AJ35" s="174">
        <f t="shared" si="126"/>
        <v>45323</v>
      </c>
      <c r="AK35" s="174">
        <f t="shared" si="126"/>
        <v>45352</v>
      </c>
      <c r="AL35" s="174">
        <f t="shared" si="126"/>
        <v>45383</v>
      </c>
      <c r="AM35" s="174">
        <f t="shared" si="126"/>
        <v>45413</v>
      </c>
      <c r="AN35" s="174">
        <f t="shared" si="126"/>
        <v>45444</v>
      </c>
      <c r="AO35" s="174">
        <f t="shared" si="126"/>
        <v>45474</v>
      </c>
      <c r="AP35" s="174">
        <f t="shared" si="126"/>
        <v>45505</v>
      </c>
      <c r="AQ35" s="174">
        <f t="shared" si="126"/>
        <v>45536</v>
      </c>
      <c r="AR35" s="174">
        <f t="shared" si="126"/>
        <v>45566</v>
      </c>
      <c r="AS35" s="174">
        <f t="shared" si="126"/>
        <v>45597</v>
      </c>
      <c r="AT35" s="174" t="str">
        <f t="shared" si="126"/>
        <v>Dec-24 +</v>
      </c>
      <c r="AU35" s="175" t="s">
        <v>34</v>
      </c>
      <c r="AW35" s="75"/>
      <c r="AX35" s="173" t="s">
        <v>36</v>
      </c>
      <c r="AY35" s="174">
        <f t="shared" ref="AY35:BJ35" si="127">AY$3</f>
        <v>45292</v>
      </c>
      <c r="AZ35" s="174">
        <f t="shared" si="127"/>
        <v>45323</v>
      </c>
      <c r="BA35" s="174">
        <f t="shared" si="127"/>
        <v>45352</v>
      </c>
      <c r="BB35" s="174">
        <f t="shared" si="127"/>
        <v>45383</v>
      </c>
      <c r="BC35" s="174">
        <f t="shared" si="127"/>
        <v>45413</v>
      </c>
      <c r="BD35" s="174">
        <f t="shared" si="127"/>
        <v>45444</v>
      </c>
      <c r="BE35" s="174">
        <f t="shared" si="127"/>
        <v>45474</v>
      </c>
      <c r="BF35" s="174">
        <f t="shared" si="127"/>
        <v>45505</v>
      </c>
      <c r="BG35" s="174">
        <f t="shared" si="127"/>
        <v>45536</v>
      </c>
      <c r="BH35" s="174">
        <f t="shared" si="127"/>
        <v>45566</v>
      </c>
      <c r="BI35" s="174">
        <f t="shared" si="127"/>
        <v>45597</v>
      </c>
      <c r="BJ35" s="174" t="str">
        <f t="shared" si="127"/>
        <v>Dec-24 +</v>
      </c>
      <c r="BK35" s="175" t="s">
        <v>34</v>
      </c>
      <c r="BP35" s="75"/>
      <c r="BQ35" s="173" t="s">
        <v>36</v>
      </c>
      <c r="BR35" s="482" t="s">
        <v>188</v>
      </c>
      <c r="BS35" s="482" t="s">
        <v>189</v>
      </c>
      <c r="BT35" s="482" t="s">
        <v>190</v>
      </c>
      <c r="BU35" s="482" t="s">
        <v>191</v>
      </c>
      <c r="BV35" s="482" t="s">
        <v>44</v>
      </c>
      <c r="BW35" s="482" t="s">
        <v>192</v>
      </c>
      <c r="BX35" s="482" t="s">
        <v>193</v>
      </c>
      <c r="BY35" s="482" t="s">
        <v>194</v>
      </c>
      <c r="BZ35" s="482" t="s">
        <v>195</v>
      </c>
      <c r="CA35" s="482" t="s">
        <v>196</v>
      </c>
      <c r="CB35" s="489" t="s">
        <v>197</v>
      </c>
      <c r="CC35" s="489" t="s">
        <v>198</v>
      </c>
      <c r="CD35" s="175" t="s">
        <v>34</v>
      </c>
      <c r="CF35" s="75"/>
      <c r="CG35" s="173" t="s">
        <v>36</v>
      </c>
      <c r="CH35" s="482" t="s">
        <v>188</v>
      </c>
      <c r="CI35" s="482" t="s">
        <v>189</v>
      </c>
      <c r="CJ35" s="482" t="s">
        <v>190</v>
      </c>
      <c r="CK35" s="482" t="s">
        <v>191</v>
      </c>
      <c r="CL35" s="482" t="s">
        <v>44</v>
      </c>
      <c r="CM35" s="482" t="s">
        <v>192</v>
      </c>
      <c r="CN35" s="482" t="s">
        <v>193</v>
      </c>
      <c r="CO35" s="482" t="s">
        <v>194</v>
      </c>
      <c r="CP35" s="482" t="s">
        <v>195</v>
      </c>
      <c r="CQ35" s="482" t="s">
        <v>196</v>
      </c>
      <c r="CR35" s="489" t="s">
        <v>197</v>
      </c>
      <c r="CS35" s="489" t="s">
        <v>198</v>
      </c>
      <c r="CT35" s="175" t="s">
        <v>34</v>
      </c>
      <c r="CV35" s="75"/>
      <c r="CW35" s="173" t="s">
        <v>36</v>
      </c>
      <c r="CX35" s="482" t="s">
        <v>188</v>
      </c>
      <c r="CY35" s="482" t="s">
        <v>189</v>
      </c>
      <c r="CZ35" s="482" t="s">
        <v>190</v>
      </c>
      <c r="DA35" s="482" t="s">
        <v>191</v>
      </c>
      <c r="DB35" s="482" t="s">
        <v>44</v>
      </c>
      <c r="DC35" s="482" t="s">
        <v>192</v>
      </c>
      <c r="DD35" s="482" t="s">
        <v>193</v>
      </c>
      <c r="DE35" s="482" t="s">
        <v>194</v>
      </c>
      <c r="DF35" s="482" t="s">
        <v>195</v>
      </c>
      <c r="DG35" s="482" t="s">
        <v>196</v>
      </c>
      <c r="DH35" s="489" t="s">
        <v>197</v>
      </c>
      <c r="DI35" s="489" t="s">
        <v>198</v>
      </c>
      <c r="DJ35" s="175" t="s">
        <v>34</v>
      </c>
      <c r="DL35" s="75"/>
      <c r="DM35" s="173" t="s">
        <v>36</v>
      </c>
      <c r="DN35" s="482" t="s">
        <v>188</v>
      </c>
      <c r="DO35" s="482" t="s">
        <v>189</v>
      </c>
      <c r="DP35" s="482" t="s">
        <v>190</v>
      </c>
      <c r="DQ35" s="482" t="s">
        <v>191</v>
      </c>
      <c r="DR35" s="482" t="s">
        <v>44</v>
      </c>
      <c r="DS35" s="482" t="s">
        <v>192</v>
      </c>
      <c r="DT35" s="482" t="s">
        <v>193</v>
      </c>
      <c r="DU35" s="482" t="s">
        <v>194</v>
      </c>
      <c r="DV35" s="482" t="s">
        <v>195</v>
      </c>
      <c r="DW35" s="482" t="s">
        <v>196</v>
      </c>
      <c r="DX35" s="489" t="s">
        <v>197</v>
      </c>
      <c r="DY35" s="489" t="s">
        <v>198</v>
      </c>
      <c r="DZ35" s="175" t="s">
        <v>34</v>
      </c>
    </row>
    <row r="36" spans="1:134" ht="15" customHeight="1" x14ac:dyDescent="0.25">
      <c r="A36" s="616" t="s">
        <v>68</v>
      </c>
      <c r="B36" s="185" t="s">
        <v>62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156"/>
      <c r="N36" s="156"/>
      <c r="O36" s="69">
        <f t="shared" ref="O36:O49" si="128">SUM(C36:N36)</f>
        <v>0</v>
      </c>
      <c r="Q36" s="616" t="s">
        <v>68</v>
      </c>
      <c r="R36" s="185" t="s">
        <v>62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156"/>
      <c r="AD36" s="156"/>
      <c r="AE36" s="69">
        <f t="shared" ref="AE36:AE49" si="129">SUM(S36:AD36)</f>
        <v>0</v>
      </c>
      <c r="AG36" s="616" t="s">
        <v>68</v>
      </c>
      <c r="AH36" s="185" t="s">
        <v>62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156"/>
      <c r="AT36" s="156"/>
      <c r="AU36" s="69">
        <f t="shared" ref="AU36:AU49" si="130">SUM(AI36:AT36)</f>
        <v>0</v>
      </c>
      <c r="AW36" s="616" t="s">
        <v>68</v>
      </c>
      <c r="AX36" s="185" t="s">
        <v>62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156"/>
      <c r="BJ36" s="156"/>
      <c r="BK36" s="69">
        <f t="shared" ref="BK36:BK49" si="131">SUM(AY36:BJ36)</f>
        <v>0</v>
      </c>
      <c r="BL36" s="182"/>
      <c r="BP36" s="616" t="s">
        <v>68</v>
      </c>
      <c r="BQ36" s="185" t="s">
        <v>62</v>
      </c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510"/>
      <c r="CC36" s="510"/>
      <c r="CD36" s="511"/>
      <c r="CF36" s="616" t="s">
        <v>68</v>
      </c>
      <c r="CG36" s="185" t="s">
        <v>62</v>
      </c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510"/>
      <c r="CS36" s="510"/>
      <c r="CT36" s="511"/>
      <c r="CV36" s="616" t="s">
        <v>68</v>
      </c>
      <c r="CW36" s="185" t="s">
        <v>62</v>
      </c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510"/>
      <c r="DI36" s="510"/>
      <c r="DJ36" s="511"/>
      <c r="DL36" s="616" t="s">
        <v>68</v>
      </c>
      <c r="DM36" s="185" t="s">
        <v>62</v>
      </c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510"/>
      <c r="DY36" s="510"/>
      <c r="DZ36" s="511"/>
    </row>
    <row r="37" spans="1:134" x14ac:dyDescent="0.25">
      <c r="A37" s="617"/>
      <c r="B37" s="185" t="s">
        <v>61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156"/>
      <c r="N37" s="156"/>
      <c r="O37" s="69">
        <f t="shared" si="128"/>
        <v>0</v>
      </c>
      <c r="Q37" s="617"/>
      <c r="R37" s="185" t="s">
        <v>61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156"/>
      <c r="AD37" s="156"/>
      <c r="AE37" s="69">
        <f t="shared" si="129"/>
        <v>0</v>
      </c>
      <c r="AG37" s="617"/>
      <c r="AH37" s="185" t="s">
        <v>61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156"/>
      <c r="AT37" s="156"/>
      <c r="AU37" s="69">
        <f t="shared" si="130"/>
        <v>0</v>
      </c>
      <c r="AW37" s="617"/>
      <c r="AX37" s="185" t="s">
        <v>61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156"/>
      <c r="BJ37" s="156"/>
      <c r="BK37" s="69">
        <f t="shared" si="131"/>
        <v>0</v>
      </c>
      <c r="BP37" s="617"/>
      <c r="BQ37" s="185" t="s">
        <v>61</v>
      </c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504"/>
      <c r="CC37" s="504"/>
      <c r="CD37" s="512"/>
      <c r="CF37" s="617"/>
      <c r="CG37" s="185" t="s">
        <v>61</v>
      </c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504"/>
      <c r="CS37" s="504"/>
      <c r="CT37" s="512"/>
      <c r="CV37" s="617"/>
      <c r="CW37" s="185" t="s">
        <v>61</v>
      </c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504"/>
      <c r="DI37" s="504"/>
      <c r="DJ37" s="512"/>
      <c r="DL37" s="617"/>
      <c r="DM37" s="185" t="s">
        <v>61</v>
      </c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504"/>
      <c r="DY37" s="504"/>
      <c r="DZ37" s="512"/>
    </row>
    <row r="38" spans="1:134" x14ac:dyDescent="0.25">
      <c r="A38" s="617"/>
      <c r="B38" s="185" t="s">
        <v>60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156"/>
      <c r="N38" s="156"/>
      <c r="O38" s="69">
        <f t="shared" si="128"/>
        <v>0</v>
      </c>
      <c r="Q38" s="617"/>
      <c r="R38" s="185" t="s">
        <v>60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156"/>
      <c r="AD38" s="156"/>
      <c r="AE38" s="69">
        <f t="shared" si="129"/>
        <v>0</v>
      </c>
      <c r="AG38" s="617"/>
      <c r="AH38" s="185" t="s">
        <v>60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156"/>
      <c r="AT38" s="156"/>
      <c r="AU38" s="69">
        <f t="shared" si="130"/>
        <v>0</v>
      </c>
      <c r="AW38" s="617"/>
      <c r="AX38" s="185" t="s">
        <v>60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156"/>
      <c r="BJ38" s="156"/>
      <c r="BK38" s="69">
        <f t="shared" si="131"/>
        <v>0</v>
      </c>
      <c r="BP38" s="617"/>
      <c r="BQ38" s="185" t="s">
        <v>60</v>
      </c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504"/>
      <c r="CC38" s="504"/>
      <c r="CD38" s="512"/>
      <c r="CF38" s="617"/>
      <c r="CG38" s="185" t="s">
        <v>60</v>
      </c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504"/>
      <c r="CS38" s="504"/>
      <c r="CT38" s="512"/>
      <c r="CV38" s="617"/>
      <c r="CW38" s="185" t="s">
        <v>60</v>
      </c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504"/>
      <c r="DI38" s="504"/>
      <c r="DJ38" s="512"/>
      <c r="DL38" s="617"/>
      <c r="DM38" s="185" t="s">
        <v>60</v>
      </c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504"/>
      <c r="DY38" s="504"/>
      <c r="DZ38" s="512"/>
    </row>
    <row r="39" spans="1:134" x14ac:dyDescent="0.25">
      <c r="A39" s="617"/>
      <c r="B39" s="185" t="s">
        <v>59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156"/>
      <c r="N39" s="156"/>
      <c r="O39" s="69">
        <f t="shared" si="128"/>
        <v>0</v>
      </c>
      <c r="Q39" s="617"/>
      <c r="R39" s="185" t="s">
        <v>59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156"/>
      <c r="AD39" s="156"/>
      <c r="AE39" s="69">
        <f t="shared" si="129"/>
        <v>0</v>
      </c>
      <c r="AG39" s="617"/>
      <c r="AH39" s="185" t="s">
        <v>59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156"/>
      <c r="AT39" s="156"/>
      <c r="AU39" s="69">
        <f t="shared" si="130"/>
        <v>0</v>
      </c>
      <c r="AW39" s="617"/>
      <c r="AX39" s="185" t="s">
        <v>59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156"/>
      <c r="BJ39" s="156"/>
      <c r="BK39" s="69">
        <f t="shared" si="131"/>
        <v>0</v>
      </c>
      <c r="BP39" s="617"/>
      <c r="BQ39" s="185" t="s">
        <v>59</v>
      </c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504"/>
      <c r="CC39" s="504"/>
      <c r="CD39" s="512"/>
      <c r="CF39" s="617"/>
      <c r="CG39" s="185" t="s">
        <v>59</v>
      </c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504"/>
      <c r="CS39" s="504"/>
      <c r="CT39" s="512"/>
      <c r="CV39" s="617"/>
      <c r="CW39" s="185" t="s">
        <v>59</v>
      </c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504"/>
      <c r="DI39" s="504"/>
      <c r="DJ39" s="512"/>
      <c r="DL39" s="617"/>
      <c r="DM39" s="185" t="s">
        <v>59</v>
      </c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504"/>
      <c r="DY39" s="504"/>
      <c r="DZ39" s="512"/>
    </row>
    <row r="40" spans="1:134" x14ac:dyDescent="0.25">
      <c r="A40" s="617"/>
      <c r="B40" s="185" t="s">
        <v>58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156"/>
      <c r="N40" s="156"/>
      <c r="O40" s="69">
        <f t="shared" si="128"/>
        <v>0</v>
      </c>
      <c r="Q40" s="617"/>
      <c r="R40" s="185" t="s">
        <v>58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156"/>
      <c r="AD40" s="156"/>
      <c r="AE40" s="69">
        <f t="shared" si="129"/>
        <v>0</v>
      </c>
      <c r="AG40" s="617"/>
      <c r="AH40" s="185" t="s">
        <v>58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156"/>
      <c r="AT40" s="156"/>
      <c r="AU40" s="69">
        <f t="shared" si="130"/>
        <v>0</v>
      </c>
      <c r="AW40" s="617"/>
      <c r="AX40" s="185" t="s">
        <v>58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156"/>
      <c r="BJ40" s="156"/>
      <c r="BK40" s="69">
        <f t="shared" si="131"/>
        <v>0</v>
      </c>
      <c r="BP40" s="617"/>
      <c r="BQ40" s="185" t="s">
        <v>58</v>
      </c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504"/>
      <c r="CC40" s="504"/>
      <c r="CD40" s="512"/>
      <c r="CF40" s="617"/>
      <c r="CG40" s="185" t="s">
        <v>58</v>
      </c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504"/>
      <c r="CS40" s="504"/>
      <c r="CT40" s="512"/>
      <c r="CV40" s="617"/>
      <c r="CW40" s="185" t="s">
        <v>58</v>
      </c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504"/>
      <c r="DI40" s="504"/>
      <c r="DJ40" s="512"/>
      <c r="DL40" s="617"/>
      <c r="DM40" s="185" t="s">
        <v>58</v>
      </c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504"/>
      <c r="DY40" s="504"/>
      <c r="DZ40" s="512"/>
    </row>
    <row r="41" spans="1:134" x14ac:dyDescent="0.25">
      <c r="A41" s="617"/>
      <c r="B41" s="185" t="s">
        <v>57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156"/>
      <c r="N41" s="156"/>
      <c r="O41" s="69">
        <f t="shared" si="128"/>
        <v>0</v>
      </c>
      <c r="Q41" s="617"/>
      <c r="R41" s="185" t="s">
        <v>57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156"/>
      <c r="AD41" s="156"/>
      <c r="AE41" s="69">
        <f t="shared" si="129"/>
        <v>0</v>
      </c>
      <c r="AG41" s="617"/>
      <c r="AH41" s="185" t="s">
        <v>57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156"/>
      <c r="AT41" s="156"/>
      <c r="AU41" s="69">
        <f t="shared" si="130"/>
        <v>0</v>
      </c>
      <c r="AW41" s="617"/>
      <c r="AX41" s="185" t="s">
        <v>57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156"/>
      <c r="BJ41" s="156"/>
      <c r="BK41" s="69">
        <f t="shared" si="131"/>
        <v>0</v>
      </c>
      <c r="BP41" s="617"/>
      <c r="BQ41" s="185" t="s">
        <v>57</v>
      </c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504"/>
      <c r="CC41" s="504"/>
      <c r="CD41" s="512"/>
      <c r="CF41" s="617"/>
      <c r="CG41" s="185" t="s">
        <v>57</v>
      </c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504"/>
      <c r="CS41" s="504"/>
      <c r="CT41" s="512"/>
      <c r="CV41" s="617"/>
      <c r="CW41" s="185" t="s">
        <v>57</v>
      </c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504"/>
      <c r="DI41" s="504"/>
      <c r="DJ41" s="512"/>
      <c r="DL41" s="617"/>
      <c r="DM41" s="185" t="s">
        <v>57</v>
      </c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504"/>
      <c r="DY41" s="504"/>
      <c r="DZ41" s="512"/>
    </row>
    <row r="42" spans="1:134" x14ac:dyDescent="0.25">
      <c r="A42" s="617"/>
      <c r="B42" s="185" t="s">
        <v>56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156"/>
      <c r="N42" s="156"/>
      <c r="O42" s="69">
        <f t="shared" si="128"/>
        <v>0</v>
      </c>
      <c r="Q42" s="617"/>
      <c r="R42" s="185" t="s">
        <v>56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156"/>
      <c r="AD42" s="156"/>
      <c r="AE42" s="69">
        <f t="shared" si="129"/>
        <v>0</v>
      </c>
      <c r="AG42" s="617"/>
      <c r="AH42" s="185" t="s">
        <v>56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156"/>
      <c r="AT42" s="156"/>
      <c r="AU42" s="69">
        <f t="shared" si="130"/>
        <v>0</v>
      </c>
      <c r="AW42" s="617"/>
      <c r="AX42" s="185" t="s">
        <v>56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156"/>
      <c r="BJ42" s="156"/>
      <c r="BK42" s="69">
        <f t="shared" si="131"/>
        <v>0</v>
      </c>
      <c r="BP42" s="617"/>
      <c r="BQ42" s="185" t="s">
        <v>56</v>
      </c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504"/>
      <c r="CC42" s="504"/>
      <c r="CD42" s="512"/>
      <c r="CF42" s="617"/>
      <c r="CG42" s="185" t="s">
        <v>56</v>
      </c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504"/>
      <c r="CS42" s="504"/>
      <c r="CT42" s="512"/>
      <c r="CV42" s="617"/>
      <c r="CW42" s="185" t="s">
        <v>56</v>
      </c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504"/>
      <c r="DI42" s="504"/>
      <c r="DJ42" s="512"/>
      <c r="DL42" s="617"/>
      <c r="DM42" s="185" t="s">
        <v>56</v>
      </c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504"/>
      <c r="DY42" s="504"/>
      <c r="DZ42" s="512"/>
    </row>
    <row r="43" spans="1:134" x14ac:dyDescent="0.25">
      <c r="A43" s="617"/>
      <c r="B43" s="185" t="s">
        <v>55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156"/>
      <c r="N43" s="156"/>
      <c r="O43" s="69">
        <f t="shared" si="128"/>
        <v>0</v>
      </c>
      <c r="Q43" s="617"/>
      <c r="R43" s="185" t="s">
        <v>55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156"/>
      <c r="AD43" s="156"/>
      <c r="AE43" s="69">
        <f t="shared" si="129"/>
        <v>0</v>
      </c>
      <c r="AG43" s="617"/>
      <c r="AH43" s="185" t="s">
        <v>55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156"/>
      <c r="AT43" s="156"/>
      <c r="AU43" s="69">
        <f t="shared" si="130"/>
        <v>0</v>
      </c>
      <c r="AW43" s="617"/>
      <c r="AX43" s="185" t="s">
        <v>55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156"/>
      <c r="BJ43" s="156"/>
      <c r="BK43" s="69">
        <f t="shared" si="131"/>
        <v>0</v>
      </c>
      <c r="BP43" s="617"/>
      <c r="BQ43" s="185" t="s">
        <v>55</v>
      </c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504"/>
      <c r="CC43" s="504"/>
      <c r="CD43" s="512"/>
      <c r="CF43" s="617"/>
      <c r="CG43" s="185" t="s">
        <v>55</v>
      </c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504"/>
      <c r="CS43" s="504"/>
      <c r="CT43" s="512"/>
      <c r="CV43" s="617"/>
      <c r="CW43" s="185" t="s">
        <v>55</v>
      </c>
      <c r="CX43" s="164"/>
      <c r="CY43" s="164"/>
      <c r="CZ43" s="164"/>
      <c r="DA43" s="164"/>
      <c r="DB43" s="164"/>
      <c r="DC43" s="164"/>
      <c r="DD43" s="164"/>
      <c r="DE43" s="164"/>
      <c r="DF43" s="164"/>
      <c r="DG43" s="164"/>
      <c r="DH43" s="504"/>
      <c r="DI43" s="504"/>
      <c r="DJ43" s="512"/>
      <c r="DL43" s="617"/>
      <c r="DM43" s="185" t="s">
        <v>55</v>
      </c>
      <c r="DN43" s="164"/>
      <c r="DO43" s="164"/>
      <c r="DP43" s="164"/>
      <c r="DQ43" s="164"/>
      <c r="DR43" s="164"/>
      <c r="DS43" s="164"/>
      <c r="DT43" s="164"/>
      <c r="DU43" s="164"/>
      <c r="DV43" s="164"/>
      <c r="DW43" s="164"/>
      <c r="DX43" s="504"/>
      <c r="DY43" s="504"/>
      <c r="DZ43" s="512"/>
    </row>
    <row r="44" spans="1:134" x14ac:dyDescent="0.25">
      <c r="A44" s="617"/>
      <c r="B44" s="185" t="s">
        <v>54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156"/>
      <c r="N44" s="156"/>
      <c r="O44" s="69">
        <f t="shared" si="128"/>
        <v>0</v>
      </c>
      <c r="Q44" s="617"/>
      <c r="R44" s="185" t="s">
        <v>54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156"/>
      <c r="AD44" s="156"/>
      <c r="AE44" s="69">
        <f t="shared" si="129"/>
        <v>0</v>
      </c>
      <c r="AG44" s="617"/>
      <c r="AH44" s="185" t="s">
        <v>54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156"/>
      <c r="AT44" s="156"/>
      <c r="AU44" s="69">
        <f t="shared" si="130"/>
        <v>0</v>
      </c>
      <c r="AW44" s="617"/>
      <c r="AX44" s="185" t="s">
        <v>54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156"/>
      <c r="BJ44" s="156"/>
      <c r="BK44" s="69">
        <f t="shared" si="131"/>
        <v>0</v>
      </c>
      <c r="BP44" s="617"/>
      <c r="BQ44" s="185" t="s">
        <v>54</v>
      </c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504"/>
      <c r="CC44" s="504"/>
      <c r="CD44" s="512"/>
      <c r="CF44" s="617"/>
      <c r="CG44" s="185" t="s">
        <v>54</v>
      </c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504"/>
      <c r="CS44" s="504"/>
      <c r="CT44" s="512"/>
      <c r="CV44" s="617"/>
      <c r="CW44" s="185" t="s">
        <v>54</v>
      </c>
      <c r="CX44" s="164"/>
      <c r="CY44" s="164"/>
      <c r="CZ44" s="164"/>
      <c r="DA44" s="164"/>
      <c r="DB44" s="164"/>
      <c r="DC44" s="164"/>
      <c r="DD44" s="164"/>
      <c r="DE44" s="164"/>
      <c r="DF44" s="164"/>
      <c r="DG44" s="164"/>
      <c r="DH44" s="504"/>
      <c r="DI44" s="504"/>
      <c r="DJ44" s="512"/>
      <c r="DL44" s="617"/>
      <c r="DM44" s="185" t="s">
        <v>54</v>
      </c>
      <c r="DN44" s="164"/>
      <c r="DO44" s="164"/>
      <c r="DP44" s="164"/>
      <c r="DQ44" s="164"/>
      <c r="DR44" s="164"/>
      <c r="DS44" s="164"/>
      <c r="DT44" s="164"/>
      <c r="DU44" s="164"/>
      <c r="DV44" s="164"/>
      <c r="DW44" s="164"/>
      <c r="DX44" s="504"/>
      <c r="DY44" s="504"/>
      <c r="DZ44" s="512"/>
    </row>
    <row r="45" spans="1:134" x14ac:dyDescent="0.25">
      <c r="A45" s="617"/>
      <c r="B45" s="185" t="s">
        <v>53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156"/>
      <c r="N45" s="156"/>
      <c r="O45" s="69">
        <f t="shared" si="128"/>
        <v>0</v>
      </c>
      <c r="Q45" s="617"/>
      <c r="R45" s="185" t="s">
        <v>53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156"/>
      <c r="AD45" s="156"/>
      <c r="AE45" s="69">
        <f t="shared" si="129"/>
        <v>0</v>
      </c>
      <c r="AG45" s="617"/>
      <c r="AH45" s="185" t="s">
        <v>53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156"/>
      <c r="AT45" s="156"/>
      <c r="AU45" s="69">
        <f t="shared" si="130"/>
        <v>0</v>
      </c>
      <c r="AW45" s="617"/>
      <c r="AX45" s="185" t="s">
        <v>53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156"/>
      <c r="BJ45" s="156"/>
      <c r="BK45" s="69">
        <f t="shared" si="131"/>
        <v>0</v>
      </c>
      <c r="BP45" s="617"/>
      <c r="BQ45" s="185" t="s">
        <v>53</v>
      </c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504"/>
      <c r="CC45" s="504"/>
      <c r="CD45" s="512"/>
      <c r="CF45" s="617"/>
      <c r="CG45" s="185" t="s">
        <v>53</v>
      </c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504"/>
      <c r="CS45" s="504"/>
      <c r="CT45" s="512"/>
      <c r="CV45" s="617"/>
      <c r="CW45" s="185" t="s">
        <v>53</v>
      </c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504"/>
      <c r="DI45" s="504"/>
      <c r="DJ45" s="512"/>
      <c r="DL45" s="617"/>
      <c r="DM45" s="185" t="s">
        <v>53</v>
      </c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504"/>
      <c r="DY45" s="504"/>
      <c r="DZ45" s="512"/>
    </row>
    <row r="46" spans="1:134" x14ac:dyDescent="0.25">
      <c r="A46" s="617"/>
      <c r="B46" s="185" t="s">
        <v>52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156"/>
      <c r="N46" s="156"/>
      <c r="O46" s="69">
        <f t="shared" si="128"/>
        <v>0</v>
      </c>
      <c r="Q46" s="617"/>
      <c r="R46" s="185" t="s">
        <v>52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156"/>
      <c r="AD46" s="156"/>
      <c r="AE46" s="69">
        <f t="shared" si="129"/>
        <v>0</v>
      </c>
      <c r="AG46" s="617"/>
      <c r="AH46" s="185" t="s">
        <v>52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156"/>
      <c r="AT46" s="156"/>
      <c r="AU46" s="69">
        <f t="shared" si="130"/>
        <v>0</v>
      </c>
      <c r="AW46" s="617"/>
      <c r="AX46" s="185" t="s">
        <v>52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156"/>
      <c r="BJ46" s="156"/>
      <c r="BK46" s="69">
        <f t="shared" si="131"/>
        <v>0</v>
      </c>
      <c r="BP46" s="617"/>
      <c r="BQ46" s="185" t="s">
        <v>52</v>
      </c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504"/>
      <c r="CC46" s="504"/>
      <c r="CD46" s="512"/>
      <c r="CF46" s="617"/>
      <c r="CG46" s="185" t="s">
        <v>52</v>
      </c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504"/>
      <c r="CS46" s="504"/>
      <c r="CT46" s="512"/>
      <c r="CV46" s="617"/>
      <c r="CW46" s="185" t="s">
        <v>52</v>
      </c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504"/>
      <c r="DI46" s="504"/>
      <c r="DJ46" s="512"/>
      <c r="DL46" s="617"/>
      <c r="DM46" s="185" t="s">
        <v>52</v>
      </c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504"/>
      <c r="DY46" s="504"/>
      <c r="DZ46" s="512"/>
    </row>
    <row r="47" spans="1:134" ht="16.5" customHeight="1" x14ac:dyDescent="0.25">
      <c r="A47" s="617"/>
      <c r="B47" s="185" t="s">
        <v>51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156"/>
      <c r="N47" s="156"/>
      <c r="O47" s="69">
        <f t="shared" si="128"/>
        <v>0</v>
      </c>
      <c r="Q47" s="617"/>
      <c r="R47" s="185" t="s">
        <v>51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156"/>
      <c r="AD47" s="156"/>
      <c r="AE47" s="69">
        <f t="shared" si="129"/>
        <v>0</v>
      </c>
      <c r="AG47" s="617"/>
      <c r="AH47" s="185" t="s">
        <v>51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156"/>
      <c r="AT47" s="156"/>
      <c r="AU47" s="69">
        <f t="shared" si="130"/>
        <v>0</v>
      </c>
      <c r="AW47" s="617"/>
      <c r="AX47" s="185" t="s">
        <v>51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156"/>
      <c r="BJ47" s="156"/>
      <c r="BK47" s="69">
        <f t="shared" si="131"/>
        <v>0</v>
      </c>
      <c r="BP47" s="617"/>
      <c r="BQ47" s="185" t="s">
        <v>51</v>
      </c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504"/>
      <c r="CC47" s="504"/>
      <c r="CD47" s="512"/>
      <c r="CF47" s="617"/>
      <c r="CG47" s="185" t="s">
        <v>51</v>
      </c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504"/>
      <c r="CS47" s="504"/>
      <c r="CT47" s="512"/>
      <c r="CV47" s="617"/>
      <c r="CW47" s="185" t="s">
        <v>51</v>
      </c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504"/>
      <c r="DI47" s="504"/>
      <c r="DJ47" s="512"/>
      <c r="DL47" s="617"/>
      <c r="DM47" s="185" t="s">
        <v>51</v>
      </c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504"/>
      <c r="DY47" s="504"/>
      <c r="DZ47" s="512"/>
    </row>
    <row r="48" spans="1:134" ht="15.75" thickBot="1" x14ac:dyDescent="0.3">
      <c r="A48" s="618"/>
      <c r="B48" s="185" t="s">
        <v>50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156"/>
      <c r="N48" s="156"/>
      <c r="O48" s="69">
        <f t="shared" si="128"/>
        <v>0</v>
      </c>
      <c r="Q48" s="618"/>
      <c r="R48" s="185" t="s">
        <v>50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156"/>
      <c r="AD48" s="156"/>
      <c r="AE48" s="69">
        <f t="shared" si="129"/>
        <v>0</v>
      </c>
      <c r="AG48" s="618"/>
      <c r="AH48" s="185" t="s">
        <v>50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156"/>
      <c r="AT48" s="156"/>
      <c r="AU48" s="69">
        <f t="shared" si="130"/>
        <v>0</v>
      </c>
      <c r="AW48" s="618"/>
      <c r="AX48" s="185" t="s">
        <v>50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156"/>
      <c r="BJ48" s="156"/>
      <c r="BK48" s="69">
        <f t="shared" si="131"/>
        <v>0</v>
      </c>
      <c r="BP48" s="618"/>
      <c r="BQ48" s="185" t="s">
        <v>50</v>
      </c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504"/>
      <c r="CC48" s="504"/>
      <c r="CD48" s="512"/>
      <c r="CF48" s="618"/>
      <c r="CG48" s="185" t="s">
        <v>50</v>
      </c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504"/>
      <c r="CS48" s="504"/>
      <c r="CT48" s="512"/>
      <c r="CV48" s="618"/>
      <c r="CW48" s="185" t="s">
        <v>50</v>
      </c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504"/>
      <c r="DI48" s="504"/>
      <c r="DJ48" s="512"/>
      <c r="DL48" s="618"/>
      <c r="DM48" s="185" t="s">
        <v>50</v>
      </c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504"/>
      <c r="DY48" s="504"/>
      <c r="DZ48" s="512"/>
    </row>
    <row r="49" spans="1:134" ht="15.75" thickBot="1" x14ac:dyDescent="0.3">
      <c r="B49" s="186" t="s">
        <v>43</v>
      </c>
      <c r="C49" s="178">
        <f>SUM(C36:C48)</f>
        <v>0</v>
      </c>
      <c r="D49" s="178">
        <f t="shared" ref="D49" si="132">SUM(D36:D48)</f>
        <v>0</v>
      </c>
      <c r="E49" s="178">
        <f t="shared" ref="E49" si="133">SUM(E36:E48)</f>
        <v>0</v>
      </c>
      <c r="F49" s="178">
        <f t="shared" ref="F49" si="134">SUM(F36:F48)</f>
        <v>0</v>
      </c>
      <c r="G49" s="178">
        <f t="shared" ref="G49" si="135">SUM(G36:G48)</f>
        <v>0</v>
      </c>
      <c r="H49" s="178">
        <f t="shared" ref="H49" si="136">SUM(H36:H48)</f>
        <v>0</v>
      </c>
      <c r="I49" s="178">
        <f t="shared" ref="I49" si="137">SUM(I36:I48)</f>
        <v>0</v>
      </c>
      <c r="J49" s="178">
        <f t="shared" ref="J49" si="138">SUM(J36:J48)</f>
        <v>0</v>
      </c>
      <c r="K49" s="178">
        <f t="shared" ref="K49" si="139">SUM(K36:K48)</f>
        <v>0</v>
      </c>
      <c r="L49" s="178">
        <f t="shared" ref="L49" si="140">SUM(L36:L48)</f>
        <v>0</v>
      </c>
      <c r="M49" s="178">
        <f t="shared" ref="M49" si="141">SUM(M36:M48)</f>
        <v>0</v>
      </c>
      <c r="N49" s="503">
        <f t="shared" ref="N49" si="142">SUM(N36:N48)</f>
        <v>0</v>
      </c>
      <c r="O49" s="72">
        <f t="shared" si="128"/>
        <v>0</v>
      </c>
      <c r="Q49" s="73"/>
      <c r="R49" s="186" t="s">
        <v>43</v>
      </c>
      <c r="S49" s="178">
        <f>SUM(S36:S48)</f>
        <v>0</v>
      </c>
      <c r="T49" s="178">
        <f t="shared" ref="T49" si="143">SUM(T36:T48)</f>
        <v>0</v>
      </c>
      <c r="U49" s="178">
        <f t="shared" ref="U49" si="144">SUM(U36:U48)</f>
        <v>0</v>
      </c>
      <c r="V49" s="178">
        <f t="shared" ref="V49" si="145">SUM(V36:V48)</f>
        <v>0</v>
      </c>
      <c r="W49" s="178">
        <f t="shared" ref="W49" si="146">SUM(W36:W48)</f>
        <v>0</v>
      </c>
      <c r="X49" s="178">
        <f t="shared" ref="X49" si="147">SUM(X36:X48)</f>
        <v>0</v>
      </c>
      <c r="Y49" s="178">
        <f t="shared" ref="Y49" si="148">SUM(Y36:Y48)</f>
        <v>0</v>
      </c>
      <c r="Z49" s="178">
        <f t="shared" ref="Z49" si="149">SUM(Z36:Z48)</f>
        <v>0</v>
      </c>
      <c r="AA49" s="178">
        <f t="shared" ref="AA49" si="150">SUM(AA36:AA48)</f>
        <v>0</v>
      </c>
      <c r="AB49" s="178">
        <f t="shared" ref="AB49" si="151">SUM(AB36:AB48)</f>
        <v>0</v>
      </c>
      <c r="AC49" s="178">
        <f t="shared" ref="AC49" si="152">SUM(AC36:AC48)</f>
        <v>0</v>
      </c>
      <c r="AD49" s="503">
        <f t="shared" ref="AD49" si="153">SUM(AD36:AD48)</f>
        <v>0</v>
      </c>
      <c r="AE49" s="72">
        <f t="shared" si="129"/>
        <v>0</v>
      </c>
      <c r="AG49" s="73"/>
      <c r="AH49" s="186" t="s">
        <v>43</v>
      </c>
      <c r="AI49" s="178">
        <f>SUM(AI36:AI48)</f>
        <v>0</v>
      </c>
      <c r="AJ49" s="178">
        <f t="shared" ref="AJ49" si="154">SUM(AJ36:AJ48)</f>
        <v>0</v>
      </c>
      <c r="AK49" s="178">
        <f t="shared" ref="AK49" si="155">SUM(AK36:AK48)</f>
        <v>0</v>
      </c>
      <c r="AL49" s="178">
        <f t="shared" ref="AL49" si="156">SUM(AL36:AL48)</f>
        <v>0</v>
      </c>
      <c r="AM49" s="178">
        <f t="shared" ref="AM49" si="157">SUM(AM36:AM48)</f>
        <v>0</v>
      </c>
      <c r="AN49" s="178">
        <f t="shared" ref="AN49" si="158">SUM(AN36:AN48)</f>
        <v>0</v>
      </c>
      <c r="AO49" s="178">
        <f t="shared" ref="AO49" si="159">SUM(AO36:AO48)</f>
        <v>0</v>
      </c>
      <c r="AP49" s="178">
        <f t="shared" ref="AP49" si="160">SUM(AP36:AP48)</f>
        <v>0</v>
      </c>
      <c r="AQ49" s="178">
        <f t="shared" ref="AQ49" si="161">SUM(AQ36:AQ48)</f>
        <v>0</v>
      </c>
      <c r="AR49" s="178">
        <f t="shared" ref="AR49" si="162">SUM(AR36:AR48)</f>
        <v>0</v>
      </c>
      <c r="AS49" s="178">
        <f t="shared" ref="AS49" si="163">SUM(AS36:AS48)</f>
        <v>0</v>
      </c>
      <c r="AT49" s="503">
        <f t="shared" ref="AT49" si="164">SUM(AT36:AT48)</f>
        <v>0</v>
      </c>
      <c r="AU49" s="72">
        <f t="shared" si="130"/>
        <v>0</v>
      </c>
      <c r="AW49" s="73"/>
      <c r="AX49" s="186" t="s">
        <v>43</v>
      </c>
      <c r="AY49" s="178">
        <f>SUM(AY36:AY48)</f>
        <v>0</v>
      </c>
      <c r="AZ49" s="178">
        <f t="shared" ref="AZ49" si="165">SUM(AZ36:AZ48)</f>
        <v>0</v>
      </c>
      <c r="BA49" s="178">
        <f t="shared" ref="BA49" si="166">SUM(BA36:BA48)</f>
        <v>0</v>
      </c>
      <c r="BB49" s="178">
        <f t="shared" ref="BB49" si="167">SUM(BB36:BB48)</f>
        <v>0</v>
      </c>
      <c r="BC49" s="178">
        <f t="shared" ref="BC49" si="168">SUM(BC36:BC48)</f>
        <v>0</v>
      </c>
      <c r="BD49" s="178">
        <f t="shared" ref="BD49" si="169">SUM(BD36:BD48)</f>
        <v>0</v>
      </c>
      <c r="BE49" s="178">
        <f t="shared" ref="BE49" si="170">SUM(BE36:BE48)</f>
        <v>0</v>
      </c>
      <c r="BF49" s="178">
        <f t="shared" ref="BF49" si="171">SUM(BF36:BF48)</f>
        <v>0</v>
      </c>
      <c r="BG49" s="178">
        <f t="shared" ref="BG49" si="172">SUM(BG36:BG48)</f>
        <v>0</v>
      </c>
      <c r="BH49" s="178">
        <f t="shared" ref="BH49" si="173">SUM(BH36:BH48)</f>
        <v>0</v>
      </c>
      <c r="BI49" s="178">
        <f t="shared" ref="BI49" si="174">SUM(BI36:BI48)</f>
        <v>0</v>
      </c>
      <c r="BJ49" s="503">
        <f t="shared" ref="BJ49" si="175">SUM(BJ36:BJ48)</f>
        <v>0</v>
      </c>
      <c r="BK49" s="72">
        <f t="shared" si="131"/>
        <v>0</v>
      </c>
      <c r="BL49" s="495"/>
      <c r="BM49" s="496"/>
      <c r="BP49" s="73"/>
      <c r="BQ49" s="186" t="s">
        <v>43</v>
      </c>
      <c r="BR49" s="478">
        <f>SUM(BR36:BR48)</f>
        <v>0</v>
      </c>
      <c r="BS49" s="478">
        <f t="shared" ref="BS49:CD49" si="176">SUM(BS36:BS48)</f>
        <v>0</v>
      </c>
      <c r="BT49" s="478">
        <f t="shared" si="176"/>
        <v>0</v>
      </c>
      <c r="BU49" s="478">
        <f t="shared" si="176"/>
        <v>0</v>
      </c>
      <c r="BV49" s="478">
        <f t="shared" si="176"/>
        <v>0</v>
      </c>
      <c r="BW49" s="478">
        <f t="shared" si="176"/>
        <v>0</v>
      </c>
      <c r="BX49" s="478">
        <f t="shared" si="176"/>
        <v>0</v>
      </c>
      <c r="BY49" s="478">
        <f t="shared" si="176"/>
        <v>0</v>
      </c>
      <c r="BZ49" s="478">
        <f t="shared" si="176"/>
        <v>0</v>
      </c>
      <c r="CA49" s="478">
        <f t="shared" si="176"/>
        <v>0</v>
      </c>
      <c r="CB49" s="478">
        <f t="shared" si="176"/>
        <v>0</v>
      </c>
      <c r="CC49" s="505">
        <f t="shared" si="176"/>
        <v>0</v>
      </c>
      <c r="CD49" s="481">
        <f t="shared" si="176"/>
        <v>0</v>
      </c>
      <c r="CF49" s="73"/>
      <c r="CG49" s="186" t="s">
        <v>43</v>
      </c>
      <c r="CH49" s="478">
        <f>SUM(CH36:CH48)</f>
        <v>0</v>
      </c>
      <c r="CI49" s="478">
        <f t="shared" ref="CI49:CT49" si="177">SUM(CI36:CI48)</f>
        <v>0</v>
      </c>
      <c r="CJ49" s="478">
        <f t="shared" si="177"/>
        <v>0</v>
      </c>
      <c r="CK49" s="478">
        <f t="shared" si="177"/>
        <v>0</v>
      </c>
      <c r="CL49" s="478">
        <f t="shared" si="177"/>
        <v>0</v>
      </c>
      <c r="CM49" s="478">
        <f t="shared" si="177"/>
        <v>0</v>
      </c>
      <c r="CN49" s="478">
        <f t="shared" si="177"/>
        <v>0</v>
      </c>
      <c r="CO49" s="478">
        <f t="shared" si="177"/>
        <v>0</v>
      </c>
      <c r="CP49" s="478">
        <f t="shared" si="177"/>
        <v>0</v>
      </c>
      <c r="CQ49" s="478">
        <f t="shared" si="177"/>
        <v>0</v>
      </c>
      <c r="CR49" s="478">
        <f t="shared" si="177"/>
        <v>0</v>
      </c>
      <c r="CS49" s="505">
        <f t="shared" si="177"/>
        <v>0</v>
      </c>
      <c r="CT49" s="481">
        <f t="shared" si="177"/>
        <v>0</v>
      </c>
      <c r="CV49" s="73"/>
      <c r="CW49" s="186" t="s">
        <v>43</v>
      </c>
      <c r="CX49" s="478">
        <f>SUM(CX36:CX48)</f>
        <v>0</v>
      </c>
      <c r="CY49" s="478">
        <f t="shared" ref="CY49:DJ49" si="178">SUM(CY36:CY48)</f>
        <v>0</v>
      </c>
      <c r="CZ49" s="478">
        <f t="shared" si="178"/>
        <v>0</v>
      </c>
      <c r="DA49" s="478">
        <f t="shared" si="178"/>
        <v>0</v>
      </c>
      <c r="DB49" s="478">
        <f t="shared" si="178"/>
        <v>0</v>
      </c>
      <c r="DC49" s="478">
        <f t="shared" si="178"/>
        <v>0</v>
      </c>
      <c r="DD49" s="478">
        <f t="shared" si="178"/>
        <v>0</v>
      </c>
      <c r="DE49" s="478">
        <f t="shared" si="178"/>
        <v>0</v>
      </c>
      <c r="DF49" s="478">
        <f t="shared" si="178"/>
        <v>0</v>
      </c>
      <c r="DG49" s="478">
        <f t="shared" si="178"/>
        <v>0</v>
      </c>
      <c r="DH49" s="478">
        <f t="shared" si="178"/>
        <v>0</v>
      </c>
      <c r="DI49" s="505">
        <f t="shared" si="178"/>
        <v>0</v>
      </c>
      <c r="DJ49" s="481">
        <f t="shared" si="178"/>
        <v>0</v>
      </c>
      <c r="DL49" s="73"/>
      <c r="DM49" s="186" t="s">
        <v>43</v>
      </c>
      <c r="DN49" s="478">
        <f>SUM(DN36:DN48)</f>
        <v>0</v>
      </c>
      <c r="DO49" s="478">
        <f t="shared" ref="DO49:DZ49" si="179">SUM(DO36:DO48)</f>
        <v>0</v>
      </c>
      <c r="DP49" s="478">
        <f t="shared" si="179"/>
        <v>0</v>
      </c>
      <c r="DQ49" s="478">
        <f t="shared" si="179"/>
        <v>0</v>
      </c>
      <c r="DR49" s="478">
        <f t="shared" si="179"/>
        <v>0</v>
      </c>
      <c r="DS49" s="478">
        <f t="shared" si="179"/>
        <v>0</v>
      </c>
      <c r="DT49" s="478">
        <f t="shared" si="179"/>
        <v>0</v>
      </c>
      <c r="DU49" s="478">
        <f t="shared" si="179"/>
        <v>0</v>
      </c>
      <c r="DV49" s="478">
        <f t="shared" si="179"/>
        <v>0</v>
      </c>
      <c r="DW49" s="478">
        <f t="shared" si="179"/>
        <v>0</v>
      </c>
      <c r="DX49" s="478">
        <f t="shared" si="179"/>
        <v>0</v>
      </c>
      <c r="DY49" s="505">
        <f t="shared" si="179"/>
        <v>0</v>
      </c>
      <c r="DZ49" s="481">
        <f t="shared" si="179"/>
        <v>0</v>
      </c>
    </row>
    <row r="50" spans="1:134" ht="21.75" thickBot="1" x14ac:dyDescent="0.4">
      <c r="A50" s="75"/>
      <c r="Q50" s="75"/>
      <c r="AG50" s="75"/>
      <c r="AW50" s="75"/>
      <c r="BP50" s="75"/>
      <c r="CF50" s="75"/>
      <c r="CV50" s="75"/>
      <c r="DL50" s="75"/>
    </row>
    <row r="51" spans="1:134" ht="21.75" thickBot="1" x14ac:dyDescent="0.4">
      <c r="A51" s="75"/>
      <c r="B51" s="173" t="s">
        <v>36</v>
      </c>
      <c r="C51" s="174">
        <f t="shared" ref="C51:N51" si="180">C$3</f>
        <v>45292</v>
      </c>
      <c r="D51" s="174">
        <f t="shared" si="180"/>
        <v>45323</v>
      </c>
      <c r="E51" s="174">
        <f t="shared" si="180"/>
        <v>45352</v>
      </c>
      <c r="F51" s="174">
        <f t="shared" si="180"/>
        <v>45383</v>
      </c>
      <c r="G51" s="174">
        <f t="shared" si="180"/>
        <v>45413</v>
      </c>
      <c r="H51" s="174">
        <f t="shared" si="180"/>
        <v>45444</v>
      </c>
      <c r="I51" s="174">
        <f t="shared" si="180"/>
        <v>45474</v>
      </c>
      <c r="J51" s="174">
        <f t="shared" si="180"/>
        <v>45505</v>
      </c>
      <c r="K51" s="174">
        <f t="shared" si="180"/>
        <v>45536</v>
      </c>
      <c r="L51" s="174">
        <f t="shared" si="180"/>
        <v>45566</v>
      </c>
      <c r="M51" s="174">
        <f t="shared" si="180"/>
        <v>45597</v>
      </c>
      <c r="N51" s="174" t="str">
        <f t="shared" si="180"/>
        <v>Dec-24 +</v>
      </c>
      <c r="O51" s="175" t="s">
        <v>34</v>
      </c>
      <c r="Q51" s="75"/>
      <c r="R51" s="173" t="s">
        <v>36</v>
      </c>
      <c r="S51" s="174">
        <f t="shared" ref="S51:AD51" si="181">S$3</f>
        <v>45292</v>
      </c>
      <c r="T51" s="174">
        <f t="shared" si="181"/>
        <v>45323</v>
      </c>
      <c r="U51" s="174">
        <f t="shared" si="181"/>
        <v>45352</v>
      </c>
      <c r="V51" s="174">
        <f t="shared" si="181"/>
        <v>45383</v>
      </c>
      <c r="W51" s="174">
        <f t="shared" si="181"/>
        <v>45413</v>
      </c>
      <c r="X51" s="174">
        <f t="shared" si="181"/>
        <v>45444</v>
      </c>
      <c r="Y51" s="174">
        <f t="shared" si="181"/>
        <v>45474</v>
      </c>
      <c r="Z51" s="174">
        <f t="shared" si="181"/>
        <v>45505</v>
      </c>
      <c r="AA51" s="174">
        <f t="shared" si="181"/>
        <v>45536</v>
      </c>
      <c r="AB51" s="174">
        <f t="shared" si="181"/>
        <v>45566</v>
      </c>
      <c r="AC51" s="174">
        <f t="shared" si="181"/>
        <v>45597</v>
      </c>
      <c r="AD51" s="174" t="str">
        <f t="shared" si="181"/>
        <v>Dec-24 +</v>
      </c>
      <c r="AE51" s="175" t="s">
        <v>34</v>
      </c>
      <c r="AG51" s="75"/>
      <c r="AH51" s="173" t="s">
        <v>36</v>
      </c>
      <c r="AI51" s="174">
        <f t="shared" ref="AI51:AT51" si="182">AI$3</f>
        <v>45292</v>
      </c>
      <c r="AJ51" s="174">
        <f t="shared" si="182"/>
        <v>45323</v>
      </c>
      <c r="AK51" s="174">
        <f t="shared" si="182"/>
        <v>45352</v>
      </c>
      <c r="AL51" s="174">
        <f t="shared" si="182"/>
        <v>45383</v>
      </c>
      <c r="AM51" s="174">
        <f t="shared" si="182"/>
        <v>45413</v>
      </c>
      <c r="AN51" s="174">
        <f t="shared" si="182"/>
        <v>45444</v>
      </c>
      <c r="AO51" s="174">
        <f t="shared" si="182"/>
        <v>45474</v>
      </c>
      <c r="AP51" s="174">
        <f t="shared" si="182"/>
        <v>45505</v>
      </c>
      <c r="AQ51" s="174">
        <f t="shared" si="182"/>
        <v>45536</v>
      </c>
      <c r="AR51" s="174">
        <f t="shared" si="182"/>
        <v>45566</v>
      </c>
      <c r="AS51" s="174">
        <f t="shared" si="182"/>
        <v>45597</v>
      </c>
      <c r="AT51" s="174" t="str">
        <f t="shared" si="182"/>
        <v>Dec-24 +</v>
      </c>
      <c r="AU51" s="175" t="s">
        <v>34</v>
      </c>
      <c r="AW51" s="75"/>
      <c r="AX51" s="173" t="s">
        <v>36</v>
      </c>
      <c r="AY51" s="174">
        <f t="shared" ref="AY51:BJ51" si="183">AY$3</f>
        <v>45292</v>
      </c>
      <c r="AZ51" s="174">
        <f t="shared" si="183"/>
        <v>45323</v>
      </c>
      <c r="BA51" s="174">
        <f t="shared" si="183"/>
        <v>45352</v>
      </c>
      <c r="BB51" s="174">
        <f t="shared" si="183"/>
        <v>45383</v>
      </c>
      <c r="BC51" s="174">
        <f t="shared" si="183"/>
        <v>45413</v>
      </c>
      <c r="BD51" s="174">
        <f t="shared" si="183"/>
        <v>45444</v>
      </c>
      <c r="BE51" s="174">
        <f t="shared" si="183"/>
        <v>45474</v>
      </c>
      <c r="BF51" s="174">
        <f t="shared" si="183"/>
        <v>45505</v>
      </c>
      <c r="BG51" s="174">
        <f t="shared" si="183"/>
        <v>45536</v>
      </c>
      <c r="BH51" s="174">
        <f t="shared" si="183"/>
        <v>45566</v>
      </c>
      <c r="BI51" s="174">
        <f t="shared" si="183"/>
        <v>45597</v>
      </c>
      <c r="BJ51" s="174" t="str">
        <f t="shared" si="183"/>
        <v>Dec-24 +</v>
      </c>
      <c r="BK51" s="175" t="s">
        <v>34</v>
      </c>
      <c r="BP51" s="75"/>
      <c r="BQ51" s="173" t="s">
        <v>36</v>
      </c>
      <c r="BR51" s="482" t="s">
        <v>188</v>
      </c>
      <c r="BS51" s="482" t="s">
        <v>189</v>
      </c>
      <c r="BT51" s="482" t="s">
        <v>190</v>
      </c>
      <c r="BU51" s="482" t="s">
        <v>191</v>
      </c>
      <c r="BV51" s="482" t="s">
        <v>44</v>
      </c>
      <c r="BW51" s="482" t="s">
        <v>192</v>
      </c>
      <c r="BX51" s="482" t="s">
        <v>193</v>
      </c>
      <c r="BY51" s="482" t="s">
        <v>194</v>
      </c>
      <c r="BZ51" s="482" t="s">
        <v>195</v>
      </c>
      <c r="CA51" s="482" t="s">
        <v>196</v>
      </c>
      <c r="CB51" s="489" t="s">
        <v>197</v>
      </c>
      <c r="CC51" s="489" t="s">
        <v>198</v>
      </c>
      <c r="CD51" s="175" t="s">
        <v>34</v>
      </c>
      <c r="CF51" s="75"/>
      <c r="CG51" s="173" t="s">
        <v>36</v>
      </c>
      <c r="CH51" s="482" t="s">
        <v>188</v>
      </c>
      <c r="CI51" s="482" t="s">
        <v>189</v>
      </c>
      <c r="CJ51" s="482" t="s">
        <v>190</v>
      </c>
      <c r="CK51" s="482" t="s">
        <v>191</v>
      </c>
      <c r="CL51" s="482" t="s">
        <v>44</v>
      </c>
      <c r="CM51" s="482" t="s">
        <v>192</v>
      </c>
      <c r="CN51" s="482" t="s">
        <v>193</v>
      </c>
      <c r="CO51" s="482" t="s">
        <v>194</v>
      </c>
      <c r="CP51" s="482" t="s">
        <v>195</v>
      </c>
      <c r="CQ51" s="482" t="s">
        <v>196</v>
      </c>
      <c r="CR51" s="489" t="s">
        <v>197</v>
      </c>
      <c r="CS51" s="489" t="s">
        <v>198</v>
      </c>
      <c r="CT51" s="175" t="s">
        <v>34</v>
      </c>
      <c r="CV51" s="75"/>
      <c r="CW51" s="173" t="s">
        <v>36</v>
      </c>
      <c r="CX51" s="482" t="s">
        <v>188</v>
      </c>
      <c r="CY51" s="482" t="s">
        <v>189</v>
      </c>
      <c r="CZ51" s="482" t="s">
        <v>190</v>
      </c>
      <c r="DA51" s="482" t="s">
        <v>191</v>
      </c>
      <c r="DB51" s="482" t="s">
        <v>44</v>
      </c>
      <c r="DC51" s="482" t="s">
        <v>192</v>
      </c>
      <c r="DD51" s="482" t="s">
        <v>193</v>
      </c>
      <c r="DE51" s="482" t="s">
        <v>194</v>
      </c>
      <c r="DF51" s="482" t="s">
        <v>195</v>
      </c>
      <c r="DG51" s="482" t="s">
        <v>196</v>
      </c>
      <c r="DH51" s="489" t="s">
        <v>197</v>
      </c>
      <c r="DI51" s="489" t="s">
        <v>198</v>
      </c>
      <c r="DJ51" s="175" t="s">
        <v>34</v>
      </c>
      <c r="DL51" s="75"/>
      <c r="DM51" s="173" t="s">
        <v>36</v>
      </c>
      <c r="DN51" s="482" t="s">
        <v>188</v>
      </c>
      <c r="DO51" s="482" t="s">
        <v>189</v>
      </c>
      <c r="DP51" s="482" t="s">
        <v>190</v>
      </c>
      <c r="DQ51" s="482" t="s">
        <v>191</v>
      </c>
      <c r="DR51" s="482" t="s">
        <v>44</v>
      </c>
      <c r="DS51" s="482" t="s">
        <v>192</v>
      </c>
      <c r="DT51" s="482" t="s">
        <v>193</v>
      </c>
      <c r="DU51" s="482" t="s">
        <v>194</v>
      </c>
      <c r="DV51" s="482" t="s">
        <v>195</v>
      </c>
      <c r="DW51" s="482" t="s">
        <v>196</v>
      </c>
      <c r="DX51" s="489" t="s">
        <v>197</v>
      </c>
      <c r="DY51" s="489" t="s">
        <v>198</v>
      </c>
      <c r="DZ51" s="175" t="s">
        <v>34</v>
      </c>
    </row>
    <row r="52" spans="1:134" ht="15" customHeight="1" x14ac:dyDescent="0.25">
      <c r="A52" s="616" t="s">
        <v>67</v>
      </c>
      <c r="B52" s="185" t="s">
        <v>62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477">
        <f>$BL$65*CB52</f>
        <v>0</v>
      </c>
      <c r="N52" s="477">
        <f>$BM$65*CC52</f>
        <v>0</v>
      </c>
      <c r="O52" s="69">
        <f t="shared" ref="O52:O65" si="184">SUM(C52:N52)</f>
        <v>0</v>
      </c>
      <c r="Q52" s="616" t="s">
        <v>67</v>
      </c>
      <c r="R52" s="185" t="s">
        <v>62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71852</v>
      </c>
      <c r="AA52" s="3">
        <v>7696</v>
      </c>
      <c r="AB52" s="3">
        <v>0</v>
      </c>
      <c r="AC52" s="477">
        <f>$BL$65*CR52</f>
        <v>0</v>
      </c>
      <c r="AD52" s="477">
        <f>$BM$65*CS52</f>
        <v>989632.37374219054</v>
      </c>
      <c r="AE52" s="69">
        <f t="shared" ref="AE52:AE65" si="185">SUM(S52:AD52)</f>
        <v>1069180.3737421907</v>
      </c>
      <c r="AG52" s="616" t="s">
        <v>67</v>
      </c>
      <c r="AH52" s="185" t="s">
        <v>62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477">
        <f>$BL$65*DH52</f>
        <v>0</v>
      </c>
      <c r="AT52" s="477">
        <f>$BM$65*DI52</f>
        <v>2877045.7640601275</v>
      </c>
      <c r="AU52" s="69">
        <f t="shared" ref="AU52:AU65" si="186">SUM(AI52:AT52)</f>
        <v>2877045.7640601275</v>
      </c>
      <c r="AW52" s="616" t="s">
        <v>67</v>
      </c>
      <c r="AX52" s="185" t="s">
        <v>62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477">
        <f>$BL$65*DX52</f>
        <v>0</v>
      </c>
      <c r="BJ52" s="477">
        <f>$BM$65*DY52</f>
        <v>0</v>
      </c>
      <c r="BK52" s="69">
        <f t="shared" ref="BK52:BK65" si="187">SUM(AY52:BJ52)</f>
        <v>0</v>
      </c>
      <c r="BL52" s="182"/>
      <c r="BP52" s="616" t="s">
        <v>67</v>
      </c>
      <c r="BQ52" s="185" t="s">
        <v>62</v>
      </c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506">
        <v>0</v>
      </c>
      <c r="CC52" s="506">
        <v>0</v>
      </c>
      <c r="CD52" s="507">
        <v>0</v>
      </c>
      <c r="CF52" s="616" t="s">
        <v>67</v>
      </c>
      <c r="CG52" s="185" t="s">
        <v>62</v>
      </c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506">
        <v>0.11534392930891856</v>
      </c>
      <c r="CS52" s="506">
        <v>0.11534392930891856</v>
      </c>
      <c r="CT52" s="507">
        <v>0.11534392930891856</v>
      </c>
      <c r="CV52" s="616" t="s">
        <v>67</v>
      </c>
      <c r="CW52" s="185" t="s">
        <v>62</v>
      </c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506">
        <v>0.33532630099136712</v>
      </c>
      <c r="DI52" s="506">
        <v>0.33532630099136712</v>
      </c>
      <c r="DJ52" s="507">
        <v>0.33532630099136712</v>
      </c>
      <c r="DL52" s="616" t="s">
        <v>67</v>
      </c>
      <c r="DM52" s="185" t="s">
        <v>62</v>
      </c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506">
        <v>0</v>
      </c>
      <c r="DY52" s="506">
        <v>0</v>
      </c>
      <c r="DZ52" s="507">
        <v>0</v>
      </c>
      <c r="EB52" s="513">
        <f>CB52+CR52+DH52+DX52</f>
        <v>0.45067023030028569</v>
      </c>
      <c r="EC52" s="513">
        <f t="shared" ref="EC52:EC65" si="188">CC52+CS52+DI52+DY52</f>
        <v>0.45067023030028569</v>
      </c>
      <c r="ED52" s="513">
        <f t="shared" ref="ED52:ED65" si="189">CD52+CT52+DJ52+DZ52</f>
        <v>0.45067023030028569</v>
      </c>
    </row>
    <row r="53" spans="1:134" x14ac:dyDescent="0.25">
      <c r="A53" s="617"/>
      <c r="B53" s="185" t="s">
        <v>61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477">
        <f t="shared" ref="M53:M64" si="190">$BL$65*CB53</f>
        <v>0</v>
      </c>
      <c r="N53" s="477">
        <f t="shared" ref="N53:N64" si="191">$BM$65*CC53</f>
        <v>0</v>
      </c>
      <c r="O53" s="69">
        <f t="shared" si="184"/>
        <v>0</v>
      </c>
      <c r="Q53" s="617"/>
      <c r="R53" s="185" t="s">
        <v>61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477">
        <f t="shared" ref="AC53:AC64" si="192">$BL$65*CR53</f>
        <v>0</v>
      </c>
      <c r="AD53" s="477">
        <f t="shared" ref="AD53:AD64" si="193">$BM$65*CS53</f>
        <v>0</v>
      </c>
      <c r="AE53" s="69">
        <f t="shared" si="185"/>
        <v>0</v>
      </c>
      <c r="AG53" s="617"/>
      <c r="AH53" s="185" t="s">
        <v>61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477">
        <f t="shared" ref="AS53:AS64" si="194">$BL$65*DH53</f>
        <v>0</v>
      </c>
      <c r="AT53" s="477">
        <f t="shared" ref="AT53:AT64" si="195">$BM$65*DI53</f>
        <v>0</v>
      </c>
      <c r="AU53" s="69">
        <f t="shared" si="186"/>
        <v>0</v>
      </c>
      <c r="AW53" s="617"/>
      <c r="AX53" s="185" t="s">
        <v>61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477">
        <f t="shared" ref="BI53:BI64" si="196">$BL$65*DX53</f>
        <v>0</v>
      </c>
      <c r="BJ53" s="477">
        <f t="shared" ref="BJ53:BJ64" si="197">$BM$65*DY53</f>
        <v>0</v>
      </c>
      <c r="BK53" s="69">
        <f t="shared" si="187"/>
        <v>0</v>
      </c>
      <c r="BP53" s="617"/>
      <c r="BQ53" s="185" t="s">
        <v>61</v>
      </c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508">
        <v>0</v>
      </c>
      <c r="CC53" s="508">
        <v>0</v>
      </c>
      <c r="CD53" s="509">
        <v>0</v>
      </c>
      <c r="CF53" s="617"/>
      <c r="CG53" s="185" t="s">
        <v>61</v>
      </c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508">
        <v>0</v>
      </c>
      <c r="CS53" s="508">
        <v>0</v>
      </c>
      <c r="CT53" s="509">
        <v>0</v>
      </c>
      <c r="CV53" s="617"/>
      <c r="CW53" s="185" t="s">
        <v>61</v>
      </c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508">
        <v>0</v>
      </c>
      <c r="DI53" s="508">
        <v>0</v>
      </c>
      <c r="DJ53" s="509">
        <v>0</v>
      </c>
      <c r="DL53" s="617"/>
      <c r="DM53" s="185" t="s">
        <v>61</v>
      </c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508">
        <v>0</v>
      </c>
      <c r="DY53" s="508">
        <v>0</v>
      </c>
      <c r="DZ53" s="509">
        <v>0</v>
      </c>
      <c r="EB53" s="513">
        <f t="shared" ref="EB53:EB65" si="198">CB53+CR53+DH53+DX53</f>
        <v>0</v>
      </c>
      <c r="EC53" s="513">
        <f t="shared" si="188"/>
        <v>0</v>
      </c>
      <c r="ED53" s="513">
        <f t="shared" si="189"/>
        <v>0</v>
      </c>
    </row>
    <row r="54" spans="1:134" x14ac:dyDescent="0.25">
      <c r="A54" s="617"/>
      <c r="B54" s="185" t="s">
        <v>60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477">
        <f t="shared" si="190"/>
        <v>0</v>
      </c>
      <c r="N54" s="477">
        <f t="shared" si="191"/>
        <v>0</v>
      </c>
      <c r="O54" s="69">
        <f t="shared" si="184"/>
        <v>0</v>
      </c>
      <c r="Q54" s="617"/>
      <c r="R54" s="185" t="s">
        <v>60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477">
        <f t="shared" si="192"/>
        <v>0</v>
      </c>
      <c r="AD54" s="477">
        <f t="shared" si="193"/>
        <v>0</v>
      </c>
      <c r="AE54" s="69">
        <f t="shared" si="185"/>
        <v>0</v>
      </c>
      <c r="AG54" s="617"/>
      <c r="AH54" s="185" t="s">
        <v>60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477">
        <f t="shared" si="194"/>
        <v>0</v>
      </c>
      <c r="AT54" s="477">
        <f t="shared" si="195"/>
        <v>0</v>
      </c>
      <c r="AU54" s="69">
        <f t="shared" si="186"/>
        <v>0</v>
      </c>
      <c r="AW54" s="617"/>
      <c r="AX54" s="185" t="s">
        <v>60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477">
        <f t="shared" si="196"/>
        <v>0</v>
      </c>
      <c r="BJ54" s="477">
        <f t="shared" si="197"/>
        <v>0</v>
      </c>
      <c r="BK54" s="69">
        <f t="shared" si="187"/>
        <v>0</v>
      </c>
      <c r="BP54" s="617"/>
      <c r="BQ54" s="185" t="s">
        <v>60</v>
      </c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508">
        <v>0</v>
      </c>
      <c r="CC54" s="508">
        <v>0</v>
      </c>
      <c r="CD54" s="509">
        <v>0</v>
      </c>
      <c r="CF54" s="617"/>
      <c r="CG54" s="185" t="s">
        <v>60</v>
      </c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508">
        <v>0</v>
      </c>
      <c r="CS54" s="508">
        <v>0</v>
      </c>
      <c r="CT54" s="509">
        <v>0</v>
      </c>
      <c r="CV54" s="617"/>
      <c r="CW54" s="185" t="s">
        <v>60</v>
      </c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508">
        <v>0</v>
      </c>
      <c r="DI54" s="508">
        <v>0</v>
      </c>
      <c r="DJ54" s="509">
        <v>0</v>
      </c>
      <c r="DL54" s="617"/>
      <c r="DM54" s="185" t="s">
        <v>60</v>
      </c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508">
        <v>0</v>
      </c>
      <c r="DY54" s="508">
        <v>0</v>
      </c>
      <c r="DZ54" s="509">
        <v>0</v>
      </c>
      <c r="EB54" s="513">
        <f t="shared" si="198"/>
        <v>0</v>
      </c>
      <c r="EC54" s="513">
        <f t="shared" si="188"/>
        <v>0</v>
      </c>
      <c r="ED54" s="513">
        <f t="shared" si="189"/>
        <v>0</v>
      </c>
    </row>
    <row r="55" spans="1:134" x14ac:dyDescent="0.25">
      <c r="A55" s="617"/>
      <c r="B55" s="185" t="s">
        <v>59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477">
        <f t="shared" si="190"/>
        <v>0</v>
      </c>
      <c r="N55" s="477">
        <f t="shared" si="191"/>
        <v>0</v>
      </c>
      <c r="O55" s="69">
        <f t="shared" si="184"/>
        <v>0</v>
      </c>
      <c r="Q55" s="617"/>
      <c r="R55" s="185" t="s">
        <v>59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477">
        <f t="shared" si="192"/>
        <v>0</v>
      </c>
      <c r="AD55" s="477">
        <f t="shared" si="193"/>
        <v>0</v>
      </c>
      <c r="AE55" s="69">
        <f t="shared" si="185"/>
        <v>0</v>
      </c>
      <c r="AG55" s="617"/>
      <c r="AH55" s="185" t="s">
        <v>59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477">
        <f t="shared" si="194"/>
        <v>0</v>
      </c>
      <c r="AT55" s="477">
        <f t="shared" si="195"/>
        <v>0</v>
      </c>
      <c r="AU55" s="69">
        <f t="shared" si="186"/>
        <v>0</v>
      </c>
      <c r="AW55" s="617"/>
      <c r="AX55" s="185" t="s">
        <v>59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477">
        <f t="shared" si="196"/>
        <v>0</v>
      </c>
      <c r="BJ55" s="477">
        <f t="shared" si="197"/>
        <v>2166468.5759634632</v>
      </c>
      <c r="BK55" s="69">
        <f t="shared" si="187"/>
        <v>2166468.5759634632</v>
      </c>
      <c r="BP55" s="617"/>
      <c r="BQ55" s="185" t="s">
        <v>59</v>
      </c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508">
        <v>0</v>
      </c>
      <c r="CC55" s="508">
        <v>0</v>
      </c>
      <c r="CD55" s="509">
        <v>0</v>
      </c>
      <c r="CF55" s="617"/>
      <c r="CG55" s="185" t="s">
        <v>59</v>
      </c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508">
        <v>0</v>
      </c>
      <c r="CS55" s="508">
        <v>0</v>
      </c>
      <c r="CT55" s="509">
        <v>0</v>
      </c>
      <c r="CV55" s="617"/>
      <c r="CW55" s="185" t="s">
        <v>59</v>
      </c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508">
        <v>0</v>
      </c>
      <c r="DI55" s="508">
        <v>0</v>
      </c>
      <c r="DJ55" s="509">
        <v>0</v>
      </c>
      <c r="DL55" s="617"/>
      <c r="DM55" s="185" t="s">
        <v>59</v>
      </c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508">
        <v>0.25250689539489724</v>
      </c>
      <c r="DY55" s="508">
        <v>0.25250689539489724</v>
      </c>
      <c r="DZ55" s="509">
        <v>0.25250689539489724</v>
      </c>
      <c r="EB55" s="513">
        <f t="shared" si="198"/>
        <v>0.25250689539489724</v>
      </c>
      <c r="EC55" s="513">
        <f t="shared" si="188"/>
        <v>0.25250689539489724</v>
      </c>
      <c r="ED55" s="513">
        <f t="shared" si="189"/>
        <v>0.25250689539489724</v>
      </c>
    </row>
    <row r="56" spans="1:134" x14ac:dyDescent="0.25">
      <c r="A56" s="617"/>
      <c r="B56" s="185" t="s">
        <v>58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477">
        <f t="shared" si="190"/>
        <v>0</v>
      </c>
      <c r="N56" s="477">
        <f t="shared" si="191"/>
        <v>0</v>
      </c>
      <c r="O56" s="69">
        <f t="shared" si="184"/>
        <v>0</v>
      </c>
      <c r="Q56" s="617"/>
      <c r="R56" s="185" t="s">
        <v>58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477">
        <f t="shared" si="192"/>
        <v>0</v>
      </c>
      <c r="AD56" s="477">
        <f t="shared" si="193"/>
        <v>0</v>
      </c>
      <c r="AE56" s="69">
        <f t="shared" si="185"/>
        <v>0</v>
      </c>
      <c r="AG56" s="617"/>
      <c r="AH56" s="185" t="s">
        <v>58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477">
        <f t="shared" si="194"/>
        <v>0</v>
      </c>
      <c r="AT56" s="477">
        <f t="shared" si="195"/>
        <v>0</v>
      </c>
      <c r="AU56" s="69">
        <f t="shared" si="186"/>
        <v>0</v>
      </c>
      <c r="AW56" s="617"/>
      <c r="AX56" s="185" t="s">
        <v>58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477">
        <f t="shared" si="196"/>
        <v>0</v>
      </c>
      <c r="BJ56" s="477">
        <f t="shared" si="197"/>
        <v>0</v>
      </c>
      <c r="BK56" s="69">
        <f t="shared" si="187"/>
        <v>0</v>
      </c>
      <c r="BP56" s="617"/>
      <c r="BQ56" s="185" t="s">
        <v>58</v>
      </c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508">
        <v>0</v>
      </c>
      <c r="CC56" s="508">
        <v>0</v>
      </c>
      <c r="CD56" s="509">
        <v>0</v>
      </c>
      <c r="CF56" s="617"/>
      <c r="CG56" s="185" t="s">
        <v>58</v>
      </c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508">
        <v>0</v>
      </c>
      <c r="CS56" s="508">
        <v>0</v>
      </c>
      <c r="CT56" s="509">
        <v>0</v>
      </c>
      <c r="CV56" s="617"/>
      <c r="CW56" s="185" t="s">
        <v>58</v>
      </c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508">
        <v>0</v>
      </c>
      <c r="DI56" s="508">
        <v>0</v>
      </c>
      <c r="DJ56" s="509">
        <v>0</v>
      </c>
      <c r="DL56" s="617"/>
      <c r="DM56" s="185" t="s">
        <v>58</v>
      </c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508">
        <v>0</v>
      </c>
      <c r="DY56" s="508">
        <v>0</v>
      </c>
      <c r="DZ56" s="509">
        <v>0</v>
      </c>
      <c r="EB56" s="513">
        <f t="shared" si="198"/>
        <v>0</v>
      </c>
      <c r="EC56" s="513">
        <f t="shared" si="188"/>
        <v>0</v>
      </c>
      <c r="ED56" s="513">
        <f t="shared" si="189"/>
        <v>0</v>
      </c>
    </row>
    <row r="57" spans="1:134" x14ac:dyDescent="0.25">
      <c r="A57" s="617"/>
      <c r="B57" s="185" t="s">
        <v>57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477">
        <f t="shared" si="190"/>
        <v>0</v>
      </c>
      <c r="N57" s="477">
        <f t="shared" si="191"/>
        <v>0</v>
      </c>
      <c r="O57" s="69">
        <f t="shared" si="184"/>
        <v>0</v>
      </c>
      <c r="Q57" s="617"/>
      <c r="R57" s="185" t="s">
        <v>57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477">
        <f t="shared" si="192"/>
        <v>0</v>
      </c>
      <c r="AD57" s="477">
        <f t="shared" si="193"/>
        <v>0</v>
      </c>
      <c r="AE57" s="69">
        <f t="shared" si="185"/>
        <v>0</v>
      </c>
      <c r="AG57" s="617"/>
      <c r="AH57" s="185" t="s">
        <v>57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477">
        <f t="shared" si="194"/>
        <v>0</v>
      </c>
      <c r="AT57" s="477">
        <f t="shared" si="195"/>
        <v>0</v>
      </c>
      <c r="AU57" s="69">
        <f t="shared" si="186"/>
        <v>0</v>
      </c>
      <c r="AW57" s="617"/>
      <c r="AX57" s="185" t="s">
        <v>57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477">
        <f t="shared" si="196"/>
        <v>0</v>
      </c>
      <c r="BJ57" s="477">
        <f t="shared" si="197"/>
        <v>0</v>
      </c>
      <c r="BK57" s="69">
        <f t="shared" si="187"/>
        <v>0</v>
      </c>
      <c r="BP57" s="617"/>
      <c r="BQ57" s="185" t="s">
        <v>57</v>
      </c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508">
        <v>0</v>
      </c>
      <c r="CC57" s="508">
        <v>0</v>
      </c>
      <c r="CD57" s="509">
        <v>0</v>
      </c>
      <c r="CF57" s="617"/>
      <c r="CG57" s="185" t="s">
        <v>57</v>
      </c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508">
        <v>0</v>
      </c>
      <c r="CS57" s="508">
        <v>0</v>
      </c>
      <c r="CT57" s="509">
        <v>0</v>
      </c>
      <c r="CV57" s="617"/>
      <c r="CW57" s="185" t="s">
        <v>57</v>
      </c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508">
        <v>0</v>
      </c>
      <c r="DI57" s="508">
        <v>0</v>
      </c>
      <c r="DJ57" s="509">
        <v>0</v>
      </c>
      <c r="DL57" s="617"/>
      <c r="DM57" s="185" t="s">
        <v>57</v>
      </c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508">
        <v>0</v>
      </c>
      <c r="DY57" s="508">
        <v>0</v>
      </c>
      <c r="DZ57" s="509">
        <v>0</v>
      </c>
      <c r="EB57" s="513">
        <f t="shared" si="198"/>
        <v>0</v>
      </c>
      <c r="EC57" s="513">
        <f t="shared" si="188"/>
        <v>0</v>
      </c>
      <c r="ED57" s="513">
        <f t="shared" si="189"/>
        <v>0</v>
      </c>
    </row>
    <row r="58" spans="1:134" x14ac:dyDescent="0.25">
      <c r="A58" s="617"/>
      <c r="B58" s="185" t="s">
        <v>56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8947</v>
      </c>
      <c r="J58" s="3">
        <v>0</v>
      </c>
      <c r="K58" s="3">
        <v>0</v>
      </c>
      <c r="L58" s="3">
        <v>0</v>
      </c>
      <c r="M58" s="477">
        <f t="shared" si="190"/>
        <v>0</v>
      </c>
      <c r="N58" s="477">
        <f t="shared" si="191"/>
        <v>0</v>
      </c>
      <c r="O58" s="69">
        <f t="shared" si="184"/>
        <v>8947</v>
      </c>
      <c r="Q58" s="617"/>
      <c r="R58" s="185" t="s">
        <v>56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65646</v>
      </c>
      <c r="Z58" s="3">
        <v>90508</v>
      </c>
      <c r="AA58" s="3">
        <v>332514</v>
      </c>
      <c r="AB58" s="3">
        <v>279860</v>
      </c>
      <c r="AC58" s="477">
        <f t="shared" si="192"/>
        <v>0</v>
      </c>
      <c r="AD58" s="477">
        <f t="shared" si="193"/>
        <v>565276.48152219842</v>
      </c>
      <c r="AE58" s="69">
        <f t="shared" si="185"/>
        <v>1333804.4815221983</v>
      </c>
      <c r="AG58" s="617"/>
      <c r="AH58" s="185" t="s">
        <v>56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477">
        <f t="shared" si="194"/>
        <v>0</v>
      </c>
      <c r="AT58" s="477">
        <f t="shared" si="195"/>
        <v>1215378.2545455431</v>
      </c>
      <c r="AU58" s="69">
        <f t="shared" si="186"/>
        <v>1215378.2545455431</v>
      </c>
      <c r="AW58" s="617"/>
      <c r="AX58" s="185" t="s">
        <v>56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477">
        <f t="shared" si="196"/>
        <v>0</v>
      </c>
      <c r="BJ58" s="477">
        <f t="shared" si="197"/>
        <v>766037.81584398879</v>
      </c>
      <c r="BK58" s="69">
        <f t="shared" si="187"/>
        <v>766037.81584398879</v>
      </c>
      <c r="BP58" s="617"/>
      <c r="BQ58" s="185" t="s">
        <v>56</v>
      </c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508">
        <v>0</v>
      </c>
      <c r="CC58" s="508">
        <v>0</v>
      </c>
      <c r="CD58" s="509">
        <v>0</v>
      </c>
      <c r="CF58" s="617"/>
      <c r="CG58" s="185" t="s">
        <v>56</v>
      </c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508">
        <v>6.5884274054353278E-2</v>
      </c>
      <c r="CS58" s="508">
        <v>6.5884274054353278E-2</v>
      </c>
      <c r="CT58" s="509">
        <v>6.5884274054353278E-2</v>
      </c>
      <c r="CV58" s="617"/>
      <c r="CW58" s="185" t="s">
        <v>56</v>
      </c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508">
        <v>0.14165513093089047</v>
      </c>
      <c r="DI58" s="508">
        <v>0.14165513093089047</v>
      </c>
      <c r="DJ58" s="509">
        <v>0.14165513093089047</v>
      </c>
      <c r="DL58" s="617"/>
      <c r="DM58" s="185" t="s">
        <v>56</v>
      </c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508">
        <v>8.9283469319573344E-2</v>
      </c>
      <c r="DY58" s="508">
        <v>8.9283469319573344E-2</v>
      </c>
      <c r="DZ58" s="509">
        <v>8.9283469319573344E-2</v>
      </c>
      <c r="EB58" s="513">
        <f t="shared" si="198"/>
        <v>0.29682287430481713</v>
      </c>
      <c r="EC58" s="513">
        <f t="shared" si="188"/>
        <v>0.29682287430481713</v>
      </c>
      <c r="ED58" s="513">
        <f t="shared" si="189"/>
        <v>0.29682287430481713</v>
      </c>
    </row>
    <row r="59" spans="1:134" x14ac:dyDescent="0.25">
      <c r="A59" s="617"/>
      <c r="B59" s="185" t="s">
        <v>55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16615</v>
      </c>
      <c r="J59" s="3">
        <v>19079</v>
      </c>
      <c r="K59" s="3">
        <v>0</v>
      </c>
      <c r="L59" s="3">
        <v>8226</v>
      </c>
      <c r="M59" s="477">
        <f t="shared" si="190"/>
        <v>0</v>
      </c>
      <c r="N59" s="477">
        <f t="shared" si="191"/>
        <v>0</v>
      </c>
      <c r="O59" s="69">
        <f t="shared" si="184"/>
        <v>43920</v>
      </c>
      <c r="Q59" s="617"/>
      <c r="R59" s="185" t="s">
        <v>55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58854</v>
      </c>
      <c r="Z59" s="3">
        <v>82629</v>
      </c>
      <c r="AA59" s="3">
        <v>212572</v>
      </c>
      <c r="AB59" s="3">
        <v>73423</v>
      </c>
      <c r="AC59" s="477">
        <f t="shared" si="192"/>
        <v>0</v>
      </c>
      <c r="AD59" s="477">
        <f t="shared" si="193"/>
        <v>0</v>
      </c>
      <c r="AE59" s="69">
        <f t="shared" si="185"/>
        <v>427478</v>
      </c>
      <c r="AG59" s="617"/>
      <c r="AH59" s="185" t="s">
        <v>55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477">
        <f t="shared" si="194"/>
        <v>0</v>
      </c>
      <c r="AT59" s="477">
        <f t="shared" si="195"/>
        <v>0</v>
      </c>
      <c r="AU59" s="69">
        <f t="shared" si="186"/>
        <v>0</v>
      </c>
      <c r="AW59" s="617"/>
      <c r="AX59" s="185" t="s">
        <v>55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477">
        <f t="shared" si="196"/>
        <v>0</v>
      </c>
      <c r="BJ59" s="477">
        <f t="shared" si="197"/>
        <v>0</v>
      </c>
      <c r="BK59" s="69">
        <f t="shared" si="187"/>
        <v>0</v>
      </c>
      <c r="BP59" s="617"/>
      <c r="BQ59" s="185" t="s">
        <v>55</v>
      </c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508">
        <v>0</v>
      </c>
      <c r="CC59" s="508">
        <v>0</v>
      </c>
      <c r="CD59" s="509">
        <v>0</v>
      </c>
      <c r="CF59" s="617"/>
      <c r="CG59" s="185" t="s">
        <v>55</v>
      </c>
      <c r="CH59" s="164"/>
      <c r="CI59" s="164"/>
      <c r="CJ59" s="164"/>
      <c r="CK59" s="164"/>
      <c r="CL59" s="164"/>
      <c r="CM59" s="164"/>
      <c r="CN59" s="164"/>
      <c r="CO59" s="164"/>
      <c r="CP59" s="164"/>
      <c r="CQ59" s="164"/>
      <c r="CR59" s="508">
        <v>0</v>
      </c>
      <c r="CS59" s="508">
        <v>0</v>
      </c>
      <c r="CT59" s="509">
        <v>0</v>
      </c>
      <c r="CV59" s="617"/>
      <c r="CW59" s="185" t="s">
        <v>55</v>
      </c>
      <c r="CX59" s="164"/>
      <c r="CY59" s="164"/>
      <c r="CZ59" s="164"/>
      <c r="DA59" s="164"/>
      <c r="DB59" s="164"/>
      <c r="DC59" s="164"/>
      <c r="DD59" s="164"/>
      <c r="DE59" s="164"/>
      <c r="DF59" s="164"/>
      <c r="DG59" s="164"/>
      <c r="DH59" s="508">
        <v>0</v>
      </c>
      <c r="DI59" s="508">
        <v>0</v>
      </c>
      <c r="DJ59" s="509">
        <v>0</v>
      </c>
      <c r="DL59" s="617"/>
      <c r="DM59" s="185" t="s">
        <v>55</v>
      </c>
      <c r="DN59" s="164"/>
      <c r="DO59" s="164"/>
      <c r="DP59" s="164"/>
      <c r="DQ59" s="164"/>
      <c r="DR59" s="164"/>
      <c r="DS59" s="164"/>
      <c r="DT59" s="164"/>
      <c r="DU59" s="164"/>
      <c r="DV59" s="164"/>
      <c r="DW59" s="164"/>
      <c r="DX59" s="508">
        <v>0</v>
      </c>
      <c r="DY59" s="508">
        <v>0</v>
      </c>
      <c r="DZ59" s="509">
        <v>0</v>
      </c>
      <c r="EB59" s="513">
        <f t="shared" si="198"/>
        <v>0</v>
      </c>
      <c r="EC59" s="513">
        <f t="shared" si="188"/>
        <v>0</v>
      </c>
      <c r="ED59" s="513">
        <f t="shared" si="189"/>
        <v>0</v>
      </c>
    </row>
    <row r="60" spans="1:134" x14ac:dyDescent="0.25">
      <c r="A60" s="617"/>
      <c r="B60" s="185" t="s">
        <v>54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477">
        <f t="shared" si="190"/>
        <v>0</v>
      </c>
      <c r="N60" s="477">
        <f t="shared" si="191"/>
        <v>0</v>
      </c>
      <c r="O60" s="69">
        <f t="shared" si="184"/>
        <v>0</v>
      </c>
      <c r="Q60" s="617"/>
      <c r="R60" s="185" t="s">
        <v>54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477">
        <f t="shared" si="192"/>
        <v>0</v>
      </c>
      <c r="AD60" s="477">
        <f t="shared" si="193"/>
        <v>0</v>
      </c>
      <c r="AE60" s="69">
        <f t="shared" si="185"/>
        <v>0</v>
      </c>
      <c r="AG60" s="617"/>
      <c r="AH60" s="185" t="s">
        <v>54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477">
        <f t="shared" si="194"/>
        <v>0</v>
      </c>
      <c r="AT60" s="477">
        <f t="shared" si="195"/>
        <v>0</v>
      </c>
      <c r="AU60" s="69">
        <f t="shared" si="186"/>
        <v>0</v>
      </c>
      <c r="AW60" s="617"/>
      <c r="AX60" s="185" t="s">
        <v>54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477">
        <f t="shared" si="196"/>
        <v>0</v>
      </c>
      <c r="BJ60" s="477">
        <f t="shared" si="197"/>
        <v>0</v>
      </c>
      <c r="BK60" s="69">
        <f t="shared" si="187"/>
        <v>0</v>
      </c>
      <c r="BP60" s="617"/>
      <c r="BQ60" s="185" t="s">
        <v>54</v>
      </c>
      <c r="BR60" s="164"/>
      <c r="BS60" s="164"/>
      <c r="BT60" s="164"/>
      <c r="BU60" s="164"/>
      <c r="BV60" s="164"/>
      <c r="BW60" s="164"/>
      <c r="BX60" s="164"/>
      <c r="BY60" s="164"/>
      <c r="BZ60" s="164"/>
      <c r="CA60" s="164"/>
      <c r="CB60" s="508">
        <v>0</v>
      </c>
      <c r="CC60" s="508">
        <v>0</v>
      </c>
      <c r="CD60" s="509">
        <v>0</v>
      </c>
      <c r="CF60" s="617"/>
      <c r="CG60" s="185" t="s">
        <v>54</v>
      </c>
      <c r="CH60" s="164"/>
      <c r="CI60" s="164"/>
      <c r="CJ60" s="164"/>
      <c r="CK60" s="164"/>
      <c r="CL60" s="164"/>
      <c r="CM60" s="164"/>
      <c r="CN60" s="164"/>
      <c r="CO60" s="164"/>
      <c r="CP60" s="164"/>
      <c r="CQ60" s="164"/>
      <c r="CR60" s="508">
        <v>0</v>
      </c>
      <c r="CS60" s="508">
        <v>0</v>
      </c>
      <c r="CT60" s="509">
        <v>0</v>
      </c>
      <c r="CV60" s="617"/>
      <c r="CW60" s="185" t="s">
        <v>54</v>
      </c>
      <c r="CX60" s="164"/>
      <c r="CY60" s="164"/>
      <c r="CZ60" s="164"/>
      <c r="DA60" s="164"/>
      <c r="DB60" s="164"/>
      <c r="DC60" s="164"/>
      <c r="DD60" s="164"/>
      <c r="DE60" s="164"/>
      <c r="DF60" s="164"/>
      <c r="DG60" s="164"/>
      <c r="DH60" s="508">
        <v>0</v>
      </c>
      <c r="DI60" s="508">
        <v>0</v>
      </c>
      <c r="DJ60" s="509">
        <v>0</v>
      </c>
      <c r="DL60" s="617"/>
      <c r="DM60" s="185" t="s">
        <v>54</v>
      </c>
      <c r="DN60" s="164"/>
      <c r="DO60" s="164"/>
      <c r="DP60" s="164"/>
      <c r="DQ60" s="164"/>
      <c r="DR60" s="164"/>
      <c r="DS60" s="164"/>
      <c r="DT60" s="164"/>
      <c r="DU60" s="164"/>
      <c r="DV60" s="164"/>
      <c r="DW60" s="164"/>
      <c r="DX60" s="508">
        <v>0</v>
      </c>
      <c r="DY60" s="508">
        <v>0</v>
      </c>
      <c r="DZ60" s="509">
        <v>0</v>
      </c>
      <c r="EB60" s="513">
        <f t="shared" si="198"/>
        <v>0</v>
      </c>
      <c r="EC60" s="513">
        <f t="shared" si="188"/>
        <v>0</v>
      </c>
      <c r="ED60" s="513">
        <f t="shared" si="189"/>
        <v>0</v>
      </c>
    </row>
    <row r="61" spans="1:134" x14ac:dyDescent="0.25">
      <c r="A61" s="617"/>
      <c r="B61" s="185" t="s">
        <v>53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477">
        <f t="shared" si="190"/>
        <v>0</v>
      </c>
      <c r="N61" s="477">
        <f t="shared" si="191"/>
        <v>0</v>
      </c>
      <c r="O61" s="69">
        <f t="shared" si="184"/>
        <v>0</v>
      </c>
      <c r="Q61" s="617"/>
      <c r="R61" s="185" t="s">
        <v>53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477">
        <f t="shared" si="192"/>
        <v>0</v>
      </c>
      <c r="AD61" s="477">
        <f t="shared" si="193"/>
        <v>0</v>
      </c>
      <c r="AE61" s="69">
        <f t="shared" si="185"/>
        <v>0</v>
      </c>
      <c r="AG61" s="617"/>
      <c r="AH61" s="185" t="s">
        <v>53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477">
        <f t="shared" si="194"/>
        <v>0</v>
      </c>
      <c r="AT61" s="477">
        <f t="shared" si="195"/>
        <v>0</v>
      </c>
      <c r="AU61" s="69">
        <f t="shared" si="186"/>
        <v>0</v>
      </c>
      <c r="AW61" s="617"/>
      <c r="AX61" s="185" t="s">
        <v>53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477">
        <f t="shared" si="196"/>
        <v>0</v>
      </c>
      <c r="BJ61" s="477">
        <f t="shared" si="197"/>
        <v>0</v>
      </c>
      <c r="BK61" s="69">
        <f t="shared" si="187"/>
        <v>0</v>
      </c>
      <c r="BP61" s="617"/>
      <c r="BQ61" s="185" t="s">
        <v>53</v>
      </c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508">
        <v>0</v>
      </c>
      <c r="CC61" s="508">
        <v>0</v>
      </c>
      <c r="CD61" s="509">
        <v>0</v>
      </c>
      <c r="CF61" s="617"/>
      <c r="CG61" s="185" t="s">
        <v>53</v>
      </c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508">
        <v>0</v>
      </c>
      <c r="CS61" s="508">
        <v>0</v>
      </c>
      <c r="CT61" s="509">
        <v>0</v>
      </c>
      <c r="CV61" s="617"/>
      <c r="CW61" s="185" t="s">
        <v>53</v>
      </c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508">
        <v>0</v>
      </c>
      <c r="DI61" s="508">
        <v>0</v>
      </c>
      <c r="DJ61" s="509">
        <v>0</v>
      </c>
      <c r="DL61" s="617"/>
      <c r="DM61" s="185" t="s">
        <v>53</v>
      </c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508">
        <v>0</v>
      </c>
      <c r="DY61" s="508">
        <v>0</v>
      </c>
      <c r="DZ61" s="509">
        <v>0</v>
      </c>
      <c r="EB61" s="513">
        <f t="shared" si="198"/>
        <v>0</v>
      </c>
      <c r="EC61" s="513">
        <f t="shared" si="188"/>
        <v>0</v>
      </c>
      <c r="ED61" s="513">
        <f t="shared" si="189"/>
        <v>0</v>
      </c>
    </row>
    <row r="62" spans="1:134" x14ac:dyDescent="0.25">
      <c r="A62" s="617"/>
      <c r="B62" s="185" t="s">
        <v>52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477">
        <f t="shared" si="190"/>
        <v>0</v>
      </c>
      <c r="N62" s="477">
        <f t="shared" si="191"/>
        <v>0</v>
      </c>
      <c r="O62" s="69">
        <f t="shared" si="184"/>
        <v>0</v>
      </c>
      <c r="Q62" s="617"/>
      <c r="R62" s="185" t="s">
        <v>52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477">
        <f t="shared" si="192"/>
        <v>0</v>
      </c>
      <c r="AD62" s="477">
        <f t="shared" si="193"/>
        <v>0</v>
      </c>
      <c r="AE62" s="69">
        <f t="shared" si="185"/>
        <v>0</v>
      </c>
      <c r="AG62" s="617"/>
      <c r="AH62" s="185" t="s">
        <v>52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477">
        <f t="shared" si="194"/>
        <v>0</v>
      </c>
      <c r="AT62" s="477">
        <f t="shared" si="195"/>
        <v>0</v>
      </c>
      <c r="AU62" s="69">
        <f t="shared" si="186"/>
        <v>0</v>
      </c>
      <c r="AW62" s="617"/>
      <c r="AX62" s="185" t="s">
        <v>52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477">
        <f t="shared" si="196"/>
        <v>0</v>
      </c>
      <c r="BJ62" s="477">
        <f t="shared" si="197"/>
        <v>0</v>
      </c>
      <c r="BK62" s="69">
        <f t="shared" si="187"/>
        <v>0</v>
      </c>
      <c r="BP62" s="617"/>
      <c r="BQ62" s="185" t="s">
        <v>52</v>
      </c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508">
        <v>0</v>
      </c>
      <c r="CC62" s="508">
        <v>0</v>
      </c>
      <c r="CD62" s="509">
        <v>0</v>
      </c>
      <c r="CF62" s="617"/>
      <c r="CG62" s="185" t="s">
        <v>52</v>
      </c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508">
        <v>0</v>
      </c>
      <c r="CS62" s="508">
        <v>0</v>
      </c>
      <c r="CT62" s="509">
        <v>0</v>
      </c>
      <c r="CV62" s="617"/>
      <c r="CW62" s="185" t="s">
        <v>52</v>
      </c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508">
        <v>0</v>
      </c>
      <c r="DI62" s="508">
        <v>0</v>
      </c>
      <c r="DJ62" s="509">
        <v>0</v>
      </c>
      <c r="DL62" s="617"/>
      <c r="DM62" s="185" t="s">
        <v>52</v>
      </c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508">
        <v>0</v>
      </c>
      <c r="DY62" s="508">
        <v>0</v>
      </c>
      <c r="DZ62" s="509">
        <v>0</v>
      </c>
      <c r="EB62" s="513">
        <f t="shared" si="198"/>
        <v>0</v>
      </c>
      <c r="EC62" s="513">
        <f t="shared" si="188"/>
        <v>0</v>
      </c>
      <c r="ED62" s="513">
        <f t="shared" si="189"/>
        <v>0</v>
      </c>
    </row>
    <row r="63" spans="1:134" x14ac:dyDescent="0.25">
      <c r="A63" s="617"/>
      <c r="B63" s="185" t="s">
        <v>51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477">
        <f t="shared" si="190"/>
        <v>0</v>
      </c>
      <c r="N63" s="477">
        <f t="shared" si="191"/>
        <v>0</v>
      </c>
      <c r="O63" s="69">
        <f t="shared" si="184"/>
        <v>0</v>
      </c>
      <c r="Q63" s="617"/>
      <c r="R63" s="185" t="s">
        <v>51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477">
        <f t="shared" si="192"/>
        <v>0</v>
      </c>
      <c r="AD63" s="477">
        <f t="shared" si="193"/>
        <v>0</v>
      </c>
      <c r="AE63" s="69">
        <f t="shared" si="185"/>
        <v>0</v>
      </c>
      <c r="AG63" s="617"/>
      <c r="AH63" s="185" t="s">
        <v>51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477">
        <f t="shared" si="194"/>
        <v>0</v>
      </c>
      <c r="AT63" s="477">
        <f t="shared" si="195"/>
        <v>0</v>
      </c>
      <c r="AU63" s="69">
        <f t="shared" si="186"/>
        <v>0</v>
      </c>
      <c r="AW63" s="617"/>
      <c r="AX63" s="185" t="s">
        <v>51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477">
        <f t="shared" si="196"/>
        <v>0</v>
      </c>
      <c r="BJ63" s="477">
        <f t="shared" si="197"/>
        <v>0</v>
      </c>
      <c r="BK63" s="69">
        <f t="shared" si="187"/>
        <v>0</v>
      </c>
      <c r="BP63" s="617"/>
      <c r="BQ63" s="185" t="s">
        <v>51</v>
      </c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508">
        <v>0</v>
      </c>
      <c r="CC63" s="508">
        <v>0</v>
      </c>
      <c r="CD63" s="509">
        <v>0</v>
      </c>
      <c r="CF63" s="617"/>
      <c r="CG63" s="185" t="s">
        <v>51</v>
      </c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508">
        <v>0</v>
      </c>
      <c r="CS63" s="508">
        <v>0</v>
      </c>
      <c r="CT63" s="509">
        <v>0</v>
      </c>
      <c r="CV63" s="617"/>
      <c r="CW63" s="185" t="s">
        <v>51</v>
      </c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508">
        <v>0</v>
      </c>
      <c r="DI63" s="508">
        <v>0</v>
      </c>
      <c r="DJ63" s="509">
        <v>0</v>
      </c>
      <c r="DL63" s="617"/>
      <c r="DM63" s="185" t="s">
        <v>51</v>
      </c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508">
        <v>0</v>
      </c>
      <c r="DY63" s="508">
        <v>0</v>
      </c>
      <c r="DZ63" s="509">
        <v>0</v>
      </c>
      <c r="EB63" s="513">
        <f t="shared" si="198"/>
        <v>0</v>
      </c>
      <c r="EC63" s="513">
        <f t="shared" si="188"/>
        <v>0</v>
      </c>
      <c r="ED63" s="513">
        <f t="shared" si="189"/>
        <v>0</v>
      </c>
    </row>
    <row r="64" spans="1:134" ht="15.75" thickBot="1" x14ac:dyDescent="0.3">
      <c r="A64" s="618"/>
      <c r="B64" s="185" t="s">
        <v>50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477">
        <f t="shared" si="190"/>
        <v>0</v>
      </c>
      <c r="N64" s="477">
        <f t="shared" si="191"/>
        <v>0</v>
      </c>
      <c r="O64" s="69">
        <f t="shared" si="184"/>
        <v>0</v>
      </c>
      <c r="Q64" s="618"/>
      <c r="R64" s="185" t="s">
        <v>50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477">
        <f t="shared" si="192"/>
        <v>0</v>
      </c>
      <c r="AD64" s="477">
        <f t="shared" si="193"/>
        <v>0</v>
      </c>
      <c r="AE64" s="69">
        <f t="shared" si="185"/>
        <v>0</v>
      </c>
      <c r="AG64" s="618"/>
      <c r="AH64" s="185" t="s">
        <v>50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477">
        <f t="shared" si="194"/>
        <v>0</v>
      </c>
      <c r="AT64" s="477">
        <f t="shared" si="195"/>
        <v>0</v>
      </c>
      <c r="AU64" s="69">
        <f t="shared" si="186"/>
        <v>0</v>
      </c>
      <c r="AW64" s="618"/>
      <c r="AX64" s="185" t="s">
        <v>50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477">
        <f t="shared" si="196"/>
        <v>0</v>
      </c>
      <c r="BJ64" s="477">
        <f t="shared" si="197"/>
        <v>0</v>
      </c>
      <c r="BK64" s="69">
        <f t="shared" si="187"/>
        <v>0</v>
      </c>
      <c r="BP64" s="618"/>
      <c r="BQ64" s="185" t="s">
        <v>50</v>
      </c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508">
        <v>0</v>
      </c>
      <c r="CC64" s="508">
        <v>0</v>
      </c>
      <c r="CD64" s="509">
        <v>0</v>
      </c>
      <c r="CF64" s="618"/>
      <c r="CG64" s="185" t="s">
        <v>50</v>
      </c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508">
        <v>0</v>
      </c>
      <c r="CS64" s="508">
        <v>0</v>
      </c>
      <c r="CT64" s="509">
        <v>0</v>
      </c>
      <c r="CV64" s="618"/>
      <c r="CW64" s="185" t="s">
        <v>50</v>
      </c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508">
        <v>0</v>
      </c>
      <c r="DI64" s="508">
        <v>0</v>
      </c>
      <c r="DJ64" s="509">
        <v>0</v>
      </c>
      <c r="DL64" s="618"/>
      <c r="DM64" s="185" t="s">
        <v>50</v>
      </c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508">
        <v>0</v>
      </c>
      <c r="DY64" s="508">
        <v>0</v>
      </c>
      <c r="DZ64" s="509">
        <v>0</v>
      </c>
      <c r="EB64" s="513">
        <f t="shared" si="198"/>
        <v>0</v>
      </c>
      <c r="EC64" s="513">
        <f t="shared" si="188"/>
        <v>0</v>
      </c>
      <c r="ED64" s="513">
        <f t="shared" si="189"/>
        <v>0</v>
      </c>
    </row>
    <row r="65" spans="1:134" ht="15.75" thickBot="1" x14ac:dyDescent="0.3">
      <c r="B65" s="186" t="s">
        <v>43</v>
      </c>
      <c r="C65" s="178">
        <f>SUM(C52:C64)</f>
        <v>0</v>
      </c>
      <c r="D65" s="178">
        <f t="shared" ref="D65" si="199">SUM(D52:D64)</f>
        <v>0</v>
      </c>
      <c r="E65" s="178">
        <f t="shared" ref="E65" si="200">SUM(E52:E64)</f>
        <v>0</v>
      </c>
      <c r="F65" s="178">
        <f t="shared" ref="F65" si="201">SUM(F52:F64)</f>
        <v>0</v>
      </c>
      <c r="G65" s="178">
        <f t="shared" ref="G65" si="202">SUM(G52:G64)</f>
        <v>0</v>
      </c>
      <c r="H65" s="178">
        <f t="shared" ref="H65" si="203">SUM(H52:H64)</f>
        <v>0</v>
      </c>
      <c r="I65" s="178">
        <f t="shared" ref="I65" si="204">SUM(I52:I64)</f>
        <v>25562</v>
      </c>
      <c r="J65" s="178">
        <f t="shared" ref="J65" si="205">SUM(J52:J64)</f>
        <v>19079</v>
      </c>
      <c r="K65" s="178">
        <f t="shared" ref="K65" si="206">SUM(K52:K64)</f>
        <v>0</v>
      </c>
      <c r="L65" s="178">
        <f t="shared" ref="L65" si="207">SUM(L52:L64)</f>
        <v>8226</v>
      </c>
      <c r="M65" s="178">
        <f t="shared" ref="M65" si="208">SUM(M52:M64)</f>
        <v>0</v>
      </c>
      <c r="N65" s="503">
        <f t="shared" ref="N65" si="209">SUM(N52:N64)</f>
        <v>0</v>
      </c>
      <c r="O65" s="72">
        <f t="shared" si="184"/>
        <v>52867</v>
      </c>
      <c r="Q65" s="73"/>
      <c r="R65" s="186" t="s">
        <v>43</v>
      </c>
      <c r="S65" s="178">
        <f>SUM(S52:S64)</f>
        <v>0</v>
      </c>
      <c r="T65" s="178">
        <f t="shared" ref="T65" si="210">SUM(T52:T64)</f>
        <v>0</v>
      </c>
      <c r="U65" s="178">
        <f t="shared" ref="U65" si="211">SUM(U52:U64)</f>
        <v>0</v>
      </c>
      <c r="V65" s="178">
        <f t="shared" ref="V65" si="212">SUM(V52:V64)</f>
        <v>0</v>
      </c>
      <c r="W65" s="178">
        <f t="shared" ref="W65" si="213">SUM(W52:W64)</f>
        <v>0</v>
      </c>
      <c r="X65" s="178">
        <f t="shared" ref="X65" si="214">SUM(X52:X64)</f>
        <v>0</v>
      </c>
      <c r="Y65" s="178">
        <f t="shared" ref="Y65" si="215">SUM(Y52:Y64)</f>
        <v>124500</v>
      </c>
      <c r="Z65" s="178">
        <f t="shared" ref="Z65" si="216">SUM(Z52:Z64)</f>
        <v>244989</v>
      </c>
      <c r="AA65" s="178">
        <f t="shared" ref="AA65" si="217">SUM(AA52:AA64)</f>
        <v>552782</v>
      </c>
      <c r="AB65" s="178">
        <f t="shared" ref="AB65" si="218">SUM(AB52:AB64)</f>
        <v>353283</v>
      </c>
      <c r="AC65" s="178">
        <f t="shared" ref="AC65" si="219">SUM(AC52:AC64)</f>
        <v>0</v>
      </c>
      <c r="AD65" s="503">
        <f t="shared" ref="AD65" si="220">SUM(AD52:AD64)</f>
        <v>1554908.855264389</v>
      </c>
      <c r="AE65" s="72">
        <f t="shared" si="185"/>
        <v>2830462.855264389</v>
      </c>
      <c r="AG65" s="73"/>
      <c r="AH65" s="186" t="s">
        <v>43</v>
      </c>
      <c r="AI65" s="178">
        <f>SUM(AI52:AI64)</f>
        <v>0</v>
      </c>
      <c r="AJ65" s="178">
        <f t="shared" ref="AJ65" si="221">SUM(AJ52:AJ64)</f>
        <v>0</v>
      </c>
      <c r="AK65" s="178">
        <f t="shared" ref="AK65" si="222">SUM(AK52:AK64)</f>
        <v>0</v>
      </c>
      <c r="AL65" s="178">
        <f t="shared" ref="AL65" si="223">SUM(AL52:AL64)</f>
        <v>0</v>
      </c>
      <c r="AM65" s="178">
        <f t="shared" ref="AM65" si="224">SUM(AM52:AM64)</f>
        <v>0</v>
      </c>
      <c r="AN65" s="178">
        <f t="shared" ref="AN65" si="225">SUM(AN52:AN64)</f>
        <v>0</v>
      </c>
      <c r="AO65" s="178">
        <f t="shared" ref="AO65" si="226">SUM(AO52:AO64)</f>
        <v>0</v>
      </c>
      <c r="AP65" s="178">
        <f t="shared" ref="AP65" si="227">SUM(AP52:AP64)</f>
        <v>0</v>
      </c>
      <c r="AQ65" s="178">
        <f t="shared" ref="AQ65" si="228">SUM(AQ52:AQ64)</f>
        <v>0</v>
      </c>
      <c r="AR65" s="178">
        <f t="shared" ref="AR65" si="229">SUM(AR52:AR64)</f>
        <v>0</v>
      </c>
      <c r="AS65" s="178">
        <f t="shared" ref="AS65" si="230">SUM(AS52:AS64)</f>
        <v>0</v>
      </c>
      <c r="AT65" s="503">
        <f t="shared" ref="AT65" si="231">SUM(AT52:AT64)</f>
        <v>4092424.0186056709</v>
      </c>
      <c r="AU65" s="72">
        <f t="shared" si="186"/>
        <v>4092424.0186056709</v>
      </c>
      <c r="AW65" s="73"/>
      <c r="AX65" s="186" t="s">
        <v>43</v>
      </c>
      <c r="AY65" s="178">
        <f>SUM(AY52:AY64)</f>
        <v>0</v>
      </c>
      <c r="AZ65" s="178">
        <f t="shared" ref="AZ65" si="232">SUM(AZ52:AZ64)</f>
        <v>0</v>
      </c>
      <c r="BA65" s="178">
        <f t="shared" ref="BA65" si="233">SUM(BA52:BA64)</f>
        <v>0</v>
      </c>
      <c r="BB65" s="178">
        <f t="shared" ref="BB65" si="234">SUM(BB52:BB64)</f>
        <v>0</v>
      </c>
      <c r="BC65" s="178">
        <f t="shared" ref="BC65" si="235">SUM(BC52:BC64)</f>
        <v>0</v>
      </c>
      <c r="BD65" s="178">
        <f t="shared" ref="BD65" si="236">SUM(BD52:BD64)</f>
        <v>0</v>
      </c>
      <c r="BE65" s="178">
        <f t="shared" ref="BE65" si="237">SUM(BE52:BE64)</f>
        <v>0</v>
      </c>
      <c r="BF65" s="178">
        <f t="shared" ref="BF65" si="238">SUM(BF52:BF64)</f>
        <v>0</v>
      </c>
      <c r="BG65" s="178">
        <f t="shared" ref="BG65" si="239">SUM(BG52:BG64)</f>
        <v>0</v>
      </c>
      <c r="BH65" s="178">
        <f t="shared" ref="BH65" si="240">SUM(BH52:BH64)</f>
        <v>0</v>
      </c>
      <c r="BI65" s="178">
        <f t="shared" ref="BI65" si="241">SUM(BI52:BI64)</f>
        <v>0</v>
      </c>
      <c r="BJ65" s="503">
        <f t="shared" ref="BJ65" si="242">SUM(BJ52:BJ64)</f>
        <v>2932506.3918074518</v>
      </c>
      <c r="BK65" s="72">
        <f t="shared" si="187"/>
        <v>2932506.3918074518</v>
      </c>
      <c r="BL65" s="492">
        <f>'FORECAST OVERVIEW'!M16</f>
        <v>0</v>
      </c>
      <c r="BM65" s="493">
        <f>'FORECAST OVERVIEW'!N16</f>
        <v>8579839.2656775117</v>
      </c>
      <c r="BP65" s="73"/>
      <c r="BQ65" s="186" t="s">
        <v>43</v>
      </c>
      <c r="BR65" s="478">
        <f>SUM(BR52:BR64)</f>
        <v>0</v>
      </c>
      <c r="BS65" s="478">
        <f t="shared" ref="BS65:CD65" si="243">SUM(BS52:BS64)</f>
        <v>0</v>
      </c>
      <c r="BT65" s="478">
        <f t="shared" si="243"/>
        <v>0</v>
      </c>
      <c r="BU65" s="478">
        <f t="shared" si="243"/>
        <v>0</v>
      </c>
      <c r="BV65" s="478">
        <f t="shared" si="243"/>
        <v>0</v>
      </c>
      <c r="BW65" s="478">
        <f t="shared" si="243"/>
        <v>0</v>
      </c>
      <c r="BX65" s="478">
        <f t="shared" si="243"/>
        <v>0</v>
      </c>
      <c r="BY65" s="478">
        <f t="shared" si="243"/>
        <v>0</v>
      </c>
      <c r="BZ65" s="478">
        <f t="shared" si="243"/>
        <v>0</v>
      </c>
      <c r="CA65" s="478">
        <f t="shared" si="243"/>
        <v>0</v>
      </c>
      <c r="CB65" s="478">
        <f t="shared" si="243"/>
        <v>0</v>
      </c>
      <c r="CC65" s="505">
        <f t="shared" si="243"/>
        <v>0</v>
      </c>
      <c r="CD65" s="481">
        <f t="shared" si="243"/>
        <v>0</v>
      </c>
      <c r="CF65" s="73"/>
      <c r="CG65" s="186" t="s">
        <v>43</v>
      </c>
      <c r="CH65" s="478">
        <f>SUM(CH52:CH64)</f>
        <v>0</v>
      </c>
      <c r="CI65" s="478">
        <f t="shared" ref="CI65:CT65" si="244">SUM(CI52:CI64)</f>
        <v>0</v>
      </c>
      <c r="CJ65" s="478">
        <f t="shared" si="244"/>
        <v>0</v>
      </c>
      <c r="CK65" s="478">
        <f t="shared" si="244"/>
        <v>0</v>
      </c>
      <c r="CL65" s="478">
        <f t="shared" si="244"/>
        <v>0</v>
      </c>
      <c r="CM65" s="478">
        <f t="shared" si="244"/>
        <v>0</v>
      </c>
      <c r="CN65" s="478">
        <f t="shared" si="244"/>
        <v>0</v>
      </c>
      <c r="CO65" s="478">
        <f t="shared" si="244"/>
        <v>0</v>
      </c>
      <c r="CP65" s="478">
        <f t="shared" si="244"/>
        <v>0</v>
      </c>
      <c r="CQ65" s="478">
        <f t="shared" si="244"/>
        <v>0</v>
      </c>
      <c r="CR65" s="478">
        <f t="shared" si="244"/>
        <v>0.18122820336327183</v>
      </c>
      <c r="CS65" s="505">
        <f t="shared" si="244"/>
        <v>0.18122820336327183</v>
      </c>
      <c r="CT65" s="481">
        <f t="shared" si="244"/>
        <v>0.18122820336327183</v>
      </c>
      <c r="CV65" s="73"/>
      <c r="CW65" s="186" t="s">
        <v>43</v>
      </c>
      <c r="CX65" s="478">
        <f>SUM(CX52:CX64)</f>
        <v>0</v>
      </c>
      <c r="CY65" s="478">
        <f t="shared" ref="CY65:DJ65" si="245">SUM(CY52:CY64)</f>
        <v>0</v>
      </c>
      <c r="CZ65" s="478">
        <f t="shared" si="245"/>
        <v>0</v>
      </c>
      <c r="DA65" s="478">
        <f t="shared" si="245"/>
        <v>0</v>
      </c>
      <c r="DB65" s="478">
        <f t="shared" si="245"/>
        <v>0</v>
      </c>
      <c r="DC65" s="478">
        <f t="shared" si="245"/>
        <v>0</v>
      </c>
      <c r="DD65" s="478">
        <f t="shared" si="245"/>
        <v>0</v>
      </c>
      <c r="DE65" s="478">
        <f t="shared" si="245"/>
        <v>0</v>
      </c>
      <c r="DF65" s="478">
        <f t="shared" si="245"/>
        <v>0</v>
      </c>
      <c r="DG65" s="478">
        <f t="shared" si="245"/>
        <v>0</v>
      </c>
      <c r="DH65" s="478">
        <f t="shared" si="245"/>
        <v>0.47698143192225761</v>
      </c>
      <c r="DI65" s="505">
        <f t="shared" si="245"/>
        <v>0.47698143192225761</v>
      </c>
      <c r="DJ65" s="481">
        <f t="shared" si="245"/>
        <v>0.47698143192225761</v>
      </c>
      <c r="DL65" s="73"/>
      <c r="DM65" s="186" t="s">
        <v>43</v>
      </c>
      <c r="DN65" s="478">
        <f>SUM(DN52:DN64)</f>
        <v>0</v>
      </c>
      <c r="DO65" s="478">
        <f t="shared" ref="DO65:DZ65" si="246">SUM(DO52:DO64)</f>
        <v>0</v>
      </c>
      <c r="DP65" s="478">
        <f t="shared" si="246"/>
        <v>0</v>
      </c>
      <c r="DQ65" s="478">
        <f t="shared" si="246"/>
        <v>0</v>
      </c>
      <c r="DR65" s="478">
        <f t="shared" si="246"/>
        <v>0</v>
      </c>
      <c r="DS65" s="478">
        <f t="shared" si="246"/>
        <v>0</v>
      </c>
      <c r="DT65" s="478">
        <f t="shared" si="246"/>
        <v>0</v>
      </c>
      <c r="DU65" s="478">
        <f t="shared" si="246"/>
        <v>0</v>
      </c>
      <c r="DV65" s="478">
        <f t="shared" si="246"/>
        <v>0</v>
      </c>
      <c r="DW65" s="478">
        <f t="shared" si="246"/>
        <v>0</v>
      </c>
      <c r="DX65" s="478">
        <f t="shared" si="246"/>
        <v>0.34179036471447055</v>
      </c>
      <c r="DY65" s="505">
        <f t="shared" si="246"/>
        <v>0.34179036471447055</v>
      </c>
      <c r="DZ65" s="481">
        <f t="shared" si="246"/>
        <v>0.34179036471447055</v>
      </c>
      <c r="EB65" s="513">
        <f t="shared" si="198"/>
        <v>1</v>
      </c>
      <c r="EC65" s="513">
        <f t="shared" si="188"/>
        <v>1</v>
      </c>
      <c r="ED65" s="513">
        <f t="shared" si="189"/>
        <v>1</v>
      </c>
    </row>
    <row r="66" spans="1:134" ht="21.75" thickBot="1" x14ac:dyDescent="0.4">
      <c r="A66" s="75"/>
      <c r="Q66" s="75"/>
      <c r="AG66" s="75"/>
      <c r="AW66" s="75"/>
      <c r="BP66" s="75"/>
      <c r="CF66" s="75"/>
      <c r="CV66" s="75"/>
      <c r="DL66" s="75"/>
    </row>
    <row r="67" spans="1:134" ht="21.75" thickBot="1" x14ac:dyDescent="0.4">
      <c r="A67" s="75"/>
      <c r="B67" s="173" t="s">
        <v>36</v>
      </c>
      <c r="C67" s="174">
        <f t="shared" ref="C67:N67" si="247">C$3</f>
        <v>45292</v>
      </c>
      <c r="D67" s="174">
        <f t="shared" si="247"/>
        <v>45323</v>
      </c>
      <c r="E67" s="174">
        <f t="shared" si="247"/>
        <v>45352</v>
      </c>
      <c r="F67" s="174">
        <f t="shared" si="247"/>
        <v>45383</v>
      </c>
      <c r="G67" s="174">
        <f t="shared" si="247"/>
        <v>45413</v>
      </c>
      <c r="H67" s="174">
        <f t="shared" si="247"/>
        <v>45444</v>
      </c>
      <c r="I67" s="174">
        <f t="shared" si="247"/>
        <v>45474</v>
      </c>
      <c r="J67" s="174">
        <f t="shared" si="247"/>
        <v>45505</v>
      </c>
      <c r="K67" s="174">
        <f t="shared" si="247"/>
        <v>45536</v>
      </c>
      <c r="L67" s="174">
        <f t="shared" si="247"/>
        <v>45566</v>
      </c>
      <c r="M67" s="174">
        <f t="shared" si="247"/>
        <v>45597</v>
      </c>
      <c r="N67" s="174" t="str">
        <f t="shared" si="247"/>
        <v>Dec-24 +</v>
      </c>
      <c r="O67" s="175" t="s">
        <v>34</v>
      </c>
      <c r="Q67" s="75"/>
      <c r="R67" s="173" t="s">
        <v>36</v>
      </c>
      <c r="S67" s="174">
        <f t="shared" ref="S67:AD67" si="248">S$3</f>
        <v>45292</v>
      </c>
      <c r="T67" s="174">
        <f t="shared" si="248"/>
        <v>45323</v>
      </c>
      <c r="U67" s="174">
        <f t="shared" si="248"/>
        <v>45352</v>
      </c>
      <c r="V67" s="174">
        <f t="shared" si="248"/>
        <v>45383</v>
      </c>
      <c r="W67" s="174">
        <f t="shared" si="248"/>
        <v>45413</v>
      </c>
      <c r="X67" s="174">
        <f t="shared" si="248"/>
        <v>45444</v>
      </c>
      <c r="Y67" s="174">
        <f t="shared" si="248"/>
        <v>45474</v>
      </c>
      <c r="Z67" s="174">
        <f t="shared" si="248"/>
        <v>45505</v>
      </c>
      <c r="AA67" s="174">
        <f t="shared" si="248"/>
        <v>45536</v>
      </c>
      <c r="AB67" s="174">
        <f t="shared" si="248"/>
        <v>45566</v>
      </c>
      <c r="AC67" s="174">
        <f t="shared" si="248"/>
        <v>45597</v>
      </c>
      <c r="AD67" s="174" t="str">
        <f t="shared" si="248"/>
        <v>Dec-24 +</v>
      </c>
      <c r="AE67" s="175" t="s">
        <v>34</v>
      </c>
      <c r="AG67" s="75"/>
      <c r="AH67" s="173" t="s">
        <v>36</v>
      </c>
      <c r="AI67" s="174">
        <f t="shared" ref="AI67:AT67" si="249">AI$3</f>
        <v>45292</v>
      </c>
      <c r="AJ67" s="174">
        <f t="shared" si="249"/>
        <v>45323</v>
      </c>
      <c r="AK67" s="174">
        <f t="shared" si="249"/>
        <v>45352</v>
      </c>
      <c r="AL67" s="174">
        <f t="shared" si="249"/>
        <v>45383</v>
      </c>
      <c r="AM67" s="174">
        <f t="shared" si="249"/>
        <v>45413</v>
      </c>
      <c r="AN67" s="174">
        <f t="shared" si="249"/>
        <v>45444</v>
      </c>
      <c r="AO67" s="174">
        <f t="shared" si="249"/>
        <v>45474</v>
      </c>
      <c r="AP67" s="174">
        <f t="shared" si="249"/>
        <v>45505</v>
      </c>
      <c r="AQ67" s="174">
        <f t="shared" si="249"/>
        <v>45536</v>
      </c>
      <c r="AR67" s="174">
        <f t="shared" si="249"/>
        <v>45566</v>
      </c>
      <c r="AS67" s="174">
        <f t="shared" si="249"/>
        <v>45597</v>
      </c>
      <c r="AT67" s="174" t="str">
        <f t="shared" si="249"/>
        <v>Dec-24 +</v>
      </c>
      <c r="AU67" s="175" t="s">
        <v>34</v>
      </c>
      <c r="AW67" s="75"/>
      <c r="AX67" s="173" t="s">
        <v>36</v>
      </c>
      <c r="AY67" s="174">
        <f t="shared" ref="AY67:BJ67" si="250">AY$3</f>
        <v>45292</v>
      </c>
      <c r="AZ67" s="174">
        <f t="shared" si="250"/>
        <v>45323</v>
      </c>
      <c r="BA67" s="174">
        <f t="shared" si="250"/>
        <v>45352</v>
      </c>
      <c r="BB67" s="174">
        <f t="shared" si="250"/>
        <v>45383</v>
      </c>
      <c r="BC67" s="174">
        <f t="shared" si="250"/>
        <v>45413</v>
      </c>
      <c r="BD67" s="174">
        <f t="shared" si="250"/>
        <v>45444</v>
      </c>
      <c r="BE67" s="174">
        <f t="shared" si="250"/>
        <v>45474</v>
      </c>
      <c r="BF67" s="174">
        <f t="shared" si="250"/>
        <v>45505</v>
      </c>
      <c r="BG67" s="174">
        <f t="shared" si="250"/>
        <v>45536</v>
      </c>
      <c r="BH67" s="174">
        <f t="shared" si="250"/>
        <v>45566</v>
      </c>
      <c r="BI67" s="174">
        <f t="shared" si="250"/>
        <v>45597</v>
      </c>
      <c r="BJ67" s="174" t="str">
        <f t="shared" si="250"/>
        <v>Dec-24 +</v>
      </c>
      <c r="BK67" s="175" t="s">
        <v>34</v>
      </c>
      <c r="BP67" s="75"/>
      <c r="BQ67" s="173" t="s">
        <v>36</v>
      </c>
      <c r="BR67" s="482" t="s">
        <v>188</v>
      </c>
      <c r="BS67" s="482" t="s">
        <v>189</v>
      </c>
      <c r="BT67" s="482" t="s">
        <v>190</v>
      </c>
      <c r="BU67" s="482" t="s">
        <v>191</v>
      </c>
      <c r="BV67" s="482" t="s">
        <v>44</v>
      </c>
      <c r="BW67" s="482" t="s">
        <v>192</v>
      </c>
      <c r="BX67" s="482" t="s">
        <v>193</v>
      </c>
      <c r="BY67" s="482" t="s">
        <v>194</v>
      </c>
      <c r="BZ67" s="482" t="s">
        <v>195</v>
      </c>
      <c r="CA67" s="482" t="s">
        <v>196</v>
      </c>
      <c r="CB67" s="489" t="s">
        <v>197</v>
      </c>
      <c r="CC67" s="489" t="s">
        <v>198</v>
      </c>
      <c r="CD67" s="175" t="s">
        <v>34</v>
      </c>
      <c r="CF67" s="75"/>
      <c r="CG67" s="173" t="s">
        <v>36</v>
      </c>
      <c r="CH67" s="482" t="s">
        <v>188</v>
      </c>
      <c r="CI67" s="482" t="s">
        <v>189</v>
      </c>
      <c r="CJ67" s="482" t="s">
        <v>190</v>
      </c>
      <c r="CK67" s="482" t="s">
        <v>191</v>
      </c>
      <c r="CL67" s="482" t="s">
        <v>44</v>
      </c>
      <c r="CM67" s="482" t="s">
        <v>192</v>
      </c>
      <c r="CN67" s="482" t="s">
        <v>193</v>
      </c>
      <c r="CO67" s="482" t="s">
        <v>194</v>
      </c>
      <c r="CP67" s="482" t="s">
        <v>195</v>
      </c>
      <c r="CQ67" s="482" t="s">
        <v>196</v>
      </c>
      <c r="CR67" s="489" t="s">
        <v>197</v>
      </c>
      <c r="CS67" s="489" t="s">
        <v>198</v>
      </c>
      <c r="CT67" s="175" t="s">
        <v>34</v>
      </c>
      <c r="CV67" s="75"/>
      <c r="CW67" s="173" t="s">
        <v>36</v>
      </c>
      <c r="CX67" s="482" t="s">
        <v>188</v>
      </c>
      <c r="CY67" s="482" t="s">
        <v>189</v>
      </c>
      <c r="CZ67" s="482" t="s">
        <v>190</v>
      </c>
      <c r="DA67" s="482" t="s">
        <v>191</v>
      </c>
      <c r="DB67" s="482" t="s">
        <v>44</v>
      </c>
      <c r="DC67" s="482" t="s">
        <v>192</v>
      </c>
      <c r="DD67" s="482" t="s">
        <v>193</v>
      </c>
      <c r="DE67" s="482" t="s">
        <v>194</v>
      </c>
      <c r="DF67" s="482" t="s">
        <v>195</v>
      </c>
      <c r="DG67" s="482" t="s">
        <v>196</v>
      </c>
      <c r="DH67" s="489" t="s">
        <v>197</v>
      </c>
      <c r="DI67" s="489" t="s">
        <v>198</v>
      </c>
      <c r="DJ67" s="175" t="s">
        <v>34</v>
      </c>
      <c r="DL67" s="75"/>
      <c r="DM67" s="173" t="s">
        <v>36</v>
      </c>
      <c r="DN67" s="482" t="s">
        <v>188</v>
      </c>
      <c r="DO67" s="482" t="s">
        <v>189</v>
      </c>
      <c r="DP67" s="482" t="s">
        <v>190</v>
      </c>
      <c r="DQ67" s="482" t="s">
        <v>191</v>
      </c>
      <c r="DR67" s="482" t="s">
        <v>44</v>
      </c>
      <c r="DS67" s="482" t="s">
        <v>192</v>
      </c>
      <c r="DT67" s="482" t="s">
        <v>193</v>
      </c>
      <c r="DU67" s="482" t="s">
        <v>194</v>
      </c>
      <c r="DV67" s="482" t="s">
        <v>195</v>
      </c>
      <c r="DW67" s="482" t="s">
        <v>196</v>
      </c>
      <c r="DX67" s="489" t="s">
        <v>197</v>
      </c>
      <c r="DY67" s="489" t="s">
        <v>198</v>
      </c>
      <c r="DZ67" s="175" t="s">
        <v>34</v>
      </c>
    </row>
    <row r="68" spans="1:134" ht="15" customHeight="1" x14ac:dyDescent="0.25">
      <c r="A68" s="628" t="s">
        <v>66</v>
      </c>
      <c r="B68" s="185" t="s">
        <v>62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477">
        <f>$BL$81*CB68</f>
        <v>0</v>
      </c>
      <c r="N68" s="477">
        <f>$BM$81*CC68</f>
        <v>0</v>
      </c>
      <c r="O68" s="69">
        <f t="shared" ref="O68:O81" si="251">SUM(C68:N68)</f>
        <v>0</v>
      </c>
      <c r="Q68" s="628" t="s">
        <v>66</v>
      </c>
      <c r="R68" s="185" t="s">
        <v>62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477">
        <f>$BL$81*CR68</f>
        <v>0</v>
      </c>
      <c r="AD68" s="477">
        <f>$BM$81*CS68</f>
        <v>0</v>
      </c>
      <c r="AE68" s="69">
        <f t="shared" ref="AE68:AE81" si="252">SUM(S68:AD68)</f>
        <v>0</v>
      </c>
      <c r="AG68" s="628" t="s">
        <v>66</v>
      </c>
      <c r="AH68" s="185" t="s">
        <v>62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477">
        <f>$BL$81*DH68</f>
        <v>0</v>
      </c>
      <c r="AT68" s="477">
        <f>$BM$81*DI68</f>
        <v>0</v>
      </c>
      <c r="AU68" s="69">
        <f t="shared" ref="AU68:AU81" si="253">SUM(AI68:AT68)</f>
        <v>0</v>
      </c>
      <c r="AW68" s="628" t="s">
        <v>66</v>
      </c>
      <c r="AX68" s="185" t="s">
        <v>62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477">
        <f>$BL$81*DX68</f>
        <v>0</v>
      </c>
      <c r="BJ68" s="477">
        <f>$BM$81*DY68</f>
        <v>0</v>
      </c>
      <c r="BK68" s="69">
        <f t="shared" ref="BK68:BK81" si="254">SUM(AY68:BJ68)</f>
        <v>0</v>
      </c>
      <c r="BL68" s="182"/>
      <c r="BP68" s="628" t="s">
        <v>66</v>
      </c>
      <c r="BQ68" s="185" t="s">
        <v>62</v>
      </c>
      <c r="BR68" s="164"/>
      <c r="BS68" s="164"/>
      <c r="BT68" s="164"/>
      <c r="BU68" s="164"/>
      <c r="BV68" s="164"/>
      <c r="BW68" s="164"/>
      <c r="BX68" s="164"/>
      <c r="BY68" s="164"/>
      <c r="BZ68" s="164"/>
      <c r="CA68" s="164"/>
      <c r="CB68" s="506">
        <v>0</v>
      </c>
      <c r="CC68" s="506">
        <v>0</v>
      </c>
      <c r="CD68" s="507">
        <v>0</v>
      </c>
      <c r="CF68" s="628" t="s">
        <v>66</v>
      </c>
      <c r="CG68" s="185" t="s">
        <v>62</v>
      </c>
      <c r="CH68" s="164"/>
      <c r="CI68" s="164"/>
      <c r="CJ68" s="164"/>
      <c r="CK68" s="164"/>
      <c r="CL68" s="164"/>
      <c r="CM68" s="164"/>
      <c r="CN68" s="164"/>
      <c r="CO68" s="164"/>
      <c r="CP68" s="164"/>
      <c r="CQ68" s="164"/>
      <c r="CR68" s="506">
        <v>0</v>
      </c>
      <c r="CS68" s="506">
        <v>0</v>
      </c>
      <c r="CT68" s="507">
        <v>0</v>
      </c>
      <c r="CV68" s="628" t="s">
        <v>66</v>
      </c>
      <c r="CW68" s="185" t="s">
        <v>62</v>
      </c>
      <c r="CX68" s="164"/>
      <c r="CY68" s="164"/>
      <c r="CZ68" s="164"/>
      <c r="DA68" s="164"/>
      <c r="DB68" s="164"/>
      <c r="DC68" s="164"/>
      <c r="DD68" s="164"/>
      <c r="DE68" s="164"/>
      <c r="DF68" s="164"/>
      <c r="DG68" s="164"/>
      <c r="DH68" s="506">
        <v>0</v>
      </c>
      <c r="DI68" s="506">
        <v>0</v>
      </c>
      <c r="DJ68" s="507">
        <v>0</v>
      </c>
      <c r="DL68" s="628" t="s">
        <v>66</v>
      </c>
      <c r="DM68" s="185" t="s">
        <v>62</v>
      </c>
      <c r="DN68" s="164"/>
      <c r="DO68" s="164"/>
      <c r="DP68" s="164"/>
      <c r="DQ68" s="164"/>
      <c r="DR68" s="164"/>
      <c r="DS68" s="164"/>
      <c r="DT68" s="164"/>
      <c r="DU68" s="164"/>
      <c r="DV68" s="164"/>
      <c r="DW68" s="164"/>
      <c r="DX68" s="506">
        <v>0</v>
      </c>
      <c r="DY68" s="506">
        <v>0</v>
      </c>
      <c r="DZ68" s="507">
        <v>0</v>
      </c>
      <c r="EB68" s="513">
        <f>CB68+CR68+DH68+DX68</f>
        <v>0</v>
      </c>
      <c r="EC68" s="513">
        <f t="shared" ref="EC68:EC81" si="255">CC68+CS68+DI68+DY68</f>
        <v>0</v>
      </c>
      <c r="ED68" s="513">
        <f t="shared" ref="ED68:ED81" si="256">CD68+CT68+DJ68+DZ68</f>
        <v>0</v>
      </c>
    </row>
    <row r="69" spans="1:134" x14ac:dyDescent="0.25">
      <c r="A69" s="629"/>
      <c r="B69" s="185" t="s">
        <v>61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477">
        <f t="shared" ref="M69:M80" si="257">$BL$81*CB69</f>
        <v>0</v>
      </c>
      <c r="N69" s="477">
        <f t="shared" ref="N69:N80" si="258">$BM$81*CC69</f>
        <v>0</v>
      </c>
      <c r="O69" s="69">
        <f t="shared" si="251"/>
        <v>0</v>
      </c>
      <c r="Q69" s="629"/>
      <c r="R69" s="185" t="s">
        <v>61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477">
        <f t="shared" ref="AC69:AC80" si="259">$BL$81*CR69</f>
        <v>0</v>
      </c>
      <c r="AD69" s="477">
        <f t="shared" ref="AD69:AD80" si="260">$BM$81*CS69</f>
        <v>0</v>
      </c>
      <c r="AE69" s="69">
        <f t="shared" si="252"/>
        <v>0</v>
      </c>
      <c r="AG69" s="629"/>
      <c r="AH69" s="185" t="s">
        <v>61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477">
        <f t="shared" ref="AS69:AS80" si="261">$BL$81*DH69</f>
        <v>0</v>
      </c>
      <c r="AT69" s="477">
        <f t="shared" ref="AT69:AT80" si="262">$BM$81*DI69</f>
        <v>0</v>
      </c>
      <c r="AU69" s="69">
        <f t="shared" si="253"/>
        <v>0</v>
      </c>
      <c r="AW69" s="629"/>
      <c r="AX69" s="185" t="s">
        <v>61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477">
        <f t="shared" ref="BI69:BI80" si="263">$BL$81*DX69</f>
        <v>0</v>
      </c>
      <c r="BJ69" s="477">
        <f t="shared" ref="BJ69:BJ80" si="264">$BM$81*DY69</f>
        <v>0</v>
      </c>
      <c r="BK69" s="69">
        <f t="shared" si="254"/>
        <v>0</v>
      </c>
      <c r="BP69" s="629"/>
      <c r="BQ69" s="185" t="s">
        <v>61</v>
      </c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508">
        <v>0</v>
      </c>
      <c r="CC69" s="508">
        <v>0</v>
      </c>
      <c r="CD69" s="509">
        <v>0</v>
      </c>
      <c r="CF69" s="629"/>
      <c r="CG69" s="185" t="s">
        <v>61</v>
      </c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508">
        <v>0</v>
      </c>
      <c r="CS69" s="508">
        <v>0</v>
      </c>
      <c r="CT69" s="509">
        <v>0</v>
      </c>
      <c r="CV69" s="629"/>
      <c r="CW69" s="185" t="s">
        <v>61</v>
      </c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508">
        <v>0</v>
      </c>
      <c r="DI69" s="508">
        <v>0</v>
      </c>
      <c r="DJ69" s="509">
        <v>0</v>
      </c>
      <c r="DL69" s="629"/>
      <c r="DM69" s="185" t="s">
        <v>61</v>
      </c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508">
        <v>0</v>
      </c>
      <c r="DY69" s="508">
        <v>0</v>
      </c>
      <c r="DZ69" s="509">
        <v>0</v>
      </c>
      <c r="EB69" s="513">
        <f t="shared" ref="EB69:EB81" si="265">CB69+CR69+DH69+DX69</f>
        <v>0</v>
      </c>
      <c r="EC69" s="513">
        <f t="shared" si="255"/>
        <v>0</v>
      </c>
      <c r="ED69" s="513">
        <f t="shared" si="256"/>
        <v>0</v>
      </c>
    </row>
    <row r="70" spans="1:134" x14ac:dyDescent="0.25">
      <c r="A70" s="629"/>
      <c r="B70" s="185" t="s">
        <v>60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477">
        <f t="shared" si="257"/>
        <v>0</v>
      </c>
      <c r="N70" s="477">
        <f t="shared" si="258"/>
        <v>0</v>
      </c>
      <c r="O70" s="69">
        <f t="shared" si="251"/>
        <v>0</v>
      </c>
      <c r="Q70" s="629"/>
      <c r="R70" s="185" t="s">
        <v>60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477">
        <f t="shared" si="259"/>
        <v>0</v>
      </c>
      <c r="AD70" s="477">
        <f t="shared" si="260"/>
        <v>0</v>
      </c>
      <c r="AE70" s="69">
        <f t="shared" si="252"/>
        <v>0</v>
      </c>
      <c r="AG70" s="629"/>
      <c r="AH70" s="185" t="s">
        <v>60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477">
        <f t="shared" si="261"/>
        <v>0</v>
      </c>
      <c r="AT70" s="477">
        <f t="shared" si="262"/>
        <v>0</v>
      </c>
      <c r="AU70" s="69">
        <f t="shared" si="253"/>
        <v>0</v>
      </c>
      <c r="AW70" s="629"/>
      <c r="AX70" s="185" t="s">
        <v>60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477">
        <f t="shared" si="263"/>
        <v>0</v>
      </c>
      <c r="BJ70" s="477">
        <f t="shared" si="264"/>
        <v>0</v>
      </c>
      <c r="BK70" s="69">
        <f t="shared" si="254"/>
        <v>0</v>
      </c>
      <c r="BP70" s="629"/>
      <c r="BQ70" s="185" t="s">
        <v>60</v>
      </c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508">
        <v>0</v>
      </c>
      <c r="CC70" s="508">
        <v>0</v>
      </c>
      <c r="CD70" s="509">
        <v>0</v>
      </c>
      <c r="CF70" s="629"/>
      <c r="CG70" s="185" t="s">
        <v>60</v>
      </c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508">
        <v>0</v>
      </c>
      <c r="CS70" s="508">
        <v>0</v>
      </c>
      <c r="CT70" s="509">
        <v>0</v>
      </c>
      <c r="CV70" s="629"/>
      <c r="CW70" s="185" t="s">
        <v>60</v>
      </c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508">
        <v>0</v>
      </c>
      <c r="DI70" s="508">
        <v>0</v>
      </c>
      <c r="DJ70" s="509">
        <v>0</v>
      </c>
      <c r="DL70" s="629"/>
      <c r="DM70" s="185" t="s">
        <v>60</v>
      </c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508">
        <v>0</v>
      </c>
      <c r="DY70" s="508">
        <v>0</v>
      </c>
      <c r="DZ70" s="509">
        <v>0</v>
      </c>
      <c r="EB70" s="513">
        <f t="shared" si="265"/>
        <v>0</v>
      </c>
      <c r="EC70" s="513">
        <f t="shared" si="255"/>
        <v>0</v>
      </c>
      <c r="ED70" s="513">
        <f t="shared" si="256"/>
        <v>0</v>
      </c>
    </row>
    <row r="71" spans="1:134" x14ac:dyDescent="0.25">
      <c r="A71" s="629"/>
      <c r="B71" s="185" t="s">
        <v>59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3815</v>
      </c>
      <c r="M71" s="477">
        <f t="shared" si="257"/>
        <v>1295.4397454278312</v>
      </c>
      <c r="N71" s="477">
        <f t="shared" si="258"/>
        <v>3591.5865560557545</v>
      </c>
      <c r="O71" s="69">
        <f t="shared" si="251"/>
        <v>8702.0263014835855</v>
      </c>
      <c r="Q71" s="629"/>
      <c r="R71" s="185" t="s">
        <v>59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477">
        <f t="shared" si="259"/>
        <v>0</v>
      </c>
      <c r="AD71" s="477">
        <f t="shared" si="260"/>
        <v>0</v>
      </c>
      <c r="AE71" s="69">
        <f t="shared" si="252"/>
        <v>0</v>
      </c>
      <c r="AG71" s="629"/>
      <c r="AH71" s="185" t="s">
        <v>59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477">
        <f t="shared" si="261"/>
        <v>0</v>
      </c>
      <c r="AT71" s="477">
        <f t="shared" si="262"/>
        <v>0</v>
      </c>
      <c r="AU71" s="69">
        <f t="shared" si="253"/>
        <v>0</v>
      </c>
      <c r="AW71" s="629"/>
      <c r="AX71" s="185" t="s">
        <v>59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477">
        <f t="shared" si="263"/>
        <v>0</v>
      </c>
      <c r="BJ71" s="477">
        <f t="shared" si="264"/>
        <v>0</v>
      </c>
      <c r="BK71" s="69">
        <f t="shared" si="254"/>
        <v>0</v>
      </c>
      <c r="BP71" s="629"/>
      <c r="BQ71" s="185" t="s">
        <v>59</v>
      </c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508">
        <v>2.7216070009909725E-3</v>
      </c>
      <c r="CC71" s="508">
        <v>2.7216070009909725E-3</v>
      </c>
      <c r="CD71" s="509">
        <v>2.7216070009909725E-3</v>
      </c>
      <c r="CF71" s="629"/>
      <c r="CG71" s="185" t="s">
        <v>59</v>
      </c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508">
        <v>0</v>
      </c>
      <c r="CS71" s="508">
        <v>0</v>
      </c>
      <c r="CT71" s="509">
        <v>0</v>
      </c>
      <c r="CV71" s="629"/>
      <c r="CW71" s="185" t="s">
        <v>59</v>
      </c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508">
        <v>0</v>
      </c>
      <c r="DI71" s="508">
        <v>0</v>
      </c>
      <c r="DJ71" s="509">
        <v>0</v>
      </c>
      <c r="DL71" s="629"/>
      <c r="DM71" s="185" t="s">
        <v>59</v>
      </c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508">
        <v>0</v>
      </c>
      <c r="DY71" s="508">
        <v>0</v>
      </c>
      <c r="DZ71" s="509">
        <v>0</v>
      </c>
      <c r="EB71" s="513">
        <f t="shared" si="265"/>
        <v>2.7216070009909725E-3</v>
      </c>
      <c r="EC71" s="513">
        <f t="shared" si="255"/>
        <v>2.7216070009909725E-3</v>
      </c>
      <c r="ED71" s="513">
        <f t="shared" si="256"/>
        <v>2.7216070009909725E-3</v>
      </c>
    </row>
    <row r="72" spans="1:134" x14ac:dyDescent="0.25">
      <c r="A72" s="629"/>
      <c r="B72" s="185" t="s">
        <v>58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477">
        <f t="shared" si="257"/>
        <v>0</v>
      </c>
      <c r="N72" s="477">
        <f t="shared" si="258"/>
        <v>0</v>
      </c>
      <c r="O72" s="69">
        <f t="shared" si="251"/>
        <v>0</v>
      </c>
      <c r="Q72" s="629"/>
      <c r="R72" s="185" t="s">
        <v>58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477">
        <f t="shared" si="259"/>
        <v>0</v>
      </c>
      <c r="AD72" s="477">
        <f t="shared" si="260"/>
        <v>0</v>
      </c>
      <c r="AE72" s="69">
        <f t="shared" si="252"/>
        <v>0</v>
      </c>
      <c r="AG72" s="629"/>
      <c r="AH72" s="185" t="s">
        <v>58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477">
        <f t="shared" si="261"/>
        <v>0</v>
      </c>
      <c r="AT72" s="477">
        <f t="shared" si="262"/>
        <v>0</v>
      </c>
      <c r="AU72" s="69">
        <f t="shared" si="253"/>
        <v>0</v>
      </c>
      <c r="AW72" s="629"/>
      <c r="AX72" s="185" t="s">
        <v>58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477">
        <f t="shared" si="263"/>
        <v>0</v>
      </c>
      <c r="BJ72" s="477">
        <f t="shared" si="264"/>
        <v>0</v>
      </c>
      <c r="BK72" s="69">
        <f t="shared" si="254"/>
        <v>0</v>
      </c>
      <c r="BP72" s="629"/>
      <c r="BQ72" s="185" t="s">
        <v>58</v>
      </c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508">
        <v>0</v>
      </c>
      <c r="CC72" s="508">
        <v>0</v>
      </c>
      <c r="CD72" s="509">
        <v>0</v>
      </c>
      <c r="CF72" s="629"/>
      <c r="CG72" s="185" t="s">
        <v>58</v>
      </c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508">
        <v>0</v>
      </c>
      <c r="CS72" s="508">
        <v>0</v>
      </c>
      <c r="CT72" s="509">
        <v>0</v>
      </c>
      <c r="CV72" s="629"/>
      <c r="CW72" s="185" t="s">
        <v>58</v>
      </c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508">
        <v>0</v>
      </c>
      <c r="DI72" s="508">
        <v>0</v>
      </c>
      <c r="DJ72" s="509">
        <v>0</v>
      </c>
      <c r="DL72" s="629"/>
      <c r="DM72" s="185" t="s">
        <v>58</v>
      </c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508">
        <v>0</v>
      </c>
      <c r="DY72" s="508">
        <v>0</v>
      </c>
      <c r="DZ72" s="509">
        <v>0</v>
      </c>
      <c r="EB72" s="513">
        <f t="shared" si="265"/>
        <v>0</v>
      </c>
      <c r="EC72" s="513">
        <f t="shared" si="255"/>
        <v>0</v>
      </c>
      <c r="ED72" s="513">
        <f t="shared" si="256"/>
        <v>0</v>
      </c>
    </row>
    <row r="73" spans="1:134" x14ac:dyDescent="0.25">
      <c r="A73" s="629"/>
      <c r="B73" s="185" t="s">
        <v>57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477">
        <f t="shared" si="257"/>
        <v>0</v>
      </c>
      <c r="N73" s="477">
        <f t="shared" si="258"/>
        <v>0</v>
      </c>
      <c r="O73" s="69">
        <f t="shared" si="251"/>
        <v>0</v>
      </c>
      <c r="Q73" s="629"/>
      <c r="R73" s="185" t="s">
        <v>57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477">
        <f t="shared" si="259"/>
        <v>0</v>
      </c>
      <c r="AD73" s="477">
        <f t="shared" si="260"/>
        <v>0</v>
      </c>
      <c r="AE73" s="69">
        <f t="shared" si="252"/>
        <v>0</v>
      </c>
      <c r="AG73" s="629"/>
      <c r="AH73" s="185" t="s">
        <v>57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477">
        <f t="shared" si="261"/>
        <v>0</v>
      </c>
      <c r="AT73" s="477">
        <f t="shared" si="262"/>
        <v>0</v>
      </c>
      <c r="AU73" s="69">
        <f t="shared" si="253"/>
        <v>0</v>
      </c>
      <c r="AW73" s="629"/>
      <c r="AX73" s="185" t="s">
        <v>57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477">
        <f t="shared" si="263"/>
        <v>0</v>
      </c>
      <c r="BJ73" s="477">
        <f t="shared" si="264"/>
        <v>0</v>
      </c>
      <c r="BK73" s="69">
        <f t="shared" si="254"/>
        <v>0</v>
      </c>
      <c r="BP73" s="629"/>
      <c r="BQ73" s="185" t="s">
        <v>57</v>
      </c>
      <c r="BR73" s="164"/>
      <c r="BS73" s="164"/>
      <c r="BT73" s="164"/>
      <c r="BU73" s="164"/>
      <c r="BV73" s="164"/>
      <c r="BW73" s="164"/>
      <c r="BX73" s="164"/>
      <c r="BY73" s="164"/>
      <c r="BZ73" s="164"/>
      <c r="CA73" s="164"/>
      <c r="CB73" s="508">
        <v>0</v>
      </c>
      <c r="CC73" s="508">
        <v>0</v>
      </c>
      <c r="CD73" s="509">
        <v>0</v>
      </c>
      <c r="CF73" s="629"/>
      <c r="CG73" s="185" t="s">
        <v>57</v>
      </c>
      <c r="CH73" s="164"/>
      <c r="CI73" s="164"/>
      <c r="CJ73" s="164"/>
      <c r="CK73" s="164"/>
      <c r="CL73" s="164"/>
      <c r="CM73" s="164"/>
      <c r="CN73" s="164"/>
      <c r="CO73" s="164"/>
      <c r="CP73" s="164"/>
      <c r="CQ73" s="164"/>
      <c r="CR73" s="508">
        <v>0</v>
      </c>
      <c r="CS73" s="508">
        <v>0</v>
      </c>
      <c r="CT73" s="509">
        <v>0</v>
      </c>
      <c r="CV73" s="629"/>
      <c r="CW73" s="185" t="s">
        <v>57</v>
      </c>
      <c r="CX73" s="164"/>
      <c r="CY73" s="164"/>
      <c r="CZ73" s="164"/>
      <c r="DA73" s="164"/>
      <c r="DB73" s="164"/>
      <c r="DC73" s="164"/>
      <c r="DD73" s="164"/>
      <c r="DE73" s="164"/>
      <c r="DF73" s="164"/>
      <c r="DG73" s="164"/>
      <c r="DH73" s="508">
        <v>0</v>
      </c>
      <c r="DI73" s="508">
        <v>0</v>
      </c>
      <c r="DJ73" s="509">
        <v>0</v>
      </c>
      <c r="DL73" s="629"/>
      <c r="DM73" s="185" t="s">
        <v>57</v>
      </c>
      <c r="DN73" s="164"/>
      <c r="DO73" s="164"/>
      <c r="DP73" s="164"/>
      <c r="DQ73" s="164"/>
      <c r="DR73" s="164"/>
      <c r="DS73" s="164"/>
      <c r="DT73" s="164"/>
      <c r="DU73" s="164"/>
      <c r="DV73" s="164"/>
      <c r="DW73" s="164"/>
      <c r="DX73" s="508">
        <v>0</v>
      </c>
      <c r="DY73" s="508">
        <v>0</v>
      </c>
      <c r="DZ73" s="509">
        <v>0</v>
      </c>
      <c r="EB73" s="513">
        <f t="shared" si="265"/>
        <v>0</v>
      </c>
      <c r="EC73" s="513">
        <f t="shared" si="255"/>
        <v>0</v>
      </c>
      <c r="ED73" s="513">
        <f t="shared" si="256"/>
        <v>0</v>
      </c>
    </row>
    <row r="74" spans="1:134" x14ac:dyDescent="0.25">
      <c r="A74" s="629"/>
      <c r="B74" s="185" t="s">
        <v>56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477">
        <f t="shared" si="257"/>
        <v>0</v>
      </c>
      <c r="N74" s="477">
        <f t="shared" si="258"/>
        <v>0</v>
      </c>
      <c r="O74" s="69">
        <f t="shared" si="251"/>
        <v>0</v>
      </c>
      <c r="Q74" s="629"/>
      <c r="R74" s="185" t="s">
        <v>56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477">
        <f t="shared" si="259"/>
        <v>0</v>
      </c>
      <c r="AD74" s="477">
        <f t="shared" si="260"/>
        <v>0</v>
      </c>
      <c r="AE74" s="69">
        <f t="shared" si="252"/>
        <v>0</v>
      </c>
      <c r="AG74" s="629"/>
      <c r="AH74" s="185" t="s">
        <v>56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477">
        <f t="shared" si="261"/>
        <v>0</v>
      </c>
      <c r="AT74" s="477">
        <f t="shared" si="262"/>
        <v>0</v>
      </c>
      <c r="AU74" s="69">
        <f t="shared" si="253"/>
        <v>0</v>
      </c>
      <c r="AW74" s="629"/>
      <c r="AX74" s="185" t="s">
        <v>56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477">
        <f t="shared" si="263"/>
        <v>0</v>
      </c>
      <c r="BJ74" s="477">
        <f t="shared" si="264"/>
        <v>0</v>
      </c>
      <c r="BK74" s="69">
        <f t="shared" si="254"/>
        <v>0</v>
      </c>
      <c r="BP74" s="629"/>
      <c r="BQ74" s="185" t="s">
        <v>56</v>
      </c>
      <c r="BR74" s="164"/>
      <c r="BS74" s="164"/>
      <c r="BT74" s="164"/>
      <c r="BU74" s="164"/>
      <c r="BV74" s="164"/>
      <c r="BW74" s="164"/>
      <c r="BX74" s="164"/>
      <c r="BY74" s="164"/>
      <c r="BZ74" s="164"/>
      <c r="CA74" s="164"/>
      <c r="CB74" s="508">
        <v>0</v>
      </c>
      <c r="CC74" s="508">
        <v>0</v>
      </c>
      <c r="CD74" s="509">
        <v>0</v>
      </c>
      <c r="CF74" s="629"/>
      <c r="CG74" s="185" t="s">
        <v>56</v>
      </c>
      <c r="CH74" s="164"/>
      <c r="CI74" s="164"/>
      <c r="CJ74" s="164"/>
      <c r="CK74" s="164"/>
      <c r="CL74" s="164"/>
      <c r="CM74" s="164"/>
      <c r="CN74" s="164"/>
      <c r="CO74" s="164"/>
      <c r="CP74" s="164"/>
      <c r="CQ74" s="164"/>
      <c r="CR74" s="508">
        <v>0</v>
      </c>
      <c r="CS74" s="508">
        <v>0</v>
      </c>
      <c r="CT74" s="509">
        <v>0</v>
      </c>
      <c r="CV74" s="629"/>
      <c r="CW74" s="185" t="s">
        <v>56</v>
      </c>
      <c r="CX74" s="164"/>
      <c r="CY74" s="164"/>
      <c r="CZ74" s="164"/>
      <c r="DA74" s="164"/>
      <c r="DB74" s="164"/>
      <c r="DC74" s="164"/>
      <c r="DD74" s="164"/>
      <c r="DE74" s="164"/>
      <c r="DF74" s="164"/>
      <c r="DG74" s="164"/>
      <c r="DH74" s="508">
        <v>0</v>
      </c>
      <c r="DI74" s="508">
        <v>0</v>
      </c>
      <c r="DJ74" s="509">
        <v>0</v>
      </c>
      <c r="DL74" s="629"/>
      <c r="DM74" s="185" t="s">
        <v>56</v>
      </c>
      <c r="DN74" s="164"/>
      <c r="DO74" s="164"/>
      <c r="DP74" s="164"/>
      <c r="DQ74" s="164"/>
      <c r="DR74" s="164"/>
      <c r="DS74" s="164"/>
      <c r="DT74" s="164"/>
      <c r="DU74" s="164"/>
      <c r="DV74" s="164"/>
      <c r="DW74" s="164"/>
      <c r="DX74" s="508">
        <v>0</v>
      </c>
      <c r="DY74" s="508">
        <v>0</v>
      </c>
      <c r="DZ74" s="509">
        <v>0</v>
      </c>
      <c r="EB74" s="513">
        <f t="shared" si="265"/>
        <v>0</v>
      </c>
      <c r="EC74" s="513">
        <f t="shared" si="255"/>
        <v>0</v>
      </c>
      <c r="ED74" s="513">
        <f t="shared" si="256"/>
        <v>0</v>
      </c>
    </row>
    <row r="75" spans="1:134" x14ac:dyDescent="0.25">
      <c r="A75" s="629"/>
      <c r="B75" s="185" t="s">
        <v>55</v>
      </c>
      <c r="C75" s="3">
        <v>0</v>
      </c>
      <c r="D75" s="3">
        <v>151347</v>
      </c>
      <c r="E75" s="3">
        <v>602835</v>
      </c>
      <c r="F75" s="3">
        <v>268897</v>
      </c>
      <c r="G75" s="3">
        <v>468631</v>
      </c>
      <c r="H75" s="3">
        <v>385826</v>
      </c>
      <c r="I75" s="3">
        <v>362606</v>
      </c>
      <c r="J75" s="3">
        <v>397251</v>
      </c>
      <c r="K75" s="3">
        <v>520289</v>
      </c>
      <c r="L75" s="3">
        <v>357662</v>
      </c>
      <c r="M75" s="477">
        <f t="shared" si="257"/>
        <v>469982.31452037016</v>
      </c>
      <c r="N75" s="477">
        <f t="shared" si="258"/>
        <v>1303018.6609396152</v>
      </c>
      <c r="O75" s="69">
        <f t="shared" si="251"/>
        <v>5288344.9754599854</v>
      </c>
      <c r="Q75" s="629"/>
      <c r="R75" s="185" t="s">
        <v>55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477">
        <f t="shared" si="259"/>
        <v>0</v>
      </c>
      <c r="AD75" s="477">
        <f t="shared" si="260"/>
        <v>0</v>
      </c>
      <c r="AE75" s="69">
        <f t="shared" si="252"/>
        <v>0</v>
      </c>
      <c r="AG75" s="629"/>
      <c r="AH75" s="185" t="s">
        <v>55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477">
        <f t="shared" si="261"/>
        <v>0</v>
      </c>
      <c r="AT75" s="477">
        <f t="shared" si="262"/>
        <v>0</v>
      </c>
      <c r="AU75" s="69">
        <f t="shared" si="253"/>
        <v>0</v>
      </c>
      <c r="AW75" s="629"/>
      <c r="AX75" s="185" t="s">
        <v>55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477">
        <f t="shared" si="263"/>
        <v>0</v>
      </c>
      <c r="BJ75" s="477">
        <f t="shared" si="264"/>
        <v>0</v>
      </c>
      <c r="BK75" s="69">
        <f t="shared" si="254"/>
        <v>0</v>
      </c>
      <c r="BP75" s="629"/>
      <c r="BQ75" s="185" t="s">
        <v>55</v>
      </c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508">
        <v>0.98739224425922134</v>
      </c>
      <c r="CC75" s="508">
        <v>0.98739224425922134</v>
      </c>
      <c r="CD75" s="509">
        <v>0.98739224425922134</v>
      </c>
      <c r="CF75" s="629"/>
      <c r="CG75" s="185" t="s">
        <v>55</v>
      </c>
      <c r="CH75" s="164"/>
      <c r="CI75" s="164"/>
      <c r="CJ75" s="164"/>
      <c r="CK75" s="164"/>
      <c r="CL75" s="164"/>
      <c r="CM75" s="164"/>
      <c r="CN75" s="164"/>
      <c r="CO75" s="164"/>
      <c r="CP75" s="164"/>
      <c r="CQ75" s="164"/>
      <c r="CR75" s="508">
        <v>0</v>
      </c>
      <c r="CS75" s="508">
        <v>0</v>
      </c>
      <c r="CT75" s="509">
        <v>0</v>
      </c>
      <c r="CV75" s="629"/>
      <c r="CW75" s="185" t="s">
        <v>55</v>
      </c>
      <c r="CX75" s="164"/>
      <c r="CY75" s="164"/>
      <c r="CZ75" s="164"/>
      <c r="DA75" s="164"/>
      <c r="DB75" s="164"/>
      <c r="DC75" s="164"/>
      <c r="DD75" s="164"/>
      <c r="DE75" s="164"/>
      <c r="DF75" s="164"/>
      <c r="DG75" s="164"/>
      <c r="DH75" s="508">
        <v>0</v>
      </c>
      <c r="DI75" s="508">
        <v>0</v>
      </c>
      <c r="DJ75" s="509">
        <v>0</v>
      </c>
      <c r="DL75" s="629"/>
      <c r="DM75" s="185" t="s">
        <v>55</v>
      </c>
      <c r="DN75" s="164"/>
      <c r="DO75" s="164"/>
      <c r="DP75" s="164"/>
      <c r="DQ75" s="164"/>
      <c r="DR75" s="164"/>
      <c r="DS75" s="164"/>
      <c r="DT75" s="164"/>
      <c r="DU75" s="164"/>
      <c r="DV75" s="164"/>
      <c r="DW75" s="164"/>
      <c r="DX75" s="508">
        <v>0</v>
      </c>
      <c r="DY75" s="508">
        <v>0</v>
      </c>
      <c r="DZ75" s="509">
        <v>0</v>
      </c>
      <c r="EB75" s="513">
        <f t="shared" si="265"/>
        <v>0.98739224425922134</v>
      </c>
      <c r="EC75" s="513">
        <f t="shared" si="255"/>
        <v>0.98739224425922134</v>
      </c>
      <c r="ED75" s="513">
        <f t="shared" si="256"/>
        <v>0.98739224425922134</v>
      </c>
    </row>
    <row r="76" spans="1:134" x14ac:dyDescent="0.25">
      <c r="A76" s="629"/>
      <c r="B76" s="185" t="s">
        <v>54</v>
      </c>
      <c r="C76" s="3">
        <v>0</v>
      </c>
      <c r="D76" s="3">
        <v>0</v>
      </c>
      <c r="E76" s="3">
        <v>0</v>
      </c>
      <c r="F76" s="3">
        <v>0</v>
      </c>
      <c r="G76" s="3">
        <v>8454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477">
        <f t="shared" si="257"/>
        <v>4705.6426596746442</v>
      </c>
      <c r="N76" s="477">
        <f t="shared" si="258"/>
        <v>13046.321122800098</v>
      </c>
      <c r="O76" s="69">
        <f t="shared" si="251"/>
        <v>26205.963782474741</v>
      </c>
      <c r="Q76" s="629"/>
      <c r="R76" s="185" t="s">
        <v>54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477">
        <f t="shared" si="259"/>
        <v>0</v>
      </c>
      <c r="AD76" s="477">
        <f t="shared" si="260"/>
        <v>0</v>
      </c>
      <c r="AE76" s="69">
        <f t="shared" si="252"/>
        <v>0</v>
      </c>
      <c r="AG76" s="629"/>
      <c r="AH76" s="185" t="s">
        <v>54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477">
        <f t="shared" si="261"/>
        <v>0</v>
      </c>
      <c r="AT76" s="477">
        <f t="shared" si="262"/>
        <v>0</v>
      </c>
      <c r="AU76" s="69">
        <f t="shared" si="253"/>
        <v>0</v>
      </c>
      <c r="AW76" s="629"/>
      <c r="AX76" s="185" t="s">
        <v>54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477">
        <f t="shared" si="263"/>
        <v>0</v>
      </c>
      <c r="BJ76" s="477">
        <f t="shared" si="264"/>
        <v>0</v>
      </c>
      <c r="BK76" s="69">
        <f t="shared" si="254"/>
        <v>0</v>
      </c>
      <c r="BP76" s="629"/>
      <c r="BQ76" s="185" t="s">
        <v>54</v>
      </c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508">
        <v>9.8861487397877302E-3</v>
      </c>
      <c r="CC76" s="508">
        <v>9.8861487397877302E-3</v>
      </c>
      <c r="CD76" s="509">
        <v>9.8861487397877302E-3</v>
      </c>
      <c r="CF76" s="629"/>
      <c r="CG76" s="185" t="s">
        <v>54</v>
      </c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508">
        <v>0</v>
      </c>
      <c r="CS76" s="508">
        <v>0</v>
      </c>
      <c r="CT76" s="509">
        <v>0</v>
      </c>
      <c r="CV76" s="629"/>
      <c r="CW76" s="185" t="s">
        <v>54</v>
      </c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508">
        <v>0</v>
      </c>
      <c r="DI76" s="508">
        <v>0</v>
      </c>
      <c r="DJ76" s="509">
        <v>0</v>
      </c>
      <c r="DL76" s="629"/>
      <c r="DM76" s="185" t="s">
        <v>54</v>
      </c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508">
        <v>0</v>
      </c>
      <c r="DY76" s="508">
        <v>0</v>
      </c>
      <c r="DZ76" s="509">
        <v>0</v>
      </c>
      <c r="EB76" s="513">
        <f t="shared" si="265"/>
        <v>9.8861487397877302E-3</v>
      </c>
      <c r="EC76" s="513">
        <f t="shared" si="255"/>
        <v>9.8861487397877302E-3</v>
      </c>
      <c r="ED76" s="513">
        <f t="shared" si="256"/>
        <v>9.8861487397877302E-3</v>
      </c>
    </row>
    <row r="77" spans="1:134" x14ac:dyDescent="0.25">
      <c r="A77" s="629"/>
      <c r="B77" s="185" t="s">
        <v>53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477">
        <f t="shared" si="257"/>
        <v>0</v>
      </c>
      <c r="N77" s="477">
        <f t="shared" si="258"/>
        <v>0</v>
      </c>
      <c r="O77" s="69">
        <f t="shared" si="251"/>
        <v>0</v>
      </c>
      <c r="Q77" s="629"/>
      <c r="R77" s="185" t="s">
        <v>53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477">
        <f t="shared" si="259"/>
        <v>0</v>
      </c>
      <c r="AD77" s="477">
        <f t="shared" si="260"/>
        <v>0</v>
      </c>
      <c r="AE77" s="69">
        <f t="shared" si="252"/>
        <v>0</v>
      </c>
      <c r="AG77" s="629"/>
      <c r="AH77" s="185" t="s">
        <v>53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477">
        <f t="shared" si="261"/>
        <v>0</v>
      </c>
      <c r="AT77" s="477">
        <f t="shared" si="262"/>
        <v>0</v>
      </c>
      <c r="AU77" s="69">
        <f t="shared" si="253"/>
        <v>0</v>
      </c>
      <c r="AW77" s="629"/>
      <c r="AX77" s="185" t="s">
        <v>53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477">
        <f t="shared" si="263"/>
        <v>0</v>
      </c>
      <c r="BJ77" s="477">
        <f t="shared" si="264"/>
        <v>0</v>
      </c>
      <c r="BK77" s="69">
        <f t="shared" si="254"/>
        <v>0</v>
      </c>
      <c r="BP77" s="629"/>
      <c r="BQ77" s="185" t="s">
        <v>53</v>
      </c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508">
        <v>0</v>
      </c>
      <c r="CC77" s="508">
        <v>0</v>
      </c>
      <c r="CD77" s="509">
        <v>0</v>
      </c>
      <c r="CF77" s="629"/>
      <c r="CG77" s="185" t="s">
        <v>53</v>
      </c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508">
        <v>0</v>
      </c>
      <c r="CS77" s="508">
        <v>0</v>
      </c>
      <c r="CT77" s="509">
        <v>0</v>
      </c>
      <c r="CV77" s="629"/>
      <c r="CW77" s="185" t="s">
        <v>53</v>
      </c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508">
        <v>0</v>
      </c>
      <c r="DI77" s="508">
        <v>0</v>
      </c>
      <c r="DJ77" s="509">
        <v>0</v>
      </c>
      <c r="DL77" s="629"/>
      <c r="DM77" s="185" t="s">
        <v>53</v>
      </c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508">
        <v>0</v>
      </c>
      <c r="DY77" s="508">
        <v>0</v>
      </c>
      <c r="DZ77" s="509">
        <v>0</v>
      </c>
      <c r="EB77" s="513">
        <f t="shared" si="265"/>
        <v>0</v>
      </c>
      <c r="EC77" s="513">
        <f t="shared" si="255"/>
        <v>0</v>
      </c>
      <c r="ED77" s="513">
        <f t="shared" si="256"/>
        <v>0</v>
      </c>
    </row>
    <row r="78" spans="1:134" x14ac:dyDescent="0.25">
      <c r="A78" s="629"/>
      <c r="B78" s="185" t="s">
        <v>52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477">
        <f t="shared" si="257"/>
        <v>0</v>
      </c>
      <c r="N78" s="477">
        <f t="shared" si="258"/>
        <v>0</v>
      </c>
      <c r="O78" s="69">
        <f t="shared" si="251"/>
        <v>0</v>
      </c>
      <c r="Q78" s="629"/>
      <c r="R78" s="185" t="s">
        <v>52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477">
        <f t="shared" si="259"/>
        <v>0</v>
      </c>
      <c r="AD78" s="477">
        <f t="shared" si="260"/>
        <v>0</v>
      </c>
      <c r="AE78" s="69">
        <f t="shared" si="252"/>
        <v>0</v>
      </c>
      <c r="AG78" s="629"/>
      <c r="AH78" s="185" t="s">
        <v>52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477">
        <f t="shared" si="261"/>
        <v>0</v>
      </c>
      <c r="AT78" s="477">
        <f t="shared" si="262"/>
        <v>0</v>
      </c>
      <c r="AU78" s="69">
        <f t="shared" si="253"/>
        <v>0</v>
      </c>
      <c r="AW78" s="629"/>
      <c r="AX78" s="185" t="s">
        <v>52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477">
        <f t="shared" si="263"/>
        <v>0</v>
      </c>
      <c r="BJ78" s="477">
        <f t="shared" si="264"/>
        <v>0</v>
      </c>
      <c r="BK78" s="69">
        <f t="shared" si="254"/>
        <v>0</v>
      </c>
      <c r="BP78" s="629"/>
      <c r="BQ78" s="185" t="s">
        <v>52</v>
      </c>
      <c r="BR78" s="164"/>
      <c r="BS78" s="164"/>
      <c r="BT78" s="164"/>
      <c r="BU78" s="164"/>
      <c r="BV78" s="164"/>
      <c r="BW78" s="164"/>
      <c r="BX78" s="164"/>
      <c r="BY78" s="164"/>
      <c r="BZ78" s="164"/>
      <c r="CA78" s="164"/>
      <c r="CB78" s="508">
        <v>0</v>
      </c>
      <c r="CC78" s="508">
        <v>0</v>
      </c>
      <c r="CD78" s="509">
        <v>0</v>
      </c>
      <c r="CF78" s="629"/>
      <c r="CG78" s="185" t="s">
        <v>52</v>
      </c>
      <c r="CH78" s="164"/>
      <c r="CI78" s="164"/>
      <c r="CJ78" s="164"/>
      <c r="CK78" s="164"/>
      <c r="CL78" s="164"/>
      <c r="CM78" s="164"/>
      <c r="CN78" s="164"/>
      <c r="CO78" s="164"/>
      <c r="CP78" s="164"/>
      <c r="CQ78" s="164"/>
      <c r="CR78" s="508">
        <v>0</v>
      </c>
      <c r="CS78" s="508">
        <v>0</v>
      </c>
      <c r="CT78" s="509">
        <v>0</v>
      </c>
      <c r="CV78" s="629"/>
      <c r="CW78" s="185" t="s">
        <v>52</v>
      </c>
      <c r="CX78" s="164"/>
      <c r="CY78" s="164"/>
      <c r="CZ78" s="164"/>
      <c r="DA78" s="164"/>
      <c r="DB78" s="164"/>
      <c r="DC78" s="164"/>
      <c r="DD78" s="164"/>
      <c r="DE78" s="164"/>
      <c r="DF78" s="164"/>
      <c r="DG78" s="164"/>
      <c r="DH78" s="508">
        <v>0</v>
      </c>
      <c r="DI78" s="508">
        <v>0</v>
      </c>
      <c r="DJ78" s="509">
        <v>0</v>
      </c>
      <c r="DL78" s="629"/>
      <c r="DM78" s="185" t="s">
        <v>52</v>
      </c>
      <c r="DN78" s="164"/>
      <c r="DO78" s="164"/>
      <c r="DP78" s="164"/>
      <c r="DQ78" s="164"/>
      <c r="DR78" s="164"/>
      <c r="DS78" s="164"/>
      <c r="DT78" s="164"/>
      <c r="DU78" s="164"/>
      <c r="DV78" s="164"/>
      <c r="DW78" s="164"/>
      <c r="DX78" s="508">
        <v>0</v>
      </c>
      <c r="DY78" s="508">
        <v>0</v>
      </c>
      <c r="DZ78" s="509">
        <v>0</v>
      </c>
      <c r="EB78" s="513">
        <f t="shared" si="265"/>
        <v>0</v>
      </c>
      <c r="EC78" s="513">
        <f t="shared" si="255"/>
        <v>0</v>
      </c>
      <c r="ED78" s="513">
        <f t="shared" si="256"/>
        <v>0</v>
      </c>
    </row>
    <row r="79" spans="1:134" x14ac:dyDescent="0.25">
      <c r="A79" s="629"/>
      <c r="B79" s="185" t="s">
        <v>51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188296</v>
      </c>
      <c r="L79" s="3">
        <v>34571</v>
      </c>
      <c r="M79" s="477">
        <f t="shared" si="257"/>
        <v>0</v>
      </c>
      <c r="N79" s="477">
        <f t="shared" si="258"/>
        <v>0</v>
      </c>
      <c r="O79" s="69">
        <f t="shared" si="251"/>
        <v>222867</v>
      </c>
      <c r="Q79" s="629"/>
      <c r="R79" s="185" t="s">
        <v>51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477">
        <f t="shared" si="259"/>
        <v>0</v>
      </c>
      <c r="AD79" s="477">
        <f t="shared" si="260"/>
        <v>0</v>
      </c>
      <c r="AE79" s="69">
        <f t="shared" si="252"/>
        <v>0</v>
      </c>
      <c r="AG79" s="629"/>
      <c r="AH79" s="185" t="s">
        <v>51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477">
        <f t="shared" si="261"/>
        <v>0</v>
      </c>
      <c r="AT79" s="477">
        <f t="shared" si="262"/>
        <v>0</v>
      </c>
      <c r="AU79" s="69">
        <f t="shared" si="253"/>
        <v>0</v>
      </c>
      <c r="AW79" s="629"/>
      <c r="AX79" s="185" t="s">
        <v>51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477">
        <f t="shared" si="263"/>
        <v>0</v>
      </c>
      <c r="BJ79" s="477">
        <f t="shared" si="264"/>
        <v>0</v>
      </c>
      <c r="BK79" s="69">
        <f t="shared" si="254"/>
        <v>0</v>
      </c>
      <c r="BP79" s="629"/>
      <c r="BQ79" s="185" t="s">
        <v>51</v>
      </c>
      <c r="BR79" s="164"/>
      <c r="BS79" s="164"/>
      <c r="BT79" s="164"/>
      <c r="BU79" s="164"/>
      <c r="BV79" s="164"/>
      <c r="BW79" s="164"/>
      <c r="BX79" s="164"/>
      <c r="BY79" s="164"/>
      <c r="BZ79" s="164"/>
      <c r="CA79" s="164"/>
      <c r="CB79" s="508">
        <v>0</v>
      </c>
      <c r="CC79" s="508">
        <v>0</v>
      </c>
      <c r="CD79" s="509">
        <v>0</v>
      </c>
      <c r="CF79" s="629"/>
      <c r="CG79" s="185" t="s">
        <v>51</v>
      </c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508">
        <v>0</v>
      </c>
      <c r="CS79" s="508">
        <v>0</v>
      </c>
      <c r="CT79" s="509">
        <v>0</v>
      </c>
      <c r="CV79" s="629"/>
      <c r="CW79" s="185" t="s">
        <v>51</v>
      </c>
      <c r="CX79" s="164"/>
      <c r="CY79" s="164"/>
      <c r="CZ79" s="164"/>
      <c r="DA79" s="164"/>
      <c r="DB79" s="164"/>
      <c r="DC79" s="164"/>
      <c r="DD79" s="164"/>
      <c r="DE79" s="164"/>
      <c r="DF79" s="164"/>
      <c r="DG79" s="164"/>
      <c r="DH79" s="508">
        <v>0</v>
      </c>
      <c r="DI79" s="508">
        <v>0</v>
      </c>
      <c r="DJ79" s="509">
        <v>0</v>
      </c>
      <c r="DL79" s="629"/>
      <c r="DM79" s="185" t="s">
        <v>51</v>
      </c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508">
        <v>0</v>
      </c>
      <c r="DY79" s="508">
        <v>0</v>
      </c>
      <c r="DZ79" s="509">
        <v>0</v>
      </c>
      <c r="EB79" s="513">
        <f t="shared" si="265"/>
        <v>0</v>
      </c>
      <c r="EC79" s="513">
        <f t="shared" si="255"/>
        <v>0</v>
      </c>
      <c r="ED79" s="513">
        <f t="shared" si="256"/>
        <v>0</v>
      </c>
    </row>
    <row r="80" spans="1:134" ht="15.75" thickBot="1" x14ac:dyDescent="0.3">
      <c r="A80" s="630"/>
      <c r="B80" s="185" t="s">
        <v>50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477">
        <f t="shared" si="257"/>
        <v>0</v>
      </c>
      <c r="N80" s="477">
        <f t="shared" si="258"/>
        <v>0</v>
      </c>
      <c r="O80" s="69">
        <f t="shared" si="251"/>
        <v>0</v>
      </c>
      <c r="Q80" s="630"/>
      <c r="R80" s="185" t="s">
        <v>50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477">
        <f t="shared" si="259"/>
        <v>0</v>
      </c>
      <c r="AD80" s="477">
        <f t="shared" si="260"/>
        <v>0</v>
      </c>
      <c r="AE80" s="69">
        <f t="shared" si="252"/>
        <v>0</v>
      </c>
      <c r="AG80" s="630"/>
      <c r="AH80" s="185" t="s">
        <v>50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477">
        <f t="shared" si="261"/>
        <v>0</v>
      </c>
      <c r="AT80" s="477">
        <f t="shared" si="262"/>
        <v>0</v>
      </c>
      <c r="AU80" s="69">
        <f t="shared" si="253"/>
        <v>0</v>
      </c>
      <c r="AW80" s="630"/>
      <c r="AX80" s="185" t="s">
        <v>50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477">
        <f t="shared" si="263"/>
        <v>0</v>
      </c>
      <c r="BJ80" s="477">
        <f t="shared" si="264"/>
        <v>0</v>
      </c>
      <c r="BK80" s="69">
        <f t="shared" si="254"/>
        <v>0</v>
      </c>
      <c r="BP80" s="630"/>
      <c r="BQ80" s="185" t="s">
        <v>50</v>
      </c>
      <c r="BR80" s="164"/>
      <c r="BS80" s="164"/>
      <c r="BT80" s="164"/>
      <c r="BU80" s="164"/>
      <c r="BV80" s="164"/>
      <c r="BW80" s="164"/>
      <c r="BX80" s="164"/>
      <c r="BY80" s="164"/>
      <c r="BZ80" s="164"/>
      <c r="CA80" s="164"/>
      <c r="CB80" s="508">
        <v>0</v>
      </c>
      <c r="CC80" s="508">
        <v>0</v>
      </c>
      <c r="CD80" s="509">
        <v>0</v>
      </c>
      <c r="CF80" s="630"/>
      <c r="CG80" s="185" t="s">
        <v>50</v>
      </c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508">
        <v>0</v>
      </c>
      <c r="CS80" s="508">
        <v>0</v>
      </c>
      <c r="CT80" s="509">
        <v>0</v>
      </c>
      <c r="CV80" s="630"/>
      <c r="CW80" s="185" t="s">
        <v>50</v>
      </c>
      <c r="CX80" s="164"/>
      <c r="CY80" s="164"/>
      <c r="CZ80" s="164"/>
      <c r="DA80" s="164"/>
      <c r="DB80" s="164"/>
      <c r="DC80" s="164"/>
      <c r="DD80" s="164"/>
      <c r="DE80" s="164"/>
      <c r="DF80" s="164"/>
      <c r="DG80" s="164"/>
      <c r="DH80" s="508">
        <v>0</v>
      </c>
      <c r="DI80" s="508">
        <v>0</v>
      </c>
      <c r="DJ80" s="509">
        <v>0</v>
      </c>
      <c r="DL80" s="630"/>
      <c r="DM80" s="185" t="s">
        <v>50</v>
      </c>
      <c r="DN80" s="164"/>
      <c r="DO80" s="164"/>
      <c r="DP80" s="164"/>
      <c r="DQ80" s="164"/>
      <c r="DR80" s="164"/>
      <c r="DS80" s="164"/>
      <c r="DT80" s="164"/>
      <c r="DU80" s="164"/>
      <c r="DV80" s="164"/>
      <c r="DW80" s="164"/>
      <c r="DX80" s="508">
        <v>0</v>
      </c>
      <c r="DY80" s="508">
        <v>0</v>
      </c>
      <c r="DZ80" s="509">
        <v>0</v>
      </c>
      <c r="EB80" s="513">
        <f t="shared" si="265"/>
        <v>0</v>
      </c>
      <c r="EC80" s="513">
        <f t="shared" si="255"/>
        <v>0</v>
      </c>
      <c r="ED80" s="513">
        <f t="shared" si="256"/>
        <v>0</v>
      </c>
    </row>
    <row r="81" spans="1:134" ht="15.75" thickBot="1" x14ac:dyDescent="0.3">
      <c r="B81" s="186" t="s">
        <v>43</v>
      </c>
      <c r="C81" s="178">
        <f>SUM(C68:C80)</f>
        <v>0</v>
      </c>
      <c r="D81" s="178">
        <f t="shared" ref="D81" si="266">SUM(D68:D80)</f>
        <v>151347</v>
      </c>
      <c r="E81" s="178">
        <f t="shared" ref="E81" si="267">SUM(E68:E80)</f>
        <v>602835</v>
      </c>
      <c r="F81" s="178">
        <f t="shared" ref="F81" si="268">SUM(F68:F80)</f>
        <v>268897</v>
      </c>
      <c r="G81" s="178">
        <f t="shared" ref="G81" si="269">SUM(G68:G80)</f>
        <v>477085</v>
      </c>
      <c r="H81" s="178">
        <f t="shared" ref="H81" si="270">SUM(H68:H80)</f>
        <v>385826</v>
      </c>
      <c r="I81" s="178">
        <f t="shared" ref="I81" si="271">SUM(I68:I80)</f>
        <v>362606</v>
      </c>
      <c r="J81" s="178">
        <f t="shared" ref="J81" si="272">SUM(J68:J80)</f>
        <v>397251</v>
      </c>
      <c r="K81" s="178">
        <f t="shared" ref="K81" si="273">SUM(K68:K80)</f>
        <v>708585</v>
      </c>
      <c r="L81" s="178">
        <f t="shared" ref="L81" si="274">SUM(L68:L80)</f>
        <v>396048</v>
      </c>
      <c r="M81" s="178">
        <f t="shared" ref="M81" si="275">SUM(M68:M80)</f>
        <v>475983.3969254726</v>
      </c>
      <c r="N81" s="503">
        <f t="shared" ref="N81" si="276">SUM(N68:N80)</f>
        <v>1319656.568618471</v>
      </c>
      <c r="O81" s="72">
        <f t="shared" si="251"/>
        <v>5546119.9655439435</v>
      </c>
      <c r="Q81" s="73"/>
      <c r="R81" s="186" t="s">
        <v>43</v>
      </c>
      <c r="S81" s="178">
        <f>SUM(S68:S80)</f>
        <v>0</v>
      </c>
      <c r="T81" s="178">
        <f t="shared" ref="T81" si="277">SUM(T68:T80)</f>
        <v>0</v>
      </c>
      <c r="U81" s="178">
        <f t="shared" ref="U81" si="278">SUM(U68:U80)</f>
        <v>0</v>
      </c>
      <c r="V81" s="178">
        <f t="shared" ref="V81" si="279">SUM(V68:V80)</f>
        <v>0</v>
      </c>
      <c r="W81" s="178">
        <f t="shared" ref="W81" si="280">SUM(W68:W80)</f>
        <v>0</v>
      </c>
      <c r="X81" s="178">
        <f t="shared" ref="X81" si="281">SUM(X68:X80)</f>
        <v>0</v>
      </c>
      <c r="Y81" s="178">
        <f t="shared" ref="Y81" si="282">SUM(Y68:Y80)</f>
        <v>0</v>
      </c>
      <c r="Z81" s="178">
        <f t="shared" ref="Z81" si="283">SUM(Z68:Z80)</f>
        <v>0</v>
      </c>
      <c r="AA81" s="178">
        <f t="shared" ref="AA81" si="284">SUM(AA68:AA80)</f>
        <v>0</v>
      </c>
      <c r="AB81" s="178">
        <f t="shared" ref="AB81" si="285">SUM(AB68:AB80)</f>
        <v>0</v>
      </c>
      <c r="AC81" s="178">
        <f t="shared" ref="AC81" si="286">SUM(AC68:AC80)</f>
        <v>0</v>
      </c>
      <c r="AD81" s="503">
        <f t="shared" ref="AD81" si="287">SUM(AD68:AD80)</f>
        <v>0</v>
      </c>
      <c r="AE81" s="72">
        <f t="shared" si="252"/>
        <v>0</v>
      </c>
      <c r="AG81" s="73"/>
      <c r="AH81" s="186" t="s">
        <v>43</v>
      </c>
      <c r="AI81" s="178">
        <f>SUM(AI68:AI80)</f>
        <v>0</v>
      </c>
      <c r="AJ81" s="178">
        <f t="shared" ref="AJ81" si="288">SUM(AJ68:AJ80)</f>
        <v>0</v>
      </c>
      <c r="AK81" s="178">
        <f t="shared" ref="AK81" si="289">SUM(AK68:AK80)</f>
        <v>0</v>
      </c>
      <c r="AL81" s="178">
        <f t="shared" ref="AL81" si="290">SUM(AL68:AL80)</f>
        <v>0</v>
      </c>
      <c r="AM81" s="178">
        <f t="shared" ref="AM81" si="291">SUM(AM68:AM80)</f>
        <v>0</v>
      </c>
      <c r="AN81" s="178">
        <f t="shared" ref="AN81" si="292">SUM(AN68:AN80)</f>
        <v>0</v>
      </c>
      <c r="AO81" s="178">
        <f t="shared" ref="AO81" si="293">SUM(AO68:AO80)</f>
        <v>0</v>
      </c>
      <c r="AP81" s="178">
        <f t="shared" ref="AP81" si="294">SUM(AP68:AP80)</f>
        <v>0</v>
      </c>
      <c r="AQ81" s="178">
        <f t="shared" ref="AQ81" si="295">SUM(AQ68:AQ80)</f>
        <v>0</v>
      </c>
      <c r="AR81" s="178">
        <f t="shared" ref="AR81" si="296">SUM(AR68:AR80)</f>
        <v>0</v>
      </c>
      <c r="AS81" s="178">
        <f t="shared" ref="AS81" si="297">SUM(AS68:AS80)</f>
        <v>0</v>
      </c>
      <c r="AT81" s="503">
        <f t="shared" ref="AT81" si="298">SUM(AT68:AT80)</f>
        <v>0</v>
      </c>
      <c r="AU81" s="72">
        <f t="shared" si="253"/>
        <v>0</v>
      </c>
      <c r="AW81" s="73"/>
      <c r="AX81" s="186" t="s">
        <v>43</v>
      </c>
      <c r="AY81" s="178">
        <f>SUM(AY68:AY80)</f>
        <v>0</v>
      </c>
      <c r="AZ81" s="178">
        <f t="shared" ref="AZ81" si="299">SUM(AZ68:AZ80)</f>
        <v>0</v>
      </c>
      <c r="BA81" s="178">
        <f t="shared" ref="BA81" si="300">SUM(BA68:BA80)</f>
        <v>0</v>
      </c>
      <c r="BB81" s="178">
        <f t="shared" ref="BB81" si="301">SUM(BB68:BB80)</f>
        <v>0</v>
      </c>
      <c r="BC81" s="178">
        <f t="shared" ref="BC81" si="302">SUM(BC68:BC80)</f>
        <v>0</v>
      </c>
      <c r="BD81" s="178">
        <f t="shared" ref="BD81" si="303">SUM(BD68:BD80)</f>
        <v>0</v>
      </c>
      <c r="BE81" s="178">
        <f t="shared" ref="BE81" si="304">SUM(BE68:BE80)</f>
        <v>0</v>
      </c>
      <c r="BF81" s="178">
        <f t="shared" ref="BF81" si="305">SUM(BF68:BF80)</f>
        <v>0</v>
      </c>
      <c r="BG81" s="178">
        <f t="shared" ref="BG81" si="306">SUM(BG68:BG80)</f>
        <v>0</v>
      </c>
      <c r="BH81" s="178">
        <f t="shared" ref="BH81" si="307">SUM(BH68:BH80)</f>
        <v>0</v>
      </c>
      <c r="BI81" s="178">
        <f t="shared" ref="BI81" si="308">SUM(BI68:BI80)</f>
        <v>0</v>
      </c>
      <c r="BJ81" s="503">
        <f t="shared" ref="BJ81" si="309">SUM(BJ68:BJ80)</f>
        <v>0</v>
      </c>
      <c r="BK81" s="72">
        <f t="shared" si="254"/>
        <v>0</v>
      </c>
      <c r="BL81" s="492">
        <f>'FORECAST OVERVIEW'!M17</f>
        <v>475983.3969254726</v>
      </c>
      <c r="BM81" s="493">
        <f>'FORECAST OVERVIEW'!N17</f>
        <v>1319656.568618471</v>
      </c>
      <c r="BP81" s="73"/>
      <c r="BQ81" s="186" t="s">
        <v>43</v>
      </c>
      <c r="BR81" s="478">
        <f>SUM(BR68:BR80)</f>
        <v>0</v>
      </c>
      <c r="BS81" s="478">
        <f t="shared" ref="BS81:CD81" si="310">SUM(BS68:BS80)</f>
        <v>0</v>
      </c>
      <c r="BT81" s="478">
        <f t="shared" si="310"/>
        <v>0</v>
      </c>
      <c r="BU81" s="478">
        <f t="shared" si="310"/>
        <v>0</v>
      </c>
      <c r="BV81" s="478">
        <f t="shared" si="310"/>
        <v>0</v>
      </c>
      <c r="BW81" s="478">
        <f t="shared" si="310"/>
        <v>0</v>
      </c>
      <c r="BX81" s="478">
        <f t="shared" si="310"/>
        <v>0</v>
      </c>
      <c r="BY81" s="478">
        <f t="shared" si="310"/>
        <v>0</v>
      </c>
      <c r="BZ81" s="478">
        <f t="shared" si="310"/>
        <v>0</v>
      </c>
      <c r="CA81" s="478">
        <f t="shared" si="310"/>
        <v>0</v>
      </c>
      <c r="CB81" s="478">
        <f t="shared" si="310"/>
        <v>1</v>
      </c>
      <c r="CC81" s="505">
        <f t="shared" si="310"/>
        <v>1</v>
      </c>
      <c r="CD81" s="481">
        <f t="shared" si="310"/>
        <v>1</v>
      </c>
      <c r="CF81" s="73"/>
      <c r="CG81" s="186" t="s">
        <v>43</v>
      </c>
      <c r="CH81" s="478">
        <f>SUM(CH68:CH80)</f>
        <v>0</v>
      </c>
      <c r="CI81" s="478">
        <f t="shared" ref="CI81:CT81" si="311">SUM(CI68:CI80)</f>
        <v>0</v>
      </c>
      <c r="CJ81" s="478">
        <f t="shared" si="311"/>
        <v>0</v>
      </c>
      <c r="CK81" s="478">
        <f t="shared" si="311"/>
        <v>0</v>
      </c>
      <c r="CL81" s="478">
        <f t="shared" si="311"/>
        <v>0</v>
      </c>
      <c r="CM81" s="478">
        <f t="shared" si="311"/>
        <v>0</v>
      </c>
      <c r="CN81" s="478">
        <f t="shared" si="311"/>
        <v>0</v>
      </c>
      <c r="CO81" s="478">
        <f t="shared" si="311"/>
        <v>0</v>
      </c>
      <c r="CP81" s="478">
        <f t="shared" si="311"/>
        <v>0</v>
      </c>
      <c r="CQ81" s="478">
        <f t="shared" si="311"/>
        <v>0</v>
      </c>
      <c r="CR81" s="478">
        <f t="shared" si="311"/>
        <v>0</v>
      </c>
      <c r="CS81" s="505">
        <f t="shared" si="311"/>
        <v>0</v>
      </c>
      <c r="CT81" s="481">
        <f t="shared" si="311"/>
        <v>0</v>
      </c>
      <c r="CV81" s="73"/>
      <c r="CW81" s="186" t="s">
        <v>43</v>
      </c>
      <c r="CX81" s="478">
        <f>SUM(CX68:CX80)</f>
        <v>0</v>
      </c>
      <c r="CY81" s="478">
        <f t="shared" ref="CY81:DJ81" si="312">SUM(CY68:CY80)</f>
        <v>0</v>
      </c>
      <c r="CZ81" s="478">
        <f t="shared" si="312"/>
        <v>0</v>
      </c>
      <c r="DA81" s="478">
        <f t="shared" si="312"/>
        <v>0</v>
      </c>
      <c r="DB81" s="478">
        <f t="shared" si="312"/>
        <v>0</v>
      </c>
      <c r="DC81" s="478">
        <f t="shared" si="312"/>
        <v>0</v>
      </c>
      <c r="DD81" s="478">
        <f t="shared" si="312"/>
        <v>0</v>
      </c>
      <c r="DE81" s="478">
        <f t="shared" si="312"/>
        <v>0</v>
      </c>
      <c r="DF81" s="478">
        <f t="shared" si="312"/>
        <v>0</v>
      </c>
      <c r="DG81" s="478">
        <f t="shared" si="312"/>
        <v>0</v>
      </c>
      <c r="DH81" s="478">
        <f t="shared" si="312"/>
        <v>0</v>
      </c>
      <c r="DI81" s="505">
        <f t="shared" si="312"/>
        <v>0</v>
      </c>
      <c r="DJ81" s="481">
        <f t="shared" si="312"/>
        <v>0</v>
      </c>
      <c r="DL81" s="73"/>
      <c r="DM81" s="186" t="s">
        <v>43</v>
      </c>
      <c r="DN81" s="478">
        <f>SUM(DN68:DN80)</f>
        <v>0</v>
      </c>
      <c r="DO81" s="478">
        <f t="shared" ref="DO81:DZ81" si="313">SUM(DO68:DO80)</f>
        <v>0</v>
      </c>
      <c r="DP81" s="478">
        <f t="shared" si="313"/>
        <v>0</v>
      </c>
      <c r="DQ81" s="478">
        <f t="shared" si="313"/>
        <v>0</v>
      </c>
      <c r="DR81" s="478">
        <f t="shared" si="313"/>
        <v>0</v>
      </c>
      <c r="DS81" s="478">
        <f t="shared" si="313"/>
        <v>0</v>
      </c>
      <c r="DT81" s="478">
        <f t="shared" si="313"/>
        <v>0</v>
      </c>
      <c r="DU81" s="478">
        <f t="shared" si="313"/>
        <v>0</v>
      </c>
      <c r="DV81" s="478">
        <f t="shared" si="313"/>
        <v>0</v>
      </c>
      <c r="DW81" s="478">
        <f t="shared" si="313"/>
        <v>0</v>
      </c>
      <c r="DX81" s="478">
        <f t="shared" si="313"/>
        <v>0</v>
      </c>
      <c r="DY81" s="505">
        <f t="shared" si="313"/>
        <v>0</v>
      </c>
      <c r="DZ81" s="481">
        <f t="shared" si="313"/>
        <v>0</v>
      </c>
      <c r="EB81" s="513">
        <f t="shared" si="265"/>
        <v>1</v>
      </c>
      <c r="EC81" s="513">
        <f t="shared" si="255"/>
        <v>1</v>
      </c>
      <c r="ED81" s="513">
        <f t="shared" si="256"/>
        <v>1</v>
      </c>
    </row>
    <row r="82" spans="1:134" ht="21.75" thickBot="1" x14ac:dyDescent="0.4">
      <c r="A82" s="75"/>
      <c r="Q82" s="75"/>
      <c r="AG82" s="75"/>
      <c r="AW82" s="75"/>
      <c r="BP82" s="75"/>
      <c r="CF82" s="75"/>
      <c r="CV82" s="75"/>
      <c r="DL82" s="75"/>
    </row>
    <row r="83" spans="1:134" ht="21.75" thickBot="1" x14ac:dyDescent="0.4">
      <c r="A83" s="75"/>
      <c r="B83" s="173" t="s">
        <v>36</v>
      </c>
      <c r="C83" s="174">
        <f t="shared" ref="C83:N83" si="314">C$3</f>
        <v>45292</v>
      </c>
      <c r="D83" s="174">
        <f t="shared" si="314"/>
        <v>45323</v>
      </c>
      <c r="E83" s="174">
        <f t="shared" si="314"/>
        <v>45352</v>
      </c>
      <c r="F83" s="174">
        <f t="shared" si="314"/>
        <v>45383</v>
      </c>
      <c r="G83" s="174">
        <f t="shared" si="314"/>
        <v>45413</v>
      </c>
      <c r="H83" s="174">
        <f t="shared" si="314"/>
        <v>45444</v>
      </c>
      <c r="I83" s="174">
        <f t="shared" si="314"/>
        <v>45474</v>
      </c>
      <c r="J83" s="174">
        <f t="shared" si="314"/>
        <v>45505</v>
      </c>
      <c r="K83" s="174">
        <f t="shared" si="314"/>
        <v>45536</v>
      </c>
      <c r="L83" s="174">
        <f t="shared" si="314"/>
        <v>45566</v>
      </c>
      <c r="M83" s="174">
        <f t="shared" si="314"/>
        <v>45597</v>
      </c>
      <c r="N83" s="174" t="str">
        <f t="shared" si="314"/>
        <v>Dec-24 +</v>
      </c>
      <c r="O83" s="175" t="s">
        <v>34</v>
      </c>
      <c r="Q83" s="75"/>
      <c r="R83" s="173" t="s">
        <v>36</v>
      </c>
      <c r="S83" s="174">
        <f t="shared" ref="S83:AD83" si="315">S$3</f>
        <v>45292</v>
      </c>
      <c r="T83" s="174">
        <f t="shared" si="315"/>
        <v>45323</v>
      </c>
      <c r="U83" s="174">
        <f t="shared" si="315"/>
        <v>45352</v>
      </c>
      <c r="V83" s="174">
        <f t="shared" si="315"/>
        <v>45383</v>
      </c>
      <c r="W83" s="174">
        <f t="shared" si="315"/>
        <v>45413</v>
      </c>
      <c r="X83" s="174">
        <f t="shared" si="315"/>
        <v>45444</v>
      </c>
      <c r="Y83" s="174">
        <f t="shared" si="315"/>
        <v>45474</v>
      </c>
      <c r="Z83" s="174">
        <f t="shared" si="315"/>
        <v>45505</v>
      </c>
      <c r="AA83" s="174">
        <f t="shared" si="315"/>
        <v>45536</v>
      </c>
      <c r="AB83" s="174">
        <f t="shared" si="315"/>
        <v>45566</v>
      </c>
      <c r="AC83" s="174">
        <f t="shared" si="315"/>
        <v>45597</v>
      </c>
      <c r="AD83" s="174" t="str">
        <f t="shared" si="315"/>
        <v>Dec-24 +</v>
      </c>
      <c r="AE83" s="175" t="s">
        <v>34</v>
      </c>
      <c r="AG83" s="75"/>
      <c r="AH83" s="173" t="s">
        <v>36</v>
      </c>
      <c r="AI83" s="174">
        <f t="shared" ref="AI83:AT83" si="316">AI$3</f>
        <v>45292</v>
      </c>
      <c r="AJ83" s="174">
        <f t="shared" si="316"/>
        <v>45323</v>
      </c>
      <c r="AK83" s="174">
        <f t="shared" si="316"/>
        <v>45352</v>
      </c>
      <c r="AL83" s="174">
        <f t="shared" si="316"/>
        <v>45383</v>
      </c>
      <c r="AM83" s="174">
        <f t="shared" si="316"/>
        <v>45413</v>
      </c>
      <c r="AN83" s="174">
        <f t="shared" si="316"/>
        <v>45444</v>
      </c>
      <c r="AO83" s="174">
        <f t="shared" si="316"/>
        <v>45474</v>
      </c>
      <c r="AP83" s="174">
        <f t="shared" si="316"/>
        <v>45505</v>
      </c>
      <c r="AQ83" s="174">
        <f t="shared" si="316"/>
        <v>45536</v>
      </c>
      <c r="AR83" s="174">
        <f t="shared" si="316"/>
        <v>45566</v>
      </c>
      <c r="AS83" s="174">
        <f t="shared" si="316"/>
        <v>45597</v>
      </c>
      <c r="AT83" s="174" t="str">
        <f t="shared" si="316"/>
        <v>Dec-24 +</v>
      </c>
      <c r="AU83" s="175" t="s">
        <v>34</v>
      </c>
      <c r="AW83" s="75"/>
      <c r="AX83" s="173" t="s">
        <v>36</v>
      </c>
      <c r="AY83" s="174">
        <f t="shared" ref="AY83:BJ83" si="317">AY$3</f>
        <v>45292</v>
      </c>
      <c r="AZ83" s="174">
        <f t="shared" si="317"/>
        <v>45323</v>
      </c>
      <c r="BA83" s="174">
        <f t="shared" si="317"/>
        <v>45352</v>
      </c>
      <c r="BB83" s="174">
        <f t="shared" si="317"/>
        <v>45383</v>
      </c>
      <c r="BC83" s="174">
        <f t="shared" si="317"/>
        <v>45413</v>
      </c>
      <c r="BD83" s="174">
        <f t="shared" si="317"/>
        <v>45444</v>
      </c>
      <c r="BE83" s="174">
        <f t="shared" si="317"/>
        <v>45474</v>
      </c>
      <c r="BF83" s="174">
        <f t="shared" si="317"/>
        <v>45505</v>
      </c>
      <c r="BG83" s="174">
        <f t="shared" si="317"/>
        <v>45536</v>
      </c>
      <c r="BH83" s="174">
        <f t="shared" si="317"/>
        <v>45566</v>
      </c>
      <c r="BI83" s="174">
        <f t="shared" si="317"/>
        <v>45597</v>
      </c>
      <c r="BJ83" s="174" t="str">
        <f t="shared" si="317"/>
        <v>Dec-24 +</v>
      </c>
      <c r="BK83" s="175" t="s">
        <v>34</v>
      </c>
      <c r="BP83" s="75"/>
      <c r="BQ83" s="173" t="s">
        <v>36</v>
      </c>
      <c r="BR83" s="482" t="s">
        <v>188</v>
      </c>
      <c r="BS83" s="482" t="s">
        <v>189</v>
      </c>
      <c r="BT83" s="482" t="s">
        <v>190</v>
      </c>
      <c r="BU83" s="482" t="s">
        <v>191</v>
      </c>
      <c r="BV83" s="482" t="s">
        <v>44</v>
      </c>
      <c r="BW83" s="482" t="s">
        <v>192</v>
      </c>
      <c r="BX83" s="482" t="s">
        <v>193</v>
      </c>
      <c r="BY83" s="482" t="s">
        <v>194</v>
      </c>
      <c r="BZ83" s="482" t="s">
        <v>195</v>
      </c>
      <c r="CA83" s="482" t="s">
        <v>196</v>
      </c>
      <c r="CB83" s="489" t="s">
        <v>197</v>
      </c>
      <c r="CC83" s="489" t="s">
        <v>198</v>
      </c>
      <c r="CD83" s="175" t="s">
        <v>34</v>
      </c>
      <c r="CF83" s="75"/>
      <c r="CG83" s="173" t="s">
        <v>36</v>
      </c>
      <c r="CH83" s="482" t="s">
        <v>188</v>
      </c>
      <c r="CI83" s="482" t="s">
        <v>189</v>
      </c>
      <c r="CJ83" s="482" t="s">
        <v>190</v>
      </c>
      <c r="CK83" s="482" t="s">
        <v>191</v>
      </c>
      <c r="CL83" s="482" t="s">
        <v>44</v>
      </c>
      <c r="CM83" s="482" t="s">
        <v>192</v>
      </c>
      <c r="CN83" s="482" t="s">
        <v>193</v>
      </c>
      <c r="CO83" s="482" t="s">
        <v>194</v>
      </c>
      <c r="CP83" s="482" t="s">
        <v>195</v>
      </c>
      <c r="CQ83" s="482" t="s">
        <v>196</v>
      </c>
      <c r="CR83" s="489" t="s">
        <v>197</v>
      </c>
      <c r="CS83" s="489" t="s">
        <v>198</v>
      </c>
      <c r="CT83" s="175" t="s">
        <v>34</v>
      </c>
      <c r="CV83" s="75"/>
      <c r="CW83" s="173" t="s">
        <v>36</v>
      </c>
      <c r="CX83" s="482" t="s">
        <v>188</v>
      </c>
      <c r="CY83" s="482" t="s">
        <v>189</v>
      </c>
      <c r="CZ83" s="482" t="s">
        <v>190</v>
      </c>
      <c r="DA83" s="482" t="s">
        <v>191</v>
      </c>
      <c r="DB83" s="482" t="s">
        <v>44</v>
      </c>
      <c r="DC83" s="482" t="s">
        <v>192</v>
      </c>
      <c r="DD83" s="482" t="s">
        <v>193</v>
      </c>
      <c r="DE83" s="482" t="s">
        <v>194</v>
      </c>
      <c r="DF83" s="482" t="s">
        <v>195</v>
      </c>
      <c r="DG83" s="482" t="s">
        <v>196</v>
      </c>
      <c r="DH83" s="489" t="s">
        <v>197</v>
      </c>
      <c r="DI83" s="489" t="s">
        <v>198</v>
      </c>
      <c r="DJ83" s="175" t="s">
        <v>34</v>
      </c>
      <c r="DL83" s="75"/>
      <c r="DM83" s="173" t="s">
        <v>36</v>
      </c>
      <c r="DN83" s="482" t="s">
        <v>188</v>
      </c>
      <c r="DO83" s="482" t="s">
        <v>189</v>
      </c>
      <c r="DP83" s="482" t="s">
        <v>190</v>
      </c>
      <c r="DQ83" s="482" t="s">
        <v>191</v>
      </c>
      <c r="DR83" s="482" t="s">
        <v>44</v>
      </c>
      <c r="DS83" s="482" t="s">
        <v>192</v>
      </c>
      <c r="DT83" s="482" t="s">
        <v>193</v>
      </c>
      <c r="DU83" s="482" t="s">
        <v>194</v>
      </c>
      <c r="DV83" s="482" t="s">
        <v>195</v>
      </c>
      <c r="DW83" s="482" t="s">
        <v>196</v>
      </c>
      <c r="DX83" s="489" t="s">
        <v>197</v>
      </c>
      <c r="DY83" s="489" t="s">
        <v>198</v>
      </c>
      <c r="DZ83" s="175" t="s">
        <v>34</v>
      </c>
    </row>
    <row r="84" spans="1:134" ht="15" customHeight="1" x14ac:dyDescent="0.25">
      <c r="A84" s="616" t="s">
        <v>65</v>
      </c>
      <c r="B84" s="185" t="s">
        <v>62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477">
        <f>$BL$97*CB84</f>
        <v>0</v>
      </c>
      <c r="N84" s="477">
        <f>$BM$97*CC84</f>
        <v>0</v>
      </c>
      <c r="O84" s="69">
        <f t="shared" ref="O84:O97" si="318">SUM(C84:N84)</f>
        <v>0</v>
      </c>
      <c r="Q84" s="616" t="s">
        <v>65</v>
      </c>
      <c r="R84" s="185" t="s">
        <v>62</v>
      </c>
      <c r="S84" s="3">
        <v>0</v>
      </c>
      <c r="T84" s="3">
        <v>0</v>
      </c>
      <c r="U84" s="3">
        <v>52600</v>
      </c>
      <c r="V84" s="3">
        <v>0</v>
      </c>
      <c r="W84" s="3">
        <v>0</v>
      </c>
      <c r="X84" s="3">
        <v>107520</v>
      </c>
      <c r="Y84" s="3">
        <v>0</v>
      </c>
      <c r="Z84" s="3">
        <v>0</v>
      </c>
      <c r="AA84" s="3">
        <v>0</v>
      </c>
      <c r="AB84" s="3">
        <v>0</v>
      </c>
      <c r="AC84" s="477">
        <f>$BL$97*CR84</f>
        <v>2314.2586262864006</v>
      </c>
      <c r="AD84" s="477">
        <f>$BM$97*CS84</f>
        <v>23923.614945372105</v>
      </c>
      <c r="AE84" s="69">
        <f t="shared" ref="AE84:AE97" si="319">SUM(S84:AD84)</f>
        <v>186357.87357165851</v>
      </c>
      <c r="AG84" s="616" t="s">
        <v>65</v>
      </c>
      <c r="AH84" s="185" t="s">
        <v>62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210400</v>
      </c>
      <c r="AO84" s="3">
        <v>0</v>
      </c>
      <c r="AP84" s="3">
        <v>0</v>
      </c>
      <c r="AQ84" s="3">
        <v>0</v>
      </c>
      <c r="AR84" s="3">
        <v>0</v>
      </c>
      <c r="AS84" s="477">
        <f>$BL$97*DH84</f>
        <v>0</v>
      </c>
      <c r="AT84" s="477">
        <f>$BM$97*DI84</f>
        <v>0</v>
      </c>
      <c r="AU84" s="69">
        <f t="shared" ref="AU84:AU97" si="320">SUM(AI84:AT84)</f>
        <v>210400</v>
      </c>
      <c r="AW84" s="616" t="s">
        <v>65</v>
      </c>
      <c r="AX84" s="185" t="s">
        <v>62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477">
        <f>$BL$97*DX84</f>
        <v>0</v>
      </c>
      <c r="BJ84" s="477">
        <f>$BM$97*DY84</f>
        <v>0</v>
      </c>
      <c r="BK84" s="69">
        <f t="shared" ref="BK84:BK97" si="321">SUM(AY84:BJ84)</f>
        <v>0</v>
      </c>
      <c r="BL84" s="182"/>
      <c r="BP84" s="616" t="s">
        <v>65</v>
      </c>
      <c r="BQ84" s="185" t="s">
        <v>62</v>
      </c>
      <c r="BR84" s="164"/>
      <c r="BS84" s="164"/>
      <c r="BT84" s="164"/>
      <c r="BU84" s="164"/>
      <c r="BV84" s="164"/>
      <c r="BW84" s="164"/>
      <c r="BX84" s="164"/>
      <c r="BY84" s="164"/>
      <c r="BZ84" s="164"/>
      <c r="CA84" s="164"/>
      <c r="CB84" s="506">
        <v>0</v>
      </c>
      <c r="CC84" s="506">
        <v>0</v>
      </c>
      <c r="CD84" s="507">
        <v>0</v>
      </c>
      <c r="CF84" s="616" t="s">
        <v>65</v>
      </c>
      <c r="CG84" s="185" t="s">
        <v>62</v>
      </c>
      <c r="CH84" s="164"/>
      <c r="CI84" s="164"/>
      <c r="CJ84" s="164"/>
      <c r="CK84" s="164"/>
      <c r="CL84" s="164"/>
      <c r="CM84" s="164"/>
      <c r="CN84" s="164"/>
      <c r="CO84" s="164"/>
      <c r="CP84" s="164"/>
      <c r="CQ84" s="164"/>
      <c r="CR84" s="506">
        <v>1.2275116533134013E-3</v>
      </c>
      <c r="CS84" s="506">
        <v>1.2275116533134013E-3</v>
      </c>
      <c r="CT84" s="507">
        <v>1.2275116533134013E-3</v>
      </c>
      <c r="CV84" s="616" t="s">
        <v>65</v>
      </c>
      <c r="CW84" s="185" t="s">
        <v>62</v>
      </c>
      <c r="CX84" s="164"/>
      <c r="CY84" s="164"/>
      <c r="CZ84" s="164"/>
      <c r="DA84" s="164"/>
      <c r="DB84" s="164"/>
      <c r="DC84" s="164"/>
      <c r="DD84" s="164"/>
      <c r="DE84" s="164"/>
      <c r="DF84" s="164"/>
      <c r="DG84" s="164"/>
      <c r="DH84" s="506">
        <v>0</v>
      </c>
      <c r="DI84" s="506">
        <v>0</v>
      </c>
      <c r="DJ84" s="507">
        <v>0</v>
      </c>
      <c r="DL84" s="616" t="s">
        <v>65</v>
      </c>
      <c r="DM84" s="185" t="s">
        <v>62</v>
      </c>
      <c r="DN84" s="164"/>
      <c r="DO84" s="164"/>
      <c r="DP84" s="164"/>
      <c r="DQ84" s="164"/>
      <c r="DR84" s="164"/>
      <c r="DS84" s="164"/>
      <c r="DT84" s="164"/>
      <c r="DU84" s="164"/>
      <c r="DV84" s="164"/>
      <c r="DW84" s="164"/>
      <c r="DX84" s="506">
        <v>0</v>
      </c>
      <c r="DY84" s="506">
        <v>0</v>
      </c>
      <c r="DZ84" s="507">
        <v>0</v>
      </c>
      <c r="EB84" s="513">
        <f>CB84+CR84+DH84+DX84</f>
        <v>1.2275116533134013E-3</v>
      </c>
      <c r="EC84" s="513">
        <f t="shared" ref="EC84:EC97" si="322">CC84+CS84+DI84+DY84</f>
        <v>1.2275116533134013E-3</v>
      </c>
      <c r="ED84" s="513">
        <f t="shared" ref="ED84:ED97" si="323">CD84+CT84+DJ84+DZ84</f>
        <v>1.2275116533134013E-3</v>
      </c>
    </row>
    <row r="85" spans="1:134" x14ac:dyDescent="0.25">
      <c r="A85" s="617"/>
      <c r="B85" s="185" t="s">
        <v>61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477">
        <f t="shared" ref="M85:M96" si="324">$BL$97*CB85</f>
        <v>0</v>
      </c>
      <c r="N85" s="477">
        <f t="shared" ref="N85:N96" si="325">$BM$97*CC85</f>
        <v>0</v>
      </c>
      <c r="O85" s="69">
        <f t="shared" si="318"/>
        <v>0</v>
      </c>
      <c r="Q85" s="617"/>
      <c r="R85" s="185" t="s">
        <v>61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477">
        <f t="shared" ref="AC85:AC96" si="326">$BL$97*CR85</f>
        <v>0</v>
      </c>
      <c r="AD85" s="477">
        <f t="shared" ref="AD85:AD96" si="327">$BM$97*CS85</f>
        <v>0</v>
      </c>
      <c r="AE85" s="69">
        <f t="shared" si="319"/>
        <v>0</v>
      </c>
      <c r="AG85" s="617"/>
      <c r="AH85" s="185" t="s">
        <v>61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477">
        <f t="shared" ref="AS85:AS96" si="328">$BL$97*DH85</f>
        <v>0</v>
      </c>
      <c r="AT85" s="477">
        <f t="shared" ref="AT85:AT96" si="329">$BM$97*DI85</f>
        <v>0</v>
      </c>
      <c r="AU85" s="69">
        <f t="shared" si="320"/>
        <v>0</v>
      </c>
      <c r="AW85" s="617"/>
      <c r="AX85" s="185" t="s">
        <v>61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477">
        <f t="shared" ref="BI85:BI96" si="330">$BL$97*DX85</f>
        <v>0</v>
      </c>
      <c r="BJ85" s="477">
        <f t="shared" ref="BJ85:BJ96" si="331">$BM$97*DY85</f>
        <v>0</v>
      </c>
      <c r="BK85" s="69">
        <f t="shared" si="321"/>
        <v>0</v>
      </c>
      <c r="BP85" s="617"/>
      <c r="BQ85" s="185" t="s">
        <v>61</v>
      </c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508">
        <v>0</v>
      </c>
      <c r="CC85" s="508">
        <v>0</v>
      </c>
      <c r="CD85" s="509">
        <v>0</v>
      </c>
      <c r="CF85" s="617"/>
      <c r="CG85" s="185" t="s">
        <v>61</v>
      </c>
      <c r="CH85" s="164"/>
      <c r="CI85" s="164"/>
      <c r="CJ85" s="164"/>
      <c r="CK85" s="164"/>
      <c r="CL85" s="164"/>
      <c r="CM85" s="164"/>
      <c r="CN85" s="164"/>
      <c r="CO85" s="164"/>
      <c r="CP85" s="164"/>
      <c r="CQ85" s="164"/>
      <c r="CR85" s="508">
        <v>0</v>
      </c>
      <c r="CS85" s="508">
        <v>0</v>
      </c>
      <c r="CT85" s="509">
        <v>0</v>
      </c>
      <c r="CV85" s="617"/>
      <c r="CW85" s="185" t="s">
        <v>61</v>
      </c>
      <c r="CX85" s="164"/>
      <c r="CY85" s="164"/>
      <c r="CZ85" s="164"/>
      <c r="DA85" s="164"/>
      <c r="DB85" s="164"/>
      <c r="DC85" s="164"/>
      <c r="DD85" s="164"/>
      <c r="DE85" s="164"/>
      <c r="DF85" s="164"/>
      <c r="DG85" s="164"/>
      <c r="DH85" s="508">
        <v>0</v>
      </c>
      <c r="DI85" s="508">
        <v>0</v>
      </c>
      <c r="DJ85" s="509">
        <v>0</v>
      </c>
      <c r="DL85" s="617"/>
      <c r="DM85" s="185" t="s">
        <v>61</v>
      </c>
      <c r="DN85" s="164"/>
      <c r="DO85" s="164"/>
      <c r="DP85" s="164"/>
      <c r="DQ85" s="164"/>
      <c r="DR85" s="164"/>
      <c r="DS85" s="164"/>
      <c r="DT85" s="164"/>
      <c r="DU85" s="164"/>
      <c r="DV85" s="164"/>
      <c r="DW85" s="164"/>
      <c r="DX85" s="508">
        <v>0</v>
      </c>
      <c r="DY85" s="508">
        <v>0</v>
      </c>
      <c r="DZ85" s="509">
        <v>0</v>
      </c>
      <c r="EB85" s="513">
        <f t="shared" ref="EB85:EB97" si="332">CB85+CR85+DH85+DX85</f>
        <v>0</v>
      </c>
      <c r="EC85" s="513">
        <f t="shared" si="322"/>
        <v>0</v>
      </c>
      <c r="ED85" s="513">
        <f t="shared" si="323"/>
        <v>0</v>
      </c>
    </row>
    <row r="86" spans="1:134" x14ac:dyDescent="0.25">
      <c r="A86" s="617"/>
      <c r="B86" s="185" t="s">
        <v>60</v>
      </c>
      <c r="C86" s="3">
        <v>0</v>
      </c>
      <c r="D86" s="3">
        <v>0</v>
      </c>
      <c r="E86" s="3">
        <v>0</v>
      </c>
      <c r="F86" s="3">
        <v>20985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477">
        <f t="shared" si="324"/>
        <v>0</v>
      </c>
      <c r="N86" s="477">
        <f t="shared" si="325"/>
        <v>0</v>
      </c>
      <c r="O86" s="69">
        <f t="shared" si="318"/>
        <v>20985</v>
      </c>
      <c r="Q86" s="617"/>
      <c r="R86" s="185" t="s">
        <v>60</v>
      </c>
      <c r="S86" s="3">
        <v>0</v>
      </c>
      <c r="T86" s="3">
        <v>0</v>
      </c>
      <c r="U86" s="3">
        <v>0</v>
      </c>
      <c r="V86" s="3">
        <v>0</v>
      </c>
      <c r="W86" s="3">
        <v>20985</v>
      </c>
      <c r="X86" s="3">
        <v>0</v>
      </c>
      <c r="Y86" s="3">
        <v>0</v>
      </c>
      <c r="Z86" s="3">
        <v>23637</v>
      </c>
      <c r="AA86" s="3">
        <v>12591</v>
      </c>
      <c r="AB86" s="3">
        <v>11819</v>
      </c>
      <c r="AC86" s="477">
        <f t="shared" si="326"/>
        <v>3437.7310022410838</v>
      </c>
      <c r="AD86" s="477">
        <f t="shared" si="327"/>
        <v>35537.494318582634</v>
      </c>
      <c r="AE86" s="69">
        <f t="shared" si="319"/>
        <v>108007.22532082372</v>
      </c>
      <c r="AG86" s="617"/>
      <c r="AH86" s="185" t="s">
        <v>60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477">
        <f t="shared" si="328"/>
        <v>0</v>
      </c>
      <c r="AT86" s="477">
        <f t="shared" si="329"/>
        <v>0</v>
      </c>
      <c r="AU86" s="69">
        <f t="shared" si="320"/>
        <v>0</v>
      </c>
      <c r="AW86" s="617"/>
      <c r="AX86" s="185" t="s">
        <v>60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477">
        <f t="shared" si="330"/>
        <v>0</v>
      </c>
      <c r="BJ86" s="477">
        <f t="shared" si="331"/>
        <v>0</v>
      </c>
      <c r="BK86" s="69">
        <f t="shared" si="321"/>
        <v>0</v>
      </c>
      <c r="BP86" s="617"/>
      <c r="BQ86" s="185" t="s">
        <v>60</v>
      </c>
      <c r="BR86" s="164"/>
      <c r="BS86" s="164"/>
      <c r="BT86" s="164"/>
      <c r="BU86" s="164"/>
      <c r="BV86" s="164"/>
      <c r="BW86" s="164"/>
      <c r="BX86" s="164"/>
      <c r="BY86" s="164"/>
      <c r="BZ86" s="164"/>
      <c r="CA86" s="164"/>
      <c r="CB86" s="508">
        <v>0</v>
      </c>
      <c r="CC86" s="508">
        <v>0</v>
      </c>
      <c r="CD86" s="509">
        <v>0</v>
      </c>
      <c r="CF86" s="617"/>
      <c r="CG86" s="185" t="s">
        <v>60</v>
      </c>
      <c r="CH86" s="164"/>
      <c r="CI86" s="164"/>
      <c r="CJ86" s="164"/>
      <c r="CK86" s="164"/>
      <c r="CL86" s="164"/>
      <c r="CM86" s="164"/>
      <c r="CN86" s="164"/>
      <c r="CO86" s="164"/>
      <c r="CP86" s="164"/>
      <c r="CQ86" s="164"/>
      <c r="CR86" s="508">
        <v>1.8234154205051503E-3</v>
      </c>
      <c r="CS86" s="508">
        <v>1.8234154205051503E-3</v>
      </c>
      <c r="CT86" s="509">
        <v>1.8234154205051503E-3</v>
      </c>
      <c r="CV86" s="617"/>
      <c r="CW86" s="185" t="s">
        <v>60</v>
      </c>
      <c r="CX86" s="164"/>
      <c r="CY86" s="164"/>
      <c r="CZ86" s="164"/>
      <c r="DA86" s="164"/>
      <c r="DB86" s="164"/>
      <c r="DC86" s="164"/>
      <c r="DD86" s="164"/>
      <c r="DE86" s="164"/>
      <c r="DF86" s="164"/>
      <c r="DG86" s="164"/>
      <c r="DH86" s="508">
        <v>0</v>
      </c>
      <c r="DI86" s="508">
        <v>0</v>
      </c>
      <c r="DJ86" s="509">
        <v>0</v>
      </c>
      <c r="DL86" s="617"/>
      <c r="DM86" s="185" t="s">
        <v>60</v>
      </c>
      <c r="DN86" s="164"/>
      <c r="DO86" s="164"/>
      <c r="DP86" s="164"/>
      <c r="DQ86" s="164"/>
      <c r="DR86" s="164"/>
      <c r="DS86" s="164"/>
      <c r="DT86" s="164"/>
      <c r="DU86" s="164"/>
      <c r="DV86" s="164"/>
      <c r="DW86" s="164"/>
      <c r="DX86" s="508">
        <v>0</v>
      </c>
      <c r="DY86" s="508">
        <v>0</v>
      </c>
      <c r="DZ86" s="509">
        <v>0</v>
      </c>
      <c r="EB86" s="513">
        <f t="shared" si="332"/>
        <v>1.8234154205051503E-3</v>
      </c>
      <c r="EC86" s="513">
        <f t="shared" si="322"/>
        <v>1.8234154205051503E-3</v>
      </c>
      <c r="ED86" s="513">
        <f t="shared" si="323"/>
        <v>1.8234154205051503E-3</v>
      </c>
    </row>
    <row r="87" spans="1:134" x14ac:dyDescent="0.25">
      <c r="A87" s="617"/>
      <c r="B87" s="185" t="s">
        <v>59</v>
      </c>
      <c r="C87" s="3">
        <v>0</v>
      </c>
      <c r="D87" s="3">
        <v>4344</v>
      </c>
      <c r="E87" s="3">
        <v>21294</v>
      </c>
      <c r="F87" s="3">
        <v>33278</v>
      </c>
      <c r="G87" s="3">
        <v>18566</v>
      </c>
      <c r="H87" s="3">
        <v>21669</v>
      </c>
      <c r="I87" s="3">
        <v>30254</v>
      </c>
      <c r="J87" s="3">
        <v>30974</v>
      </c>
      <c r="K87" s="3">
        <v>28196</v>
      </c>
      <c r="L87" s="3">
        <v>21470</v>
      </c>
      <c r="M87" s="477">
        <f t="shared" si="324"/>
        <v>15406.030615586593</v>
      </c>
      <c r="N87" s="477">
        <f t="shared" si="325"/>
        <v>159259.61778754779</v>
      </c>
      <c r="O87" s="69">
        <f t="shared" si="318"/>
        <v>384710.64840313437</v>
      </c>
      <c r="Q87" s="617"/>
      <c r="R87" s="185" t="s">
        <v>59</v>
      </c>
      <c r="S87" s="3">
        <v>0</v>
      </c>
      <c r="T87" s="3">
        <v>93210</v>
      </c>
      <c r="U87" s="3">
        <v>302286</v>
      </c>
      <c r="V87" s="3">
        <v>116548</v>
      </c>
      <c r="W87" s="3">
        <v>191385</v>
      </c>
      <c r="X87" s="3">
        <v>422014</v>
      </c>
      <c r="Y87" s="3">
        <v>150615</v>
      </c>
      <c r="Z87" s="3">
        <v>208975</v>
      </c>
      <c r="AA87" s="3">
        <v>643399</v>
      </c>
      <c r="AB87" s="3">
        <v>907160</v>
      </c>
      <c r="AC87" s="477">
        <f t="shared" si="326"/>
        <v>141022.12041340576</v>
      </c>
      <c r="AD87" s="477">
        <f t="shared" si="327"/>
        <v>1457814.1220819198</v>
      </c>
      <c r="AE87" s="69">
        <f t="shared" si="319"/>
        <v>4634428.2424953254</v>
      </c>
      <c r="AG87" s="617"/>
      <c r="AH87" s="185" t="s">
        <v>59</v>
      </c>
      <c r="AI87" s="3">
        <v>0</v>
      </c>
      <c r="AJ87" s="3">
        <v>10004</v>
      </c>
      <c r="AK87" s="3">
        <v>0</v>
      </c>
      <c r="AL87" s="3">
        <v>52450</v>
      </c>
      <c r="AM87" s="3">
        <v>52884</v>
      </c>
      <c r="AN87" s="3">
        <v>5163</v>
      </c>
      <c r="AO87" s="3">
        <v>1581</v>
      </c>
      <c r="AP87" s="3">
        <v>20805</v>
      </c>
      <c r="AQ87" s="3">
        <v>271382</v>
      </c>
      <c r="AR87" s="3">
        <v>15021</v>
      </c>
      <c r="AS87" s="477">
        <f t="shared" si="328"/>
        <v>30163.113125388758</v>
      </c>
      <c r="AT87" s="477">
        <f t="shared" si="329"/>
        <v>311810.74395450787</v>
      </c>
      <c r="AU87" s="69">
        <f t="shared" si="320"/>
        <v>771263.85707989661</v>
      </c>
      <c r="AW87" s="617"/>
      <c r="AX87" s="185" t="s">
        <v>59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477">
        <f t="shared" si="330"/>
        <v>0</v>
      </c>
      <c r="BJ87" s="477">
        <f t="shared" si="331"/>
        <v>0</v>
      </c>
      <c r="BK87" s="69">
        <f t="shared" si="321"/>
        <v>0</v>
      </c>
      <c r="BP87" s="617"/>
      <c r="BQ87" s="185" t="s">
        <v>59</v>
      </c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508">
        <v>8.1715508790309414E-3</v>
      </c>
      <c r="CC87" s="508">
        <v>8.1715508790309414E-3</v>
      </c>
      <c r="CD87" s="509">
        <v>8.1715508790309414E-3</v>
      </c>
      <c r="CF87" s="617"/>
      <c r="CG87" s="185" t="s">
        <v>59</v>
      </c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508">
        <v>7.4799892378579189E-2</v>
      </c>
      <c r="CS87" s="508">
        <v>7.4799892378579189E-2</v>
      </c>
      <c r="CT87" s="509">
        <v>7.4799892378579189E-2</v>
      </c>
      <c r="CV87" s="617"/>
      <c r="CW87" s="185" t="s">
        <v>59</v>
      </c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508">
        <v>1.5998891585007759E-2</v>
      </c>
      <c r="DI87" s="508">
        <v>1.5998891585007759E-2</v>
      </c>
      <c r="DJ87" s="509">
        <v>1.5998891585007759E-2</v>
      </c>
      <c r="DL87" s="617"/>
      <c r="DM87" s="185" t="s">
        <v>59</v>
      </c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508">
        <v>0</v>
      </c>
      <c r="DY87" s="508">
        <v>0</v>
      </c>
      <c r="DZ87" s="509">
        <v>0</v>
      </c>
      <c r="EB87" s="513">
        <f t="shared" si="332"/>
        <v>9.8970334842617885E-2</v>
      </c>
      <c r="EC87" s="513">
        <f t="shared" si="322"/>
        <v>9.8970334842617885E-2</v>
      </c>
      <c r="ED87" s="513">
        <f t="shared" si="323"/>
        <v>9.8970334842617885E-2</v>
      </c>
    </row>
    <row r="88" spans="1:134" x14ac:dyDescent="0.25">
      <c r="A88" s="617"/>
      <c r="B88" s="185" t="s">
        <v>58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477">
        <f t="shared" si="324"/>
        <v>0</v>
      </c>
      <c r="N88" s="477">
        <f t="shared" si="325"/>
        <v>0</v>
      </c>
      <c r="O88" s="69">
        <f t="shared" si="318"/>
        <v>0</v>
      </c>
      <c r="Q88" s="617"/>
      <c r="R88" s="185" t="s">
        <v>58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477">
        <f t="shared" si="326"/>
        <v>5763.2817391728686</v>
      </c>
      <c r="AD88" s="477">
        <f t="shared" si="327"/>
        <v>59577.841293785903</v>
      </c>
      <c r="AE88" s="69">
        <f t="shared" si="319"/>
        <v>65341.123032958771</v>
      </c>
      <c r="AG88" s="617"/>
      <c r="AH88" s="185" t="s">
        <v>58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477">
        <f t="shared" si="328"/>
        <v>0</v>
      </c>
      <c r="AT88" s="477">
        <f t="shared" si="329"/>
        <v>0</v>
      </c>
      <c r="AU88" s="69">
        <f t="shared" si="320"/>
        <v>0</v>
      </c>
      <c r="AW88" s="617"/>
      <c r="AX88" s="185" t="s">
        <v>58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477">
        <f t="shared" si="330"/>
        <v>0</v>
      </c>
      <c r="BJ88" s="477">
        <f t="shared" si="331"/>
        <v>0</v>
      </c>
      <c r="BK88" s="69">
        <f t="shared" si="321"/>
        <v>0</v>
      </c>
      <c r="BP88" s="617"/>
      <c r="BQ88" s="185" t="s">
        <v>58</v>
      </c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508">
        <v>0</v>
      </c>
      <c r="CC88" s="508">
        <v>0</v>
      </c>
      <c r="CD88" s="509">
        <v>0</v>
      </c>
      <c r="CF88" s="617"/>
      <c r="CG88" s="185" t="s">
        <v>58</v>
      </c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508">
        <v>3.056916550210806E-3</v>
      </c>
      <c r="CS88" s="508">
        <v>3.056916550210806E-3</v>
      </c>
      <c r="CT88" s="509">
        <v>3.056916550210806E-3</v>
      </c>
      <c r="CV88" s="617"/>
      <c r="CW88" s="185" t="s">
        <v>58</v>
      </c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508">
        <v>0</v>
      </c>
      <c r="DI88" s="508">
        <v>0</v>
      </c>
      <c r="DJ88" s="509">
        <v>0</v>
      </c>
      <c r="DL88" s="617"/>
      <c r="DM88" s="185" t="s">
        <v>58</v>
      </c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508">
        <v>0</v>
      </c>
      <c r="DY88" s="508">
        <v>0</v>
      </c>
      <c r="DZ88" s="509">
        <v>0</v>
      </c>
      <c r="EB88" s="513">
        <f t="shared" si="332"/>
        <v>3.056916550210806E-3</v>
      </c>
      <c r="EC88" s="513">
        <f t="shared" si="322"/>
        <v>3.056916550210806E-3</v>
      </c>
      <c r="ED88" s="513">
        <f t="shared" si="323"/>
        <v>3.056916550210806E-3</v>
      </c>
    </row>
    <row r="89" spans="1:134" x14ac:dyDescent="0.25">
      <c r="A89" s="617"/>
      <c r="B89" s="185" t="s">
        <v>57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477">
        <f t="shared" si="324"/>
        <v>0</v>
      </c>
      <c r="N89" s="477">
        <f t="shared" si="325"/>
        <v>0</v>
      </c>
      <c r="O89" s="69">
        <f t="shared" si="318"/>
        <v>0</v>
      </c>
      <c r="Q89" s="617"/>
      <c r="R89" s="185" t="s">
        <v>57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477">
        <f t="shared" si="326"/>
        <v>0</v>
      </c>
      <c r="AD89" s="477">
        <f t="shared" si="327"/>
        <v>0</v>
      </c>
      <c r="AE89" s="69">
        <f t="shared" si="319"/>
        <v>0</v>
      </c>
      <c r="AG89" s="617"/>
      <c r="AH89" s="185" t="s">
        <v>57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477">
        <f t="shared" si="328"/>
        <v>0</v>
      </c>
      <c r="AT89" s="477">
        <f t="shared" si="329"/>
        <v>0</v>
      </c>
      <c r="AU89" s="69">
        <f t="shared" si="320"/>
        <v>0</v>
      </c>
      <c r="AW89" s="617"/>
      <c r="AX89" s="185" t="s">
        <v>57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477">
        <f t="shared" si="330"/>
        <v>0</v>
      </c>
      <c r="BJ89" s="477">
        <f t="shared" si="331"/>
        <v>0</v>
      </c>
      <c r="BK89" s="69">
        <f t="shared" si="321"/>
        <v>0</v>
      </c>
      <c r="BP89" s="617"/>
      <c r="BQ89" s="185" t="s">
        <v>57</v>
      </c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508">
        <v>0</v>
      </c>
      <c r="CC89" s="508">
        <v>0</v>
      </c>
      <c r="CD89" s="509">
        <v>0</v>
      </c>
      <c r="CF89" s="617"/>
      <c r="CG89" s="185" t="s">
        <v>57</v>
      </c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508">
        <v>0</v>
      </c>
      <c r="CS89" s="508">
        <v>0</v>
      </c>
      <c r="CT89" s="509">
        <v>0</v>
      </c>
      <c r="CV89" s="617"/>
      <c r="CW89" s="185" t="s">
        <v>57</v>
      </c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508">
        <v>0</v>
      </c>
      <c r="DI89" s="508">
        <v>0</v>
      </c>
      <c r="DJ89" s="509">
        <v>0</v>
      </c>
      <c r="DL89" s="617"/>
      <c r="DM89" s="185" t="s">
        <v>57</v>
      </c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508">
        <v>0</v>
      </c>
      <c r="DY89" s="508">
        <v>0</v>
      </c>
      <c r="DZ89" s="509">
        <v>0</v>
      </c>
      <c r="EB89" s="513">
        <f t="shared" si="332"/>
        <v>0</v>
      </c>
      <c r="EC89" s="513">
        <f t="shared" si="322"/>
        <v>0</v>
      </c>
      <c r="ED89" s="513">
        <f t="shared" si="323"/>
        <v>0</v>
      </c>
    </row>
    <row r="90" spans="1:134" x14ac:dyDescent="0.25">
      <c r="A90" s="617"/>
      <c r="B90" s="185" t="s">
        <v>56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43183</v>
      </c>
      <c r="J90" s="3">
        <v>23856</v>
      </c>
      <c r="K90" s="3">
        <v>7048</v>
      </c>
      <c r="L90" s="3">
        <v>-43183</v>
      </c>
      <c r="M90" s="477">
        <f t="shared" si="324"/>
        <v>1212.5892106284443</v>
      </c>
      <c r="N90" s="477">
        <f t="shared" si="325"/>
        <v>12535.1233576422</v>
      </c>
      <c r="O90" s="69">
        <f t="shared" si="318"/>
        <v>44651.712568270646</v>
      </c>
      <c r="Q90" s="617"/>
      <c r="R90" s="185" t="s">
        <v>56</v>
      </c>
      <c r="S90" s="3">
        <v>0</v>
      </c>
      <c r="T90" s="3">
        <v>8483</v>
      </c>
      <c r="U90" s="3">
        <v>62413</v>
      </c>
      <c r="V90" s="3">
        <v>104225</v>
      </c>
      <c r="W90" s="3">
        <v>110453</v>
      </c>
      <c r="X90" s="3">
        <v>242775</v>
      </c>
      <c r="Y90" s="3">
        <v>0</v>
      </c>
      <c r="Z90" s="3">
        <v>169778</v>
      </c>
      <c r="AA90" s="3">
        <v>173162</v>
      </c>
      <c r="AB90" s="3">
        <v>297377</v>
      </c>
      <c r="AC90" s="477">
        <f t="shared" si="326"/>
        <v>48794.38504028476</v>
      </c>
      <c r="AD90" s="477">
        <f t="shared" si="327"/>
        <v>504411.24684200867</v>
      </c>
      <c r="AE90" s="69">
        <f t="shared" si="319"/>
        <v>1721871.6318822936</v>
      </c>
      <c r="AG90" s="617"/>
      <c r="AH90" s="185" t="s">
        <v>56</v>
      </c>
      <c r="AI90" s="3">
        <v>0</v>
      </c>
      <c r="AJ90" s="3">
        <v>0</v>
      </c>
      <c r="AK90" s="3">
        <v>19731</v>
      </c>
      <c r="AL90" s="3">
        <v>0</v>
      </c>
      <c r="AM90" s="3">
        <v>40072</v>
      </c>
      <c r="AN90" s="3">
        <v>0</v>
      </c>
      <c r="AO90" s="3">
        <v>0</v>
      </c>
      <c r="AP90" s="3">
        <v>71925</v>
      </c>
      <c r="AQ90" s="3">
        <v>10790</v>
      </c>
      <c r="AR90" s="3">
        <v>0</v>
      </c>
      <c r="AS90" s="477">
        <f t="shared" si="328"/>
        <v>7122.7193503201506</v>
      </c>
      <c r="AT90" s="477">
        <f t="shared" si="329"/>
        <v>73631.007859500256</v>
      </c>
      <c r="AU90" s="69">
        <f t="shared" si="320"/>
        <v>223271.72720982041</v>
      </c>
      <c r="AW90" s="617"/>
      <c r="AX90" s="185" t="s">
        <v>56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477">
        <f t="shared" si="330"/>
        <v>7383.2761830167519</v>
      </c>
      <c r="BJ90" s="477">
        <f t="shared" si="331"/>
        <v>76324.510334122911</v>
      </c>
      <c r="BK90" s="69">
        <f t="shared" si="321"/>
        <v>83707.78651713967</v>
      </c>
      <c r="BP90" s="617"/>
      <c r="BQ90" s="185" t="s">
        <v>56</v>
      </c>
      <c r="BR90" s="164"/>
      <c r="BS90" s="164"/>
      <c r="BT90" s="164"/>
      <c r="BU90" s="164"/>
      <c r="BV90" s="164"/>
      <c r="BW90" s="164"/>
      <c r="BX90" s="164"/>
      <c r="BY90" s="164"/>
      <c r="BZ90" s="164"/>
      <c r="CA90" s="164"/>
      <c r="CB90" s="508">
        <v>6.4317244832614012E-4</v>
      </c>
      <c r="CC90" s="508">
        <v>6.4317244832614012E-4</v>
      </c>
      <c r="CD90" s="509">
        <v>6.4317244832614012E-4</v>
      </c>
      <c r="CF90" s="617"/>
      <c r="CG90" s="185" t="s">
        <v>56</v>
      </c>
      <c r="CH90" s="164"/>
      <c r="CI90" s="164"/>
      <c r="CJ90" s="164"/>
      <c r="CK90" s="164"/>
      <c r="CL90" s="164"/>
      <c r="CM90" s="164"/>
      <c r="CN90" s="164"/>
      <c r="CO90" s="164"/>
      <c r="CP90" s="164"/>
      <c r="CQ90" s="164"/>
      <c r="CR90" s="508">
        <v>2.5881150694606191E-2</v>
      </c>
      <c r="CS90" s="508">
        <v>2.5881150694606191E-2</v>
      </c>
      <c r="CT90" s="509">
        <v>2.5881150694606191E-2</v>
      </c>
      <c r="CV90" s="617"/>
      <c r="CW90" s="185" t="s">
        <v>56</v>
      </c>
      <c r="CX90" s="164"/>
      <c r="CY90" s="164"/>
      <c r="CZ90" s="164"/>
      <c r="DA90" s="164"/>
      <c r="DB90" s="164"/>
      <c r="DC90" s="164"/>
      <c r="DD90" s="164"/>
      <c r="DE90" s="164"/>
      <c r="DF90" s="164"/>
      <c r="DG90" s="164"/>
      <c r="DH90" s="508">
        <v>3.7779792225853103E-3</v>
      </c>
      <c r="DI90" s="508">
        <v>3.7779792225853103E-3</v>
      </c>
      <c r="DJ90" s="509">
        <v>3.7779792225853103E-3</v>
      </c>
      <c r="DL90" s="617"/>
      <c r="DM90" s="185" t="s">
        <v>56</v>
      </c>
      <c r="DN90" s="164"/>
      <c r="DO90" s="164"/>
      <c r="DP90" s="164"/>
      <c r="DQ90" s="164"/>
      <c r="DR90" s="164"/>
      <c r="DS90" s="164"/>
      <c r="DT90" s="164"/>
      <c r="DU90" s="164"/>
      <c r="DV90" s="164"/>
      <c r="DW90" s="164"/>
      <c r="DX90" s="508">
        <v>3.9161818179446447E-3</v>
      </c>
      <c r="DY90" s="508">
        <v>3.9161818179446447E-3</v>
      </c>
      <c r="DZ90" s="509">
        <v>3.9161818179446447E-3</v>
      </c>
      <c r="EB90" s="513">
        <f t="shared" si="332"/>
        <v>3.4218484183462287E-2</v>
      </c>
      <c r="EC90" s="513">
        <f t="shared" si="322"/>
        <v>3.4218484183462287E-2</v>
      </c>
      <c r="ED90" s="513">
        <f t="shared" si="323"/>
        <v>3.4218484183462287E-2</v>
      </c>
    </row>
    <row r="91" spans="1:134" x14ac:dyDescent="0.25">
      <c r="A91" s="617"/>
      <c r="B91" s="185" t="s">
        <v>55</v>
      </c>
      <c r="C91" s="3">
        <v>0</v>
      </c>
      <c r="D91" s="3">
        <v>237848</v>
      </c>
      <c r="E91" s="3">
        <v>438980</v>
      </c>
      <c r="F91" s="3">
        <v>263929</v>
      </c>
      <c r="G91" s="3">
        <v>359090</v>
      </c>
      <c r="H91" s="3">
        <v>262225</v>
      </c>
      <c r="I91" s="3">
        <v>109261</v>
      </c>
      <c r="J91" s="3">
        <v>191308</v>
      </c>
      <c r="K91" s="3">
        <v>337794</v>
      </c>
      <c r="L91" s="3">
        <v>144743</v>
      </c>
      <c r="M91" s="477">
        <f t="shared" si="324"/>
        <v>196569.94487972595</v>
      </c>
      <c r="N91" s="477">
        <f t="shared" si="325"/>
        <v>2032038.9509282119</v>
      </c>
      <c r="O91" s="69">
        <f t="shared" si="318"/>
        <v>4573786.8958079377</v>
      </c>
      <c r="Q91" s="617"/>
      <c r="R91" s="185" t="s">
        <v>55</v>
      </c>
      <c r="S91" s="3">
        <v>0</v>
      </c>
      <c r="T91" s="3">
        <v>290062</v>
      </c>
      <c r="U91" s="3">
        <v>782935</v>
      </c>
      <c r="V91" s="3">
        <v>1383325</v>
      </c>
      <c r="W91" s="3">
        <v>1278906</v>
      </c>
      <c r="X91" s="3">
        <v>720441</v>
      </c>
      <c r="Y91" s="3">
        <v>377753</v>
      </c>
      <c r="Z91" s="3">
        <v>1024742</v>
      </c>
      <c r="AA91" s="3">
        <v>1281747</v>
      </c>
      <c r="AB91" s="3">
        <v>1327746</v>
      </c>
      <c r="AC91" s="477">
        <f t="shared" si="326"/>
        <v>881594.5761650512</v>
      </c>
      <c r="AD91" s="477">
        <f t="shared" si="327"/>
        <v>9113471.1300374344</v>
      </c>
      <c r="AE91" s="69">
        <f t="shared" si="319"/>
        <v>18462722.706202485</v>
      </c>
      <c r="AG91" s="617"/>
      <c r="AH91" s="185" t="s">
        <v>55</v>
      </c>
      <c r="AI91" s="3">
        <v>0</v>
      </c>
      <c r="AJ91" s="3">
        <v>78762</v>
      </c>
      <c r="AK91" s="3">
        <v>131137</v>
      </c>
      <c r="AL91" s="3">
        <v>43165</v>
      </c>
      <c r="AM91" s="3">
        <v>283357</v>
      </c>
      <c r="AN91" s="3">
        <v>310948</v>
      </c>
      <c r="AO91" s="3">
        <v>124715</v>
      </c>
      <c r="AP91" s="3">
        <v>453383</v>
      </c>
      <c r="AQ91" s="3">
        <v>603393</v>
      </c>
      <c r="AR91" s="3">
        <v>368302</v>
      </c>
      <c r="AS91" s="477">
        <f t="shared" si="328"/>
        <v>310709.03329576348</v>
      </c>
      <c r="AT91" s="477">
        <f t="shared" si="329"/>
        <v>3211950.1200885838</v>
      </c>
      <c r="AU91" s="69">
        <f t="shared" si="320"/>
        <v>5919821.1533843474</v>
      </c>
      <c r="AW91" s="617"/>
      <c r="AX91" s="185" t="s">
        <v>55</v>
      </c>
      <c r="AY91" s="3">
        <v>0</v>
      </c>
      <c r="AZ91" s="3">
        <v>46229</v>
      </c>
      <c r="BA91" s="3">
        <v>16559</v>
      </c>
      <c r="BB91" s="3">
        <v>0</v>
      </c>
      <c r="BC91" s="3">
        <v>5376</v>
      </c>
      <c r="BD91" s="3">
        <v>0</v>
      </c>
      <c r="BE91" s="3">
        <v>61292</v>
      </c>
      <c r="BF91" s="3">
        <v>131213</v>
      </c>
      <c r="BG91" s="3">
        <v>0</v>
      </c>
      <c r="BH91" s="3">
        <v>0</v>
      </c>
      <c r="BI91" s="477">
        <f t="shared" si="330"/>
        <v>47442.582060404129</v>
      </c>
      <c r="BJ91" s="477">
        <f t="shared" si="331"/>
        <v>490437.00316615572</v>
      </c>
      <c r="BK91" s="69">
        <f t="shared" si="321"/>
        <v>798548.58522655978</v>
      </c>
      <c r="BP91" s="617"/>
      <c r="BQ91" s="185" t="s">
        <v>55</v>
      </c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508">
        <v>0.10426315161595752</v>
      </c>
      <c r="CC91" s="508">
        <v>0.10426315161595752</v>
      </c>
      <c r="CD91" s="509">
        <v>0.10426315161595752</v>
      </c>
      <c r="CF91" s="617"/>
      <c r="CG91" s="185" t="s">
        <v>55</v>
      </c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508">
        <v>0.46760876396818313</v>
      </c>
      <c r="CS91" s="508">
        <v>0.46760876396818313</v>
      </c>
      <c r="CT91" s="509">
        <v>0.46760876396818313</v>
      </c>
      <c r="CV91" s="617"/>
      <c r="CW91" s="185" t="s">
        <v>55</v>
      </c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508">
        <v>0.1648039483695507</v>
      </c>
      <c r="DI91" s="508">
        <v>0.1648039483695507</v>
      </c>
      <c r="DJ91" s="509">
        <v>0.1648039483695507</v>
      </c>
      <c r="DL91" s="617"/>
      <c r="DM91" s="185" t="s">
        <v>55</v>
      </c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508">
        <v>2.5164137525922465E-2</v>
      </c>
      <c r="DY91" s="508">
        <v>2.5164137525922465E-2</v>
      </c>
      <c r="DZ91" s="509">
        <v>2.5164137525922465E-2</v>
      </c>
      <c r="EB91" s="513">
        <f t="shared" si="332"/>
        <v>0.76184000147961384</v>
      </c>
      <c r="EC91" s="513">
        <f t="shared" si="322"/>
        <v>0.76184000147961384</v>
      </c>
      <c r="ED91" s="513">
        <f t="shared" si="323"/>
        <v>0.76184000147961384</v>
      </c>
    </row>
    <row r="92" spans="1:134" x14ac:dyDescent="0.25">
      <c r="A92" s="617"/>
      <c r="B92" s="185" t="s">
        <v>54</v>
      </c>
      <c r="C92" s="3">
        <v>0</v>
      </c>
      <c r="D92" s="3">
        <v>0</v>
      </c>
      <c r="E92" s="3">
        <v>5636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2818</v>
      </c>
      <c r="L92" s="3">
        <v>0</v>
      </c>
      <c r="M92" s="477">
        <f t="shared" si="324"/>
        <v>13919.443162308839</v>
      </c>
      <c r="N92" s="477">
        <f t="shared" si="325"/>
        <v>143892.04157507091</v>
      </c>
      <c r="O92" s="69">
        <f t="shared" si="318"/>
        <v>166265.48473737974</v>
      </c>
      <c r="Q92" s="617"/>
      <c r="R92" s="185" t="s">
        <v>54</v>
      </c>
      <c r="S92" s="3">
        <v>0</v>
      </c>
      <c r="T92" s="3">
        <v>0</v>
      </c>
      <c r="U92" s="3">
        <v>12681</v>
      </c>
      <c r="V92" s="3">
        <v>0</v>
      </c>
      <c r="W92" s="3">
        <v>21135</v>
      </c>
      <c r="X92" s="3">
        <v>5636</v>
      </c>
      <c r="Y92" s="3">
        <v>5636</v>
      </c>
      <c r="Z92" s="3">
        <v>0</v>
      </c>
      <c r="AA92" s="3">
        <v>149354</v>
      </c>
      <c r="AB92" s="3">
        <v>30998</v>
      </c>
      <c r="AC92" s="477">
        <f t="shared" si="326"/>
        <v>61812.126443958608</v>
      </c>
      <c r="AD92" s="477">
        <f t="shared" si="327"/>
        <v>638981.95958022261</v>
      </c>
      <c r="AE92" s="69">
        <f t="shared" si="319"/>
        <v>926234.08602418122</v>
      </c>
      <c r="AG92" s="617"/>
      <c r="AH92" s="185" t="s">
        <v>54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477">
        <f t="shared" si="328"/>
        <v>99211.251025786929</v>
      </c>
      <c r="AT92" s="477">
        <f t="shared" si="329"/>
        <v>1025594.8668961981</v>
      </c>
      <c r="AU92" s="69">
        <f t="shared" si="320"/>
        <v>1124806.117921985</v>
      </c>
      <c r="AW92" s="617"/>
      <c r="AX92" s="185" t="s">
        <v>54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477">
        <f t="shared" si="330"/>
        <v>6228.2617663967239</v>
      </c>
      <c r="BJ92" s="477">
        <f t="shared" si="331"/>
        <v>64384.565573536092</v>
      </c>
      <c r="BK92" s="69">
        <f t="shared" si="321"/>
        <v>70612.827339932817</v>
      </c>
      <c r="BP92" s="617"/>
      <c r="BQ92" s="185" t="s">
        <v>54</v>
      </c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508">
        <v>7.3830463437810825E-3</v>
      </c>
      <c r="CC92" s="508">
        <v>7.3830463437810825E-3</v>
      </c>
      <c r="CD92" s="509">
        <v>7.3830463437810825E-3</v>
      </c>
      <c r="CF92" s="617"/>
      <c r="CG92" s="185" t="s">
        <v>54</v>
      </c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508">
        <v>3.2785923173934292E-2</v>
      </c>
      <c r="CS92" s="508">
        <v>3.2785923173934292E-2</v>
      </c>
      <c r="CT92" s="509">
        <v>3.2785923173934292E-2</v>
      </c>
      <c r="CV92" s="617"/>
      <c r="CW92" s="185" t="s">
        <v>54</v>
      </c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508">
        <v>5.2622885528301952E-2</v>
      </c>
      <c r="DI92" s="508">
        <v>5.2622885528301952E-2</v>
      </c>
      <c r="DJ92" s="509">
        <v>5.2622885528301952E-2</v>
      </c>
      <c r="DL92" s="617"/>
      <c r="DM92" s="185" t="s">
        <v>54</v>
      </c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508">
        <v>3.3035477587940727E-3</v>
      </c>
      <c r="DY92" s="508">
        <v>3.3035477587940727E-3</v>
      </c>
      <c r="DZ92" s="509">
        <v>3.3035477587940727E-3</v>
      </c>
      <c r="EB92" s="513">
        <f t="shared" si="332"/>
        <v>9.6095402804811408E-2</v>
      </c>
      <c r="EC92" s="513">
        <f t="shared" si="322"/>
        <v>9.6095402804811408E-2</v>
      </c>
      <c r="ED92" s="513">
        <f t="shared" si="323"/>
        <v>9.6095402804811408E-2</v>
      </c>
    </row>
    <row r="93" spans="1:134" x14ac:dyDescent="0.25">
      <c r="A93" s="617"/>
      <c r="B93" s="185" t="s">
        <v>53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477">
        <f t="shared" si="324"/>
        <v>0</v>
      </c>
      <c r="N93" s="477">
        <f t="shared" si="325"/>
        <v>0</v>
      </c>
      <c r="O93" s="69">
        <f t="shared" si="318"/>
        <v>0</v>
      </c>
      <c r="Q93" s="617"/>
      <c r="R93" s="185" t="s">
        <v>53</v>
      </c>
      <c r="S93" s="3">
        <v>0</v>
      </c>
      <c r="T93" s="3">
        <v>0</v>
      </c>
      <c r="U93" s="3">
        <v>104820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477">
        <f t="shared" si="326"/>
        <v>0</v>
      </c>
      <c r="AD93" s="477">
        <f t="shared" si="327"/>
        <v>0</v>
      </c>
      <c r="AE93" s="69">
        <f t="shared" si="319"/>
        <v>104820</v>
      </c>
      <c r="AG93" s="617"/>
      <c r="AH93" s="185" t="s">
        <v>53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477">
        <f t="shared" si="328"/>
        <v>0</v>
      </c>
      <c r="AT93" s="477">
        <f t="shared" si="329"/>
        <v>0</v>
      </c>
      <c r="AU93" s="69">
        <f t="shared" si="320"/>
        <v>0</v>
      </c>
      <c r="AW93" s="617"/>
      <c r="AX93" s="185" t="s">
        <v>53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477">
        <f t="shared" si="330"/>
        <v>0</v>
      </c>
      <c r="BJ93" s="477">
        <f t="shared" si="331"/>
        <v>0</v>
      </c>
      <c r="BK93" s="69">
        <f t="shared" si="321"/>
        <v>0</v>
      </c>
      <c r="BP93" s="617"/>
      <c r="BQ93" s="185" t="s">
        <v>53</v>
      </c>
      <c r="BR93" s="164"/>
      <c r="BS93" s="164"/>
      <c r="BT93" s="164"/>
      <c r="BU93" s="164"/>
      <c r="BV93" s="164"/>
      <c r="BW93" s="164"/>
      <c r="BX93" s="164"/>
      <c r="BY93" s="164"/>
      <c r="BZ93" s="164"/>
      <c r="CA93" s="164"/>
      <c r="CB93" s="508">
        <v>0</v>
      </c>
      <c r="CC93" s="508">
        <v>0</v>
      </c>
      <c r="CD93" s="509">
        <v>0</v>
      </c>
      <c r="CF93" s="617"/>
      <c r="CG93" s="185" t="s">
        <v>53</v>
      </c>
      <c r="CH93" s="164"/>
      <c r="CI93" s="164"/>
      <c r="CJ93" s="164"/>
      <c r="CK93" s="164"/>
      <c r="CL93" s="164"/>
      <c r="CM93" s="164"/>
      <c r="CN93" s="164"/>
      <c r="CO93" s="164"/>
      <c r="CP93" s="164"/>
      <c r="CQ93" s="164"/>
      <c r="CR93" s="508">
        <v>0</v>
      </c>
      <c r="CS93" s="508">
        <v>0</v>
      </c>
      <c r="CT93" s="509">
        <v>0</v>
      </c>
      <c r="CV93" s="617"/>
      <c r="CW93" s="185" t="s">
        <v>53</v>
      </c>
      <c r="CX93" s="164"/>
      <c r="CY93" s="164"/>
      <c r="CZ93" s="164"/>
      <c r="DA93" s="164"/>
      <c r="DB93" s="164"/>
      <c r="DC93" s="164"/>
      <c r="DD93" s="164"/>
      <c r="DE93" s="164"/>
      <c r="DF93" s="164"/>
      <c r="DG93" s="164"/>
      <c r="DH93" s="508">
        <v>0</v>
      </c>
      <c r="DI93" s="508">
        <v>0</v>
      </c>
      <c r="DJ93" s="509">
        <v>0</v>
      </c>
      <c r="DL93" s="617"/>
      <c r="DM93" s="185" t="s">
        <v>53</v>
      </c>
      <c r="DN93" s="164"/>
      <c r="DO93" s="164"/>
      <c r="DP93" s="164"/>
      <c r="DQ93" s="164"/>
      <c r="DR93" s="164"/>
      <c r="DS93" s="164"/>
      <c r="DT93" s="164"/>
      <c r="DU93" s="164"/>
      <c r="DV93" s="164"/>
      <c r="DW93" s="164"/>
      <c r="DX93" s="508">
        <v>0</v>
      </c>
      <c r="DY93" s="508">
        <v>0</v>
      </c>
      <c r="DZ93" s="509">
        <v>0</v>
      </c>
      <c r="EB93" s="513">
        <f t="shared" si="332"/>
        <v>0</v>
      </c>
      <c r="EC93" s="513">
        <f t="shared" si="322"/>
        <v>0</v>
      </c>
      <c r="ED93" s="513">
        <f t="shared" si="323"/>
        <v>0</v>
      </c>
    </row>
    <row r="94" spans="1:134" x14ac:dyDescent="0.25">
      <c r="A94" s="617"/>
      <c r="B94" s="185" t="s">
        <v>52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477">
        <f t="shared" si="324"/>
        <v>0</v>
      </c>
      <c r="N94" s="477">
        <f t="shared" si="325"/>
        <v>0</v>
      </c>
      <c r="O94" s="69">
        <f t="shared" si="318"/>
        <v>0</v>
      </c>
      <c r="Q94" s="617"/>
      <c r="R94" s="185" t="s">
        <v>52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477">
        <f t="shared" si="326"/>
        <v>0</v>
      </c>
      <c r="AD94" s="477">
        <f t="shared" si="327"/>
        <v>0</v>
      </c>
      <c r="AE94" s="69">
        <f t="shared" si="319"/>
        <v>0</v>
      </c>
      <c r="AG94" s="617"/>
      <c r="AH94" s="185" t="s">
        <v>52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477">
        <f t="shared" si="328"/>
        <v>0</v>
      </c>
      <c r="AT94" s="477">
        <f t="shared" si="329"/>
        <v>0</v>
      </c>
      <c r="AU94" s="69">
        <f t="shared" si="320"/>
        <v>0</v>
      </c>
      <c r="AW94" s="617"/>
      <c r="AX94" s="185" t="s">
        <v>52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477">
        <f t="shared" si="330"/>
        <v>0</v>
      </c>
      <c r="BJ94" s="477">
        <f t="shared" si="331"/>
        <v>0</v>
      </c>
      <c r="BK94" s="69">
        <f t="shared" si="321"/>
        <v>0</v>
      </c>
      <c r="BP94" s="617"/>
      <c r="BQ94" s="185" t="s">
        <v>52</v>
      </c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508">
        <v>0</v>
      </c>
      <c r="CC94" s="508">
        <v>0</v>
      </c>
      <c r="CD94" s="509">
        <v>0</v>
      </c>
      <c r="CF94" s="617"/>
      <c r="CG94" s="185" t="s">
        <v>52</v>
      </c>
      <c r="CH94" s="164"/>
      <c r="CI94" s="164"/>
      <c r="CJ94" s="164"/>
      <c r="CK94" s="164"/>
      <c r="CL94" s="164"/>
      <c r="CM94" s="164"/>
      <c r="CN94" s="164"/>
      <c r="CO94" s="164"/>
      <c r="CP94" s="164"/>
      <c r="CQ94" s="164"/>
      <c r="CR94" s="508">
        <v>0</v>
      </c>
      <c r="CS94" s="508">
        <v>0</v>
      </c>
      <c r="CT94" s="509">
        <v>0</v>
      </c>
      <c r="CV94" s="617"/>
      <c r="CW94" s="185" t="s">
        <v>52</v>
      </c>
      <c r="CX94" s="164"/>
      <c r="CY94" s="164"/>
      <c r="CZ94" s="164"/>
      <c r="DA94" s="164"/>
      <c r="DB94" s="164"/>
      <c r="DC94" s="164"/>
      <c r="DD94" s="164"/>
      <c r="DE94" s="164"/>
      <c r="DF94" s="164"/>
      <c r="DG94" s="164"/>
      <c r="DH94" s="508">
        <v>0</v>
      </c>
      <c r="DI94" s="508">
        <v>0</v>
      </c>
      <c r="DJ94" s="509">
        <v>0</v>
      </c>
      <c r="DL94" s="617"/>
      <c r="DM94" s="185" t="s">
        <v>52</v>
      </c>
      <c r="DN94" s="164"/>
      <c r="DO94" s="164"/>
      <c r="DP94" s="164"/>
      <c r="DQ94" s="164"/>
      <c r="DR94" s="164"/>
      <c r="DS94" s="164"/>
      <c r="DT94" s="164"/>
      <c r="DU94" s="164"/>
      <c r="DV94" s="164"/>
      <c r="DW94" s="164"/>
      <c r="DX94" s="508">
        <v>0</v>
      </c>
      <c r="DY94" s="508">
        <v>0</v>
      </c>
      <c r="DZ94" s="509">
        <v>0</v>
      </c>
      <c r="EB94" s="513">
        <f t="shared" si="332"/>
        <v>0</v>
      </c>
      <c r="EC94" s="513">
        <f t="shared" si="322"/>
        <v>0</v>
      </c>
      <c r="ED94" s="513">
        <f t="shared" si="323"/>
        <v>0</v>
      </c>
    </row>
    <row r="95" spans="1:134" x14ac:dyDescent="0.25">
      <c r="A95" s="617"/>
      <c r="B95" s="185" t="s">
        <v>51</v>
      </c>
      <c r="C95" s="3">
        <v>0</v>
      </c>
      <c r="D95" s="3">
        <v>0</v>
      </c>
      <c r="E95" s="3">
        <v>95082</v>
      </c>
      <c r="F95" s="3">
        <v>0</v>
      </c>
      <c r="G95" s="3">
        <v>34571</v>
      </c>
      <c r="H95" s="3">
        <v>0</v>
      </c>
      <c r="I95" s="3">
        <v>5150</v>
      </c>
      <c r="J95" s="3">
        <v>0</v>
      </c>
      <c r="K95" s="3">
        <v>0</v>
      </c>
      <c r="L95" s="3">
        <v>10300</v>
      </c>
      <c r="M95" s="477">
        <f t="shared" si="324"/>
        <v>3999.501601632141</v>
      </c>
      <c r="N95" s="477">
        <f t="shared" si="325"/>
        <v>41344.78973267752</v>
      </c>
      <c r="O95" s="69">
        <f t="shared" si="318"/>
        <v>190447.29133430964</v>
      </c>
      <c r="Q95" s="617"/>
      <c r="R95" s="185" t="s">
        <v>51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4880</v>
      </c>
      <c r="AA95" s="3">
        <v>0</v>
      </c>
      <c r="AB95" s="3">
        <v>0</v>
      </c>
      <c r="AC95" s="477">
        <f t="shared" si="326"/>
        <v>1218.9522977224824</v>
      </c>
      <c r="AD95" s="477">
        <f t="shared" si="327"/>
        <v>12600.901678082517</v>
      </c>
      <c r="AE95" s="69">
        <f t="shared" si="319"/>
        <v>18699.853975804999</v>
      </c>
      <c r="AG95" s="617"/>
      <c r="AH95" s="185" t="s">
        <v>51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477">
        <f t="shared" si="328"/>
        <v>0</v>
      </c>
      <c r="AT95" s="477">
        <f t="shared" si="329"/>
        <v>0</v>
      </c>
      <c r="AU95" s="69">
        <f t="shared" si="320"/>
        <v>0</v>
      </c>
      <c r="AW95" s="617"/>
      <c r="AX95" s="185" t="s">
        <v>51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477">
        <f t="shared" si="330"/>
        <v>0</v>
      </c>
      <c r="BJ95" s="477">
        <f t="shared" si="331"/>
        <v>0</v>
      </c>
      <c r="BK95" s="69">
        <f t="shared" si="321"/>
        <v>0</v>
      </c>
      <c r="BP95" s="617"/>
      <c r="BQ95" s="185" t="s">
        <v>51</v>
      </c>
      <c r="BR95" s="164"/>
      <c r="BS95" s="164"/>
      <c r="BT95" s="164"/>
      <c r="BU95" s="164"/>
      <c r="BV95" s="164"/>
      <c r="BW95" s="164"/>
      <c r="BX95" s="164"/>
      <c r="BY95" s="164"/>
      <c r="BZ95" s="164"/>
      <c r="CA95" s="164"/>
      <c r="CB95" s="508">
        <v>2.1213855563442545E-3</v>
      </c>
      <c r="CC95" s="508">
        <v>2.1213855563442545E-3</v>
      </c>
      <c r="CD95" s="509">
        <v>2.1213855563442545E-3</v>
      </c>
      <c r="CF95" s="617"/>
      <c r="CG95" s="185" t="s">
        <v>51</v>
      </c>
      <c r="CH95" s="164"/>
      <c r="CI95" s="164"/>
      <c r="CJ95" s="164"/>
      <c r="CK95" s="164"/>
      <c r="CL95" s="164"/>
      <c r="CM95" s="164"/>
      <c r="CN95" s="164"/>
      <c r="CO95" s="164"/>
      <c r="CP95" s="164"/>
      <c r="CQ95" s="164"/>
      <c r="CR95" s="508">
        <v>6.4654750912110121E-4</v>
      </c>
      <c r="CS95" s="508">
        <v>6.4654750912110121E-4</v>
      </c>
      <c r="CT95" s="509">
        <v>6.4654750912110121E-4</v>
      </c>
      <c r="CV95" s="617"/>
      <c r="CW95" s="185" t="s">
        <v>51</v>
      </c>
      <c r="CX95" s="164"/>
      <c r="CY95" s="164"/>
      <c r="CZ95" s="164"/>
      <c r="DA95" s="164"/>
      <c r="DB95" s="164"/>
      <c r="DC95" s="164"/>
      <c r="DD95" s="164"/>
      <c r="DE95" s="164"/>
      <c r="DF95" s="164"/>
      <c r="DG95" s="164"/>
      <c r="DH95" s="508">
        <v>0</v>
      </c>
      <c r="DI95" s="508">
        <v>0</v>
      </c>
      <c r="DJ95" s="509">
        <v>0</v>
      </c>
      <c r="DL95" s="617"/>
      <c r="DM95" s="185" t="s">
        <v>51</v>
      </c>
      <c r="DN95" s="164"/>
      <c r="DO95" s="164"/>
      <c r="DP95" s="164"/>
      <c r="DQ95" s="164"/>
      <c r="DR95" s="164"/>
      <c r="DS95" s="164"/>
      <c r="DT95" s="164"/>
      <c r="DU95" s="164"/>
      <c r="DV95" s="164"/>
      <c r="DW95" s="164"/>
      <c r="DX95" s="508">
        <v>0</v>
      </c>
      <c r="DY95" s="508">
        <v>0</v>
      </c>
      <c r="DZ95" s="509">
        <v>0</v>
      </c>
      <c r="EB95" s="513">
        <f t="shared" si="332"/>
        <v>2.7679330654653556E-3</v>
      </c>
      <c r="EC95" s="513">
        <f t="shared" si="322"/>
        <v>2.7679330654653556E-3</v>
      </c>
      <c r="ED95" s="513">
        <f t="shared" si="323"/>
        <v>2.7679330654653556E-3</v>
      </c>
    </row>
    <row r="96" spans="1:134" ht="15.75" thickBot="1" x14ac:dyDescent="0.3">
      <c r="A96" s="618"/>
      <c r="B96" s="185" t="s">
        <v>50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477">
        <f t="shared" si="324"/>
        <v>0</v>
      </c>
      <c r="N96" s="477">
        <f t="shared" si="325"/>
        <v>0</v>
      </c>
      <c r="O96" s="69">
        <f t="shared" si="318"/>
        <v>0</v>
      </c>
      <c r="Q96" s="618"/>
      <c r="R96" s="185" t="s">
        <v>50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42312</v>
      </c>
      <c r="AB96" s="3">
        <v>0</v>
      </c>
      <c r="AC96" s="477">
        <f t="shared" si="326"/>
        <v>0</v>
      </c>
      <c r="AD96" s="477">
        <f t="shared" si="327"/>
        <v>0</v>
      </c>
      <c r="AE96" s="69">
        <f t="shared" si="319"/>
        <v>42312</v>
      </c>
      <c r="AG96" s="618"/>
      <c r="AH96" s="185" t="s">
        <v>50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477">
        <f t="shared" si="328"/>
        <v>0</v>
      </c>
      <c r="AT96" s="477">
        <f t="shared" si="329"/>
        <v>0</v>
      </c>
      <c r="AU96" s="69">
        <f t="shared" si="320"/>
        <v>0</v>
      </c>
      <c r="AW96" s="618"/>
      <c r="AX96" s="185" t="s">
        <v>50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477">
        <f t="shared" si="330"/>
        <v>0</v>
      </c>
      <c r="BJ96" s="477">
        <f t="shared" si="331"/>
        <v>0</v>
      </c>
      <c r="BK96" s="69">
        <f t="shared" si="321"/>
        <v>0</v>
      </c>
      <c r="BP96" s="618"/>
      <c r="BQ96" s="185" t="s">
        <v>50</v>
      </c>
      <c r="BR96" s="164"/>
      <c r="BS96" s="164"/>
      <c r="BT96" s="164"/>
      <c r="BU96" s="164"/>
      <c r="BV96" s="164"/>
      <c r="BW96" s="164"/>
      <c r="BX96" s="164"/>
      <c r="BY96" s="164"/>
      <c r="BZ96" s="164"/>
      <c r="CA96" s="164"/>
      <c r="CB96" s="508">
        <v>0</v>
      </c>
      <c r="CC96" s="508">
        <v>0</v>
      </c>
      <c r="CD96" s="509">
        <v>0</v>
      </c>
      <c r="CF96" s="618"/>
      <c r="CG96" s="185" t="s">
        <v>50</v>
      </c>
      <c r="CH96" s="164"/>
      <c r="CI96" s="164"/>
      <c r="CJ96" s="164"/>
      <c r="CK96" s="164"/>
      <c r="CL96" s="164"/>
      <c r="CM96" s="164"/>
      <c r="CN96" s="164"/>
      <c r="CO96" s="164"/>
      <c r="CP96" s="164"/>
      <c r="CQ96" s="164"/>
      <c r="CR96" s="508">
        <v>0</v>
      </c>
      <c r="CS96" s="508">
        <v>0</v>
      </c>
      <c r="CT96" s="509">
        <v>0</v>
      </c>
      <c r="CV96" s="618"/>
      <c r="CW96" s="185" t="s">
        <v>50</v>
      </c>
      <c r="CX96" s="164"/>
      <c r="CY96" s="164"/>
      <c r="CZ96" s="164"/>
      <c r="DA96" s="164"/>
      <c r="DB96" s="164"/>
      <c r="DC96" s="164"/>
      <c r="DD96" s="164"/>
      <c r="DE96" s="164"/>
      <c r="DF96" s="164"/>
      <c r="DG96" s="164"/>
      <c r="DH96" s="508">
        <v>0</v>
      </c>
      <c r="DI96" s="508">
        <v>0</v>
      </c>
      <c r="DJ96" s="509">
        <v>0</v>
      </c>
      <c r="DL96" s="618"/>
      <c r="DM96" s="185" t="s">
        <v>50</v>
      </c>
      <c r="DN96" s="164"/>
      <c r="DO96" s="164"/>
      <c r="DP96" s="164"/>
      <c r="DQ96" s="164"/>
      <c r="DR96" s="164"/>
      <c r="DS96" s="164"/>
      <c r="DT96" s="164"/>
      <c r="DU96" s="164"/>
      <c r="DV96" s="164"/>
      <c r="DW96" s="164"/>
      <c r="DX96" s="508">
        <v>0</v>
      </c>
      <c r="DY96" s="508">
        <v>0</v>
      </c>
      <c r="DZ96" s="509">
        <v>0</v>
      </c>
      <c r="EB96" s="513">
        <f t="shared" si="332"/>
        <v>0</v>
      </c>
      <c r="EC96" s="513">
        <f t="shared" si="322"/>
        <v>0</v>
      </c>
      <c r="ED96" s="513">
        <f t="shared" si="323"/>
        <v>0</v>
      </c>
    </row>
    <row r="97" spans="1:134" ht="15.75" thickBot="1" x14ac:dyDescent="0.3">
      <c r="B97" s="186" t="s">
        <v>43</v>
      </c>
      <c r="C97" s="178">
        <f>SUM(C84:C96)</f>
        <v>0</v>
      </c>
      <c r="D97" s="178">
        <f t="shared" ref="D97" si="333">SUM(D84:D96)</f>
        <v>242192</v>
      </c>
      <c r="E97" s="178">
        <f t="shared" ref="E97" si="334">SUM(E84:E96)</f>
        <v>560992</v>
      </c>
      <c r="F97" s="178">
        <f t="shared" ref="F97" si="335">SUM(F84:F96)</f>
        <v>318192</v>
      </c>
      <c r="G97" s="178">
        <f t="shared" ref="G97" si="336">SUM(G84:G96)</f>
        <v>412227</v>
      </c>
      <c r="H97" s="178">
        <f t="shared" ref="H97" si="337">SUM(H84:H96)</f>
        <v>283894</v>
      </c>
      <c r="I97" s="178">
        <f t="shared" ref="I97" si="338">SUM(I84:I96)</f>
        <v>187848</v>
      </c>
      <c r="J97" s="178">
        <f t="shared" ref="J97" si="339">SUM(J84:J96)</f>
        <v>246138</v>
      </c>
      <c r="K97" s="178">
        <f t="shared" ref="K97" si="340">SUM(K84:K96)</f>
        <v>375856</v>
      </c>
      <c r="L97" s="178">
        <f t="shared" ref="L97" si="341">SUM(L84:L96)</f>
        <v>133330</v>
      </c>
      <c r="M97" s="178">
        <f t="shared" ref="M97" si="342">SUM(M84:M96)</f>
        <v>231107.50946988194</v>
      </c>
      <c r="N97" s="503">
        <f t="shared" ref="N97" si="343">SUM(N84:N96)</f>
        <v>2389070.5233811503</v>
      </c>
      <c r="O97" s="72">
        <f t="shared" si="318"/>
        <v>5380847.0328510329</v>
      </c>
      <c r="Q97" s="73"/>
      <c r="R97" s="186" t="s">
        <v>43</v>
      </c>
      <c r="S97" s="178">
        <f>SUM(S84:S96)</f>
        <v>0</v>
      </c>
      <c r="T97" s="178">
        <f t="shared" ref="T97" si="344">SUM(T84:T96)</f>
        <v>391755</v>
      </c>
      <c r="U97" s="178">
        <f t="shared" ref="U97" si="345">SUM(U84:U96)</f>
        <v>1317735</v>
      </c>
      <c r="V97" s="178">
        <f t="shared" ref="V97" si="346">SUM(V84:V96)</f>
        <v>1604098</v>
      </c>
      <c r="W97" s="178">
        <f t="shared" ref="W97" si="347">SUM(W84:W96)</f>
        <v>1622864</v>
      </c>
      <c r="X97" s="178">
        <f t="shared" ref="X97" si="348">SUM(X84:X96)</f>
        <v>1498386</v>
      </c>
      <c r="Y97" s="178">
        <f t="shared" ref="Y97" si="349">SUM(Y84:Y96)</f>
        <v>534004</v>
      </c>
      <c r="Z97" s="178">
        <f t="shared" ref="Z97" si="350">SUM(Z84:Z96)</f>
        <v>1432012</v>
      </c>
      <c r="AA97" s="178">
        <f t="shared" ref="AA97" si="351">SUM(AA84:AA96)</f>
        <v>2302565</v>
      </c>
      <c r="AB97" s="178">
        <f t="shared" ref="AB97" si="352">SUM(AB84:AB96)</f>
        <v>2575100</v>
      </c>
      <c r="AC97" s="178">
        <f t="shared" ref="AC97" si="353">SUM(AC84:AC96)</f>
        <v>1145957.4317281232</v>
      </c>
      <c r="AD97" s="503">
        <f t="shared" ref="AD97" si="354">SUM(AD84:AD96)</f>
        <v>11846318.310777407</v>
      </c>
      <c r="AE97" s="72">
        <f t="shared" si="319"/>
        <v>26270794.742505528</v>
      </c>
      <c r="AG97" s="73"/>
      <c r="AH97" s="186" t="s">
        <v>43</v>
      </c>
      <c r="AI97" s="178">
        <f>SUM(AI84:AI96)</f>
        <v>0</v>
      </c>
      <c r="AJ97" s="178">
        <f t="shared" ref="AJ97" si="355">SUM(AJ84:AJ96)</f>
        <v>88766</v>
      </c>
      <c r="AK97" s="178">
        <f t="shared" ref="AK97" si="356">SUM(AK84:AK96)</f>
        <v>150868</v>
      </c>
      <c r="AL97" s="178">
        <f t="shared" ref="AL97" si="357">SUM(AL84:AL96)</f>
        <v>95615</v>
      </c>
      <c r="AM97" s="178">
        <f t="shared" ref="AM97" si="358">SUM(AM84:AM96)</f>
        <v>376313</v>
      </c>
      <c r="AN97" s="178">
        <f t="shared" ref="AN97" si="359">SUM(AN84:AN96)</f>
        <v>526511</v>
      </c>
      <c r="AO97" s="178">
        <f t="shared" ref="AO97" si="360">SUM(AO84:AO96)</f>
        <v>126296</v>
      </c>
      <c r="AP97" s="178">
        <f t="shared" ref="AP97" si="361">SUM(AP84:AP96)</f>
        <v>546113</v>
      </c>
      <c r="AQ97" s="178">
        <f t="shared" ref="AQ97" si="362">SUM(AQ84:AQ96)</f>
        <v>885565</v>
      </c>
      <c r="AR97" s="178">
        <f t="shared" ref="AR97" si="363">SUM(AR84:AR96)</f>
        <v>383323</v>
      </c>
      <c r="AS97" s="178">
        <f t="shared" ref="AS97" si="364">SUM(AS84:AS96)</f>
        <v>447206.11679725931</v>
      </c>
      <c r="AT97" s="503">
        <f t="shared" ref="AT97" si="365">SUM(AT84:AT96)</f>
        <v>4622986.7387987897</v>
      </c>
      <c r="AU97" s="72">
        <f t="shared" si="320"/>
        <v>8249562.8555960488</v>
      </c>
      <c r="AW97" s="73"/>
      <c r="AX97" s="186" t="s">
        <v>43</v>
      </c>
      <c r="AY97" s="178">
        <f>SUM(AY84:AY96)</f>
        <v>0</v>
      </c>
      <c r="AZ97" s="178">
        <f t="shared" ref="AZ97" si="366">SUM(AZ84:AZ96)</f>
        <v>46229</v>
      </c>
      <c r="BA97" s="178">
        <f t="shared" ref="BA97" si="367">SUM(BA84:BA96)</f>
        <v>16559</v>
      </c>
      <c r="BB97" s="178">
        <f t="shared" ref="BB97" si="368">SUM(BB84:BB96)</f>
        <v>0</v>
      </c>
      <c r="BC97" s="178">
        <f t="shared" ref="BC97" si="369">SUM(BC84:BC96)</f>
        <v>5376</v>
      </c>
      <c r="BD97" s="178">
        <f t="shared" ref="BD97" si="370">SUM(BD84:BD96)</f>
        <v>0</v>
      </c>
      <c r="BE97" s="178">
        <f t="shared" ref="BE97" si="371">SUM(BE84:BE96)</f>
        <v>61292</v>
      </c>
      <c r="BF97" s="178">
        <f t="shared" ref="BF97" si="372">SUM(BF84:BF96)</f>
        <v>131213</v>
      </c>
      <c r="BG97" s="178">
        <f t="shared" ref="BG97" si="373">SUM(BG84:BG96)</f>
        <v>0</v>
      </c>
      <c r="BH97" s="178">
        <f t="shared" ref="BH97" si="374">SUM(BH84:BH96)</f>
        <v>0</v>
      </c>
      <c r="BI97" s="178">
        <f t="shared" ref="BI97" si="375">SUM(BI84:BI96)</f>
        <v>61054.120009817605</v>
      </c>
      <c r="BJ97" s="503">
        <f t="shared" ref="BJ97" si="376">SUM(BJ84:BJ96)</f>
        <v>631146.07907381468</v>
      </c>
      <c r="BK97" s="72">
        <f t="shared" si="321"/>
        <v>952869.19908363232</v>
      </c>
      <c r="BL97" s="492">
        <f>'FORECAST OVERVIEW'!M18</f>
        <v>1885325.1780050818</v>
      </c>
      <c r="BM97" s="493">
        <f>'FORECAST OVERVIEW'!N18</f>
        <v>19489521.652031161</v>
      </c>
      <c r="BP97" s="73"/>
      <c r="BQ97" s="186" t="s">
        <v>43</v>
      </c>
      <c r="BR97" s="478">
        <f>SUM(BR84:BR96)</f>
        <v>0</v>
      </c>
      <c r="BS97" s="478">
        <f t="shared" ref="BS97:CD97" si="377">SUM(BS84:BS96)</f>
        <v>0</v>
      </c>
      <c r="BT97" s="478">
        <f t="shared" si="377"/>
        <v>0</v>
      </c>
      <c r="BU97" s="478">
        <f t="shared" si="377"/>
        <v>0</v>
      </c>
      <c r="BV97" s="478">
        <f t="shared" si="377"/>
        <v>0</v>
      </c>
      <c r="BW97" s="478">
        <f t="shared" si="377"/>
        <v>0</v>
      </c>
      <c r="BX97" s="478">
        <f t="shared" si="377"/>
        <v>0</v>
      </c>
      <c r="BY97" s="478">
        <f t="shared" si="377"/>
        <v>0</v>
      </c>
      <c r="BZ97" s="478">
        <f t="shared" si="377"/>
        <v>0</v>
      </c>
      <c r="CA97" s="478">
        <f t="shared" si="377"/>
        <v>0</v>
      </c>
      <c r="CB97" s="478">
        <f t="shared" si="377"/>
        <v>0.12258230684343993</v>
      </c>
      <c r="CC97" s="505">
        <f t="shared" si="377"/>
        <v>0.12258230684343993</v>
      </c>
      <c r="CD97" s="481">
        <f t="shared" si="377"/>
        <v>0.12258230684343993</v>
      </c>
      <c r="CF97" s="73"/>
      <c r="CG97" s="186" t="s">
        <v>43</v>
      </c>
      <c r="CH97" s="478">
        <f>SUM(CH84:CH96)</f>
        <v>0</v>
      </c>
      <c r="CI97" s="478">
        <f t="shared" ref="CI97:CT97" si="378">SUM(CI84:CI96)</f>
        <v>0</v>
      </c>
      <c r="CJ97" s="478">
        <f t="shared" si="378"/>
        <v>0</v>
      </c>
      <c r="CK97" s="478">
        <f t="shared" si="378"/>
        <v>0</v>
      </c>
      <c r="CL97" s="478">
        <f t="shared" si="378"/>
        <v>0</v>
      </c>
      <c r="CM97" s="478">
        <f t="shared" si="378"/>
        <v>0</v>
      </c>
      <c r="CN97" s="478">
        <f t="shared" si="378"/>
        <v>0</v>
      </c>
      <c r="CO97" s="478">
        <f t="shared" si="378"/>
        <v>0</v>
      </c>
      <c r="CP97" s="478">
        <f t="shared" si="378"/>
        <v>0</v>
      </c>
      <c r="CQ97" s="478">
        <f t="shared" si="378"/>
        <v>0</v>
      </c>
      <c r="CR97" s="478">
        <f t="shared" si="378"/>
        <v>0.60783012134845316</v>
      </c>
      <c r="CS97" s="505">
        <f t="shared" si="378"/>
        <v>0.60783012134845316</v>
      </c>
      <c r="CT97" s="481">
        <f t="shared" si="378"/>
        <v>0.60783012134845316</v>
      </c>
      <c r="CV97" s="73"/>
      <c r="CW97" s="186" t="s">
        <v>43</v>
      </c>
      <c r="CX97" s="478">
        <f>SUM(CX84:CX96)</f>
        <v>0</v>
      </c>
      <c r="CY97" s="478">
        <f t="shared" ref="CY97:DJ97" si="379">SUM(CY84:CY96)</f>
        <v>0</v>
      </c>
      <c r="CZ97" s="478">
        <f t="shared" si="379"/>
        <v>0</v>
      </c>
      <c r="DA97" s="478">
        <f t="shared" si="379"/>
        <v>0</v>
      </c>
      <c r="DB97" s="478">
        <f t="shared" si="379"/>
        <v>0</v>
      </c>
      <c r="DC97" s="478">
        <f t="shared" si="379"/>
        <v>0</v>
      </c>
      <c r="DD97" s="478">
        <f t="shared" si="379"/>
        <v>0</v>
      </c>
      <c r="DE97" s="478">
        <f t="shared" si="379"/>
        <v>0</v>
      </c>
      <c r="DF97" s="478">
        <f t="shared" si="379"/>
        <v>0</v>
      </c>
      <c r="DG97" s="478">
        <f t="shared" si="379"/>
        <v>0</v>
      </c>
      <c r="DH97" s="478">
        <f t="shared" si="379"/>
        <v>0.23720370470544572</v>
      </c>
      <c r="DI97" s="505">
        <f t="shared" si="379"/>
        <v>0.23720370470544572</v>
      </c>
      <c r="DJ97" s="481">
        <f t="shared" si="379"/>
        <v>0.23720370470544572</v>
      </c>
      <c r="DL97" s="73"/>
      <c r="DM97" s="186" t="s">
        <v>43</v>
      </c>
      <c r="DN97" s="478">
        <f>SUM(DN84:DN96)</f>
        <v>0</v>
      </c>
      <c r="DO97" s="478">
        <f t="shared" ref="DO97:DZ97" si="380">SUM(DO84:DO96)</f>
        <v>0</v>
      </c>
      <c r="DP97" s="478">
        <f t="shared" si="380"/>
        <v>0</v>
      </c>
      <c r="DQ97" s="478">
        <f t="shared" si="380"/>
        <v>0</v>
      </c>
      <c r="DR97" s="478">
        <f t="shared" si="380"/>
        <v>0</v>
      </c>
      <c r="DS97" s="478">
        <f t="shared" si="380"/>
        <v>0</v>
      </c>
      <c r="DT97" s="478">
        <f t="shared" si="380"/>
        <v>0</v>
      </c>
      <c r="DU97" s="478">
        <f t="shared" si="380"/>
        <v>0</v>
      </c>
      <c r="DV97" s="478">
        <f t="shared" si="380"/>
        <v>0</v>
      </c>
      <c r="DW97" s="478">
        <f t="shared" si="380"/>
        <v>0</v>
      </c>
      <c r="DX97" s="478">
        <f t="shared" si="380"/>
        <v>3.2383867102661182E-2</v>
      </c>
      <c r="DY97" s="505">
        <f t="shared" si="380"/>
        <v>3.2383867102661182E-2</v>
      </c>
      <c r="DZ97" s="481">
        <f t="shared" si="380"/>
        <v>3.2383867102661182E-2</v>
      </c>
      <c r="EB97" s="513">
        <f t="shared" si="332"/>
        <v>1</v>
      </c>
      <c r="EC97" s="513">
        <f t="shared" si="322"/>
        <v>1</v>
      </c>
      <c r="ED97" s="513">
        <f t="shared" si="323"/>
        <v>1</v>
      </c>
    </row>
    <row r="98" spans="1:134" ht="21.75" thickBot="1" x14ac:dyDescent="0.4">
      <c r="A98" s="75"/>
      <c r="Q98" s="75"/>
      <c r="AG98" s="75"/>
      <c r="AW98" s="75"/>
      <c r="BP98" s="75"/>
      <c r="CF98" s="75"/>
      <c r="CV98" s="75"/>
      <c r="DL98" s="75"/>
    </row>
    <row r="99" spans="1:134" ht="21.75" thickBot="1" x14ac:dyDescent="0.4">
      <c r="A99" s="75"/>
      <c r="B99" s="173" t="s">
        <v>36</v>
      </c>
      <c r="C99" s="174">
        <f t="shared" ref="C99:N99" si="381">C$3</f>
        <v>45292</v>
      </c>
      <c r="D99" s="174">
        <f t="shared" si="381"/>
        <v>45323</v>
      </c>
      <c r="E99" s="174">
        <f t="shared" si="381"/>
        <v>45352</v>
      </c>
      <c r="F99" s="174">
        <f t="shared" si="381"/>
        <v>45383</v>
      </c>
      <c r="G99" s="174">
        <f t="shared" si="381"/>
        <v>45413</v>
      </c>
      <c r="H99" s="174">
        <f t="shared" si="381"/>
        <v>45444</v>
      </c>
      <c r="I99" s="174">
        <f t="shared" si="381"/>
        <v>45474</v>
      </c>
      <c r="J99" s="174">
        <f t="shared" si="381"/>
        <v>45505</v>
      </c>
      <c r="K99" s="174">
        <f t="shared" si="381"/>
        <v>45536</v>
      </c>
      <c r="L99" s="174">
        <f t="shared" si="381"/>
        <v>45566</v>
      </c>
      <c r="M99" s="174">
        <f t="shared" si="381"/>
        <v>45597</v>
      </c>
      <c r="N99" s="174" t="str">
        <f t="shared" si="381"/>
        <v>Dec-24 +</v>
      </c>
      <c r="O99" s="175" t="s">
        <v>34</v>
      </c>
      <c r="Q99" s="75"/>
      <c r="R99" s="173" t="s">
        <v>36</v>
      </c>
      <c r="S99" s="174">
        <f t="shared" ref="S99:AD99" si="382">S$3</f>
        <v>45292</v>
      </c>
      <c r="T99" s="174">
        <f t="shared" si="382"/>
        <v>45323</v>
      </c>
      <c r="U99" s="174">
        <f t="shared" si="382"/>
        <v>45352</v>
      </c>
      <c r="V99" s="174">
        <f t="shared" si="382"/>
        <v>45383</v>
      </c>
      <c r="W99" s="174">
        <f t="shared" si="382"/>
        <v>45413</v>
      </c>
      <c r="X99" s="174">
        <f t="shared" si="382"/>
        <v>45444</v>
      </c>
      <c r="Y99" s="174">
        <f t="shared" si="382"/>
        <v>45474</v>
      </c>
      <c r="Z99" s="174">
        <f t="shared" si="382"/>
        <v>45505</v>
      </c>
      <c r="AA99" s="174">
        <f t="shared" si="382"/>
        <v>45536</v>
      </c>
      <c r="AB99" s="174">
        <f t="shared" si="382"/>
        <v>45566</v>
      </c>
      <c r="AC99" s="174">
        <f t="shared" si="382"/>
        <v>45597</v>
      </c>
      <c r="AD99" s="174" t="str">
        <f t="shared" si="382"/>
        <v>Dec-24 +</v>
      </c>
      <c r="AE99" s="175" t="s">
        <v>34</v>
      </c>
      <c r="AG99" s="75"/>
      <c r="AH99" s="173" t="s">
        <v>36</v>
      </c>
      <c r="AI99" s="174">
        <f t="shared" ref="AI99:AT99" si="383">AI$3</f>
        <v>45292</v>
      </c>
      <c r="AJ99" s="174">
        <f t="shared" si="383"/>
        <v>45323</v>
      </c>
      <c r="AK99" s="174">
        <f t="shared" si="383"/>
        <v>45352</v>
      </c>
      <c r="AL99" s="174">
        <f t="shared" si="383"/>
        <v>45383</v>
      </c>
      <c r="AM99" s="174">
        <f t="shared" si="383"/>
        <v>45413</v>
      </c>
      <c r="AN99" s="174">
        <f t="shared" si="383"/>
        <v>45444</v>
      </c>
      <c r="AO99" s="174">
        <f t="shared" si="383"/>
        <v>45474</v>
      </c>
      <c r="AP99" s="174">
        <f t="shared" si="383"/>
        <v>45505</v>
      </c>
      <c r="AQ99" s="174">
        <f t="shared" si="383"/>
        <v>45536</v>
      </c>
      <c r="AR99" s="174">
        <f t="shared" si="383"/>
        <v>45566</v>
      </c>
      <c r="AS99" s="174">
        <f t="shared" si="383"/>
        <v>45597</v>
      </c>
      <c r="AT99" s="174" t="str">
        <f t="shared" si="383"/>
        <v>Dec-24 +</v>
      </c>
      <c r="AU99" s="175" t="s">
        <v>34</v>
      </c>
      <c r="AW99" s="75"/>
      <c r="AX99" s="173" t="s">
        <v>36</v>
      </c>
      <c r="AY99" s="174">
        <f t="shared" ref="AY99:BJ99" si="384">AY$3</f>
        <v>45292</v>
      </c>
      <c r="AZ99" s="174">
        <f t="shared" si="384"/>
        <v>45323</v>
      </c>
      <c r="BA99" s="174">
        <f t="shared" si="384"/>
        <v>45352</v>
      </c>
      <c r="BB99" s="174">
        <f t="shared" si="384"/>
        <v>45383</v>
      </c>
      <c r="BC99" s="174">
        <f t="shared" si="384"/>
        <v>45413</v>
      </c>
      <c r="BD99" s="174">
        <f t="shared" si="384"/>
        <v>45444</v>
      </c>
      <c r="BE99" s="174">
        <f t="shared" si="384"/>
        <v>45474</v>
      </c>
      <c r="BF99" s="174">
        <f t="shared" si="384"/>
        <v>45505</v>
      </c>
      <c r="BG99" s="174">
        <f t="shared" si="384"/>
        <v>45536</v>
      </c>
      <c r="BH99" s="174">
        <f t="shared" si="384"/>
        <v>45566</v>
      </c>
      <c r="BI99" s="174">
        <f t="shared" si="384"/>
        <v>45597</v>
      </c>
      <c r="BJ99" s="174" t="str">
        <f t="shared" si="384"/>
        <v>Dec-24 +</v>
      </c>
      <c r="BK99" s="175" t="s">
        <v>34</v>
      </c>
      <c r="BP99" s="75"/>
      <c r="BQ99" s="173" t="s">
        <v>36</v>
      </c>
      <c r="BR99" s="482" t="s">
        <v>188</v>
      </c>
      <c r="BS99" s="482" t="s">
        <v>189</v>
      </c>
      <c r="BT99" s="482" t="s">
        <v>190</v>
      </c>
      <c r="BU99" s="482" t="s">
        <v>191</v>
      </c>
      <c r="BV99" s="482" t="s">
        <v>44</v>
      </c>
      <c r="BW99" s="482" t="s">
        <v>192</v>
      </c>
      <c r="BX99" s="482" t="s">
        <v>193</v>
      </c>
      <c r="BY99" s="482" t="s">
        <v>194</v>
      </c>
      <c r="BZ99" s="482" t="s">
        <v>195</v>
      </c>
      <c r="CA99" s="482" t="s">
        <v>196</v>
      </c>
      <c r="CB99" s="489" t="s">
        <v>197</v>
      </c>
      <c r="CC99" s="489" t="s">
        <v>198</v>
      </c>
      <c r="CD99" s="175" t="s">
        <v>34</v>
      </c>
      <c r="CF99" s="75"/>
      <c r="CG99" s="173" t="s">
        <v>36</v>
      </c>
      <c r="CH99" s="482" t="s">
        <v>188</v>
      </c>
      <c r="CI99" s="482" t="s">
        <v>189</v>
      </c>
      <c r="CJ99" s="482" t="s">
        <v>190</v>
      </c>
      <c r="CK99" s="482" t="s">
        <v>191</v>
      </c>
      <c r="CL99" s="482" t="s">
        <v>44</v>
      </c>
      <c r="CM99" s="482" t="s">
        <v>192</v>
      </c>
      <c r="CN99" s="482" t="s">
        <v>193</v>
      </c>
      <c r="CO99" s="482" t="s">
        <v>194</v>
      </c>
      <c r="CP99" s="482" t="s">
        <v>195</v>
      </c>
      <c r="CQ99" s="482" t="s">
        <v>196</v>
      </c>
      <c r="CR99" s="489" t="s">
        <v>197</v>
      </c>
      <c r="CS99" s="489" t="s">
        <v>198</v>
      </c>
      <c r="CT99" s="175" t="s">
        <v>34</v>
      </c>
      <c r="CV99" s="75"/>
      <c r="CW99" s="173" t="s">
        <v>36</v>
      </c>
      <c r="CX99" s="482" t="s">
        <v>188</v>
      </c>
      <c r="CY99" s="482" t="s">
        <v>189</v>
      </c>
      <c r="CZ99" s="482" t="s">
        <v>190</v>
      </c>
      <c r="DA99" s="482" t="s">
        <v>191</v>
      </c>
      <c r="DB99" s="482" t="s">
        <v>44</v>
      </c>
      <c r="DC99" s="482" t="s">
        <v>192</v>
      </c>
      <c r="DD99" s="482" t="s">
        <v>193</v>
      </c>
      <c r="DE99" s="482" t="s">
        <v>194</v>
      </c>
      <c r="DF99" s="482" t="s">
        <v>195</v>
      </c>
      <c r="DG99" s="482" t="s">
        <v>196</v>
      </c>
      <c r="DH99" s="489" t="s">
        <v>197</v>
      </c>
      <c r="DI99" s="489" t="s">
        <v>198</v>
      </c>
      <c r="DJ99" s="175" t="s">
        <v>34</v>
      </c>
      <c r="DL99" s="75"/>
      <c r="DM99" s="173" t="s">
        <v>36</v>
      </c>
      <c r="DN99" s="482" t="s">
        <v>188</v>
      </c>
      <c r="DO99" s="482" t="s">
        <v>189</v>
      </c>
      <c r="DP99" s="482" t="s">
        <v>190</v>
      </c>
      <c r="DQ99" s="482" t="s">
        <v>191</v>
      </c>
      <c r="DR99" s="482" t="s">
        <v>44</v>
      </c>
      <c r="DS99" s="482" t="s">
        <v>192</v>
      </c>
      <c r="DT99" s="482" t="s">
        <v>193</v>
      </c>
      <c r="DU99" s="482" t="s">
        <v>194</v>
      </c>
      <c r="DV99" s="482" t="s">
        <v>195</v>
      </c>
      <c r="DW99" s="482" t="s">
        <v>196</v>
      </c>
      <c r="DX99" s="489" t="s">
        <v>197</v>
      </c>
      <c r="DY99" s="489" t="s">
        <v>198</v>
      </c>
      <c r="DZ99" s="175" t="s">
        <v>34</v>
      </c>
    </row>
    <row r="100" spans="1:134" ht="15" customHeight="1" x14ac:dyDescent="0.25">
      <c r="A100" s="625" t="s">
        <v>172</v>
      </c>
      <c r="B100" s="185" t="s">
        <v>62</v>
      </c>
      <c r="C100" s="156">
        <v>0</v>
      </c>
      <c r="D100" s="156">
        <v>0</v>
      </c>
      <c r="E100" s="156">
        <v>0</v>
      </c>
      <c r="F100" s="156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156">
        <v>0</v>
      </c>
      <c r="M100" s="477">
        <f>$BL$114*CB100</f>
        <v>0</v>
      </c>
      <c r="N100" s="477">
        <f>$BM$114*CC100</f>
        <v>0</v>
      </c>
      <c r="O100" s="69">
        <f t="shared" ref="O100:O113" si="385">SUM(C100:N100)</f>
        <v>0</v>
      </c>
      <c r="Q100" s="625" t="s">
        <v>172</v>
      </c>
      <c r="R100" s="185" t="s">
        <v>62</v>
      </c>
      <c r="S100" s="156">
        <v>0</v>
      </c>
      <c r="T100" s="156">
        <v>0</v>
      </c>
      <c r="U100" s="156">
        <v>0</v>
      </c>
      <c r="V100" s="156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156">
        <v>0</v>
      </c>
      <c r="AC100" s="477">
        <f>$BL$114*CR100</f>
        <v>0</v>
      </c>
      <c r="AD100" s="477">
        <f>$BM$114*CS100</f>
        <v>0</v>
      </c>
      <c r="AE100" s="69">
        <f t="shared" ref="AE100:AE113" si="386">SUM(S100:AD100)</f>
        <v>0</v>
      </c>
      <c r="AG100" s="625" t="s">
        <v>172</v>
      </c>
      <c r="AH100" s="185" t="s">
        <v>62</v>
      </c>
      <c r="AI100" s="156">
        <v>0</v>
      </c>
      <c r="AJ100" s="156">
        <v>0</v>
      </c>
      <c r="AK100" s="156">
        <v>0</v>
      </c>
      <c r="AL100" s="156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156">
        <v>0</v>
      </c>
      <c r="AS100" s="477">
        <f>$BL$114*DH100</f>
        <v>0</v>
      </c>
      <c r="AT100" s="477">
        <f>$BM$114*DI100</f>
        <v>0</v>
      </c>
      <c r="AU100" s="69">
        <f t="shared" ref="AU100:AU113" si="387">SUM(AI100:AT100)</f>
        <v>0</v>
      </c>
      <c r="AW100" s="625" t="s">
        <v>172</v>
      </c>
      <c r="AX100" s="185" t="s">
        <v>62</v>
      </c>
      <c r="AY100" s="156">
        <v>0</v>
      </c>
      <c r="AZ100" s="156">
        <v>0</v>
      </c>
      <c r="BA100" s="156">
        <v>0</v>
      </c>
      <c r="BB100" s="156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156">
        <v>0</v>
      </c>
      <c r="BI100" s="477">
        <f>$BL$114*DX100</f>
        <v>0</v>
      </c>
      <c r="BJ100" s="477">
        <f>$BM$114*DY100</f>
        <v>0</v>
      </c>
      <c r="BK100" s="69">
        <f t="shared" ref="BK100:BK113" si="388">SUM(AY100:BJ100)</f>
        <v>0</v>
      </c>
      <c r="BL100" s="182"/>
      <c r="BP100" s="625" t="s">
        <v>172</v>
      </c>
      <c r="BQ100" s="185" t="s">
        <v>62</v>
      </c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506">
        <v>0</v>
      </c>
      <c r="CC100" s="506">
        <v>0</v>
      </c>
      <c r="CD100" s="507">
        <v>0</v>
      </c>
      <c r="CF100" s="625" t="s">
        <v>172</v>
      </c>
      <c r="CG100" s="185" t="s">
        <v>62</v>
      </c>
      <c r="CH100" s="164"/>
      <c r="CI100" s="164"/>
      <c r="CJ100" s="164"/>
      <c r="CK100" s="164"/>
      <c r="CL100" s="164"/>
      <c r="CM100" s="164"/>
      <c r="CN100" s="164"/>
      <c r="CO100" s="164"/>
      <c r="CP100" s="164"/>
      <c r="CQ100" s="164"/>
      <c r="CR100" s="506">
        <v>0</v>
      </c>
      <c r="CS100" s="506">
        <v>0</v>
      </c>
      <c r="CT100" s="507">
        <v>0</v>
      </c>
      <c r="CV100" s="625" t="s">
        <v>172</v>
      </c>
      <c r="CW100" s="185" t="s">
        <v>62</v>
      </c>
      <c r="CX100" s="164"/>
      <c r="CY100" s="164"/>
      <c r="CZ100" s="164"/>
      <c r="DA100" s="164"/>
      <c r="DB100" s="164"/>
      <c r="DC100" s="164"/>
      <c r="DD100" s="164"/>
      <c r="DE100" s="164"/>
      <c r="DF100" s="164"/>
      <c r="DG100" s="164"/>
      <c r="DH100" s="506">
        <v>0</v>
      </c>
      <c r="DI100" s="506">
        <v>0</v>
      </c>
      <c r="DJ100" s="507">
        <v>0</v>
      </c>
      <c r="DL100" s="625" t="s">
        <v>172</v>
      </c>
      <c r="DM100" s="185" t="s">
        <v>62</v>
      </c>
      <c r="DN100" s="164"/>
      <c r="DO100" s="164"/>
      <c r="DP100" s="164"/>
      <c r="DQ100" s="164"/>
      <c r="DR100" s="164"/>
      <c r="DS100" s="164"/>
      <c r="DT100" s="164"/>
      <c r="DU100" s="164"/>
      <c r="DV100" s="164"/>
      <c r="DW100" s="164"/>
      <c r="DX100" s="506">
        <v>0</v>
      </c>
      <c r="DY100" s="506">
        <v>0</v>
      </c>
      <c r="DZ100" s="507">
        <v>0</v>
      </c>
      <c r="EB100" s="513">
        <f>CB100+CR100+DH100+DX100</f>
        <v>0</v>
      </c>
      <c r="EC100" s="513">
        <f t="shared" ref="EC100:EC113" si="389">CC100+CS100+DI100+DY100</f>
        <v>0</v>
      </c>
      <c r="ED100" s="513">
        <f t="shared" ref="ED100:ED113" si="390">CD100+CT100+DJ100+DZ100</f>
        <v>0</v>
      </c>
    </row>
    <row r="101" spans="1:134" x14ac:dyDescent="0.25">
      <c r="A101" s="626"/>
      <c r="B101" s="185" t="s">
        <v>61</v>
      </c>
      <c r="C101" s="156">
        <v>0</v>
      </c>
      <c r="D101" s="156">
        <v>0</v>
      </c>
      <c r="E101" s="156">
        <v>0</v>
      </c>
      <c r="F101" s="156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156">
        <v>0</v>
      </c>
      <c r="M101" s="477">
        <f t="shared" ref="M101:M112" si="391">$BL$114*CB101</f>
        <v>0</v>
      </c>
      <c r="N101" s="477">
        <f t="shared" ref="N101:N112" si="392">$BM$114*CC101</f>
        <v>0</v>
      </c>
      <c r="O101" s="69">
        <f t="shared" si="385"/>
        <v>0</v>
      </c>
      <c r="Q101" s="626"/>
      <c r="R101" s="185" t="s">
        <v>61</v>
      </c>
      <c r="S101" s="156">
        <v>0</v>
      </c>
      <c r="T101" s="156">
        <v>0</v>
      </c>
      <c r="U101" s="156">
        <v>0</v>
      </c>
      <c r="V101" s="156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156">
        <v>0</v>
      </c>
      <c r="AC101" s="477">
        <f t="shared" ref="AC101:AC112" si="393">$BL$114*CR101</f>
        <v>0</v>
      </c>
      <c r="AD101" s="477">
        <f t="shared" ref="AD101:AD112" si="394">$BM$114*CS101</f>
        <v>0</v>
      </c>
      <c r="AE101" s="69">
        <f t="shared" si="386"/>
        <v>0</v>
      </c>
      <c r="AG101" s="626"/>
      <c r="AH101" s="185" t="s">
        <v>61</v>
      </c>
      <c r="AI101" s="156">
        <v>0</v>
      </c>
      <c r="AJ101" s="156">
        <v>0</v>
      </c>
      <c r="AK101" s="156">
        <v>0</v>
      </c>
      <c r="AL101" s="156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156">
        <v>0</v>
      </c>
      <c r="AS101" s="477">
        <f t="shared" ref="AS101:AS112" si="395">$BL$114*DH101</f>
        <v>0</v>
      </c>
      <c r="AT101" s="477">
        <f t="shared" ref="AT101:AT112" si="396">$BM$114*DI101</f>
        <v>0</v>
      </c>
      <c r="AU101" s="69">
        <f t="shared" si="387"/>
        <v>0</v>
      </c>
      <c r="AW101" s="626"/>
      <c r="AX101" s="185" t="s">
        <v>61</v>
      </c>
      <c r="AY101" s="156">
        <v>0</v>
      </c>
      <c r="AZ101" s="156">
        <v>0</v>
      </c>
      <c r="BA101" s="156">
        <v>0</v>
      </c>
      <c r="BB101" s="156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156">
        <v>0</v>
      </c>
      <c r="BI101" s="477">
        <f t="shared" ref="BI101:BI112" si="397">$BL$114*DX101</f>
        <v>0</v>
      </c>
      <c r="BJ101" s="477">
        <f t="shared" ref="BJ101:BJ112" si="398">$BM$114*DY101</f>
        <v>0</v>
      </c>
      <c r="BK101" s="69">
        <f t="shared" si="388"/>
        <v>0</v>
      </c>
      <c r="BP101" s="626"/>
      <c r="BQ101" s="185" t="s">
        <v>61</v>
      </c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64"/>
      <c r="CB101" s="508">
        <v>0</v>
      </c>
      <c r="CC101" s="508">
        <v>0</v>
      </c>
      <c r="CD101" s="509">
        <v>0</v>
      </c>
      <c r="CF101" s="626"/>
      <c r="CG101" s="185" t="s">
        <v>61</v>
      </c>
      <c r="CH101" s="164"/>
      <c r="CI101" s="164"/>
      <c r="CJ101" s="164"/>
      <c r="CK101" s="164"/>
      <c r="CL101" s="164"/>
      <c r="CM101" s="164"/>
      <c r="CN101" s="164"/>
      <c r="CO101" s="164"/>
      <c r="CP101" s="164"/>
      <c r="CQ101" s="164"/>
      <c r="CR101" s="508">
        <v>0</v>
      </c>
      <c r="CS101" s="508">
        <v>0</v>
      </c>
      <c r="CT101" s="509">
        <v>0</v>
      </c>
      <c r="CV101" s="626"/>
      <c r="CW101" s="185" t="s">
        <v>61</v>
      </c>
      <c r="CX101" s="164"/>
      <c r="CY101" s="164"/>
      <c r="CZ101" s="164"/>
      <c r="DA101" s="164"/>
      <c r="DB101" s="164"/>
      <c r="DC101" s="164"/>
      <c r="DD101" s="164"/>
      <c r="DE101" s="164"/>
      <c r="DF101" s="164"/>
      <c r="DG101" s="164"/>
      <c r="DH101" s="508">
        <v>0</v>
      </c>
      <c r="DI101" s="508">
        <v>0</v>
      </c>
      <c r="DJ101" s="509">
        <v>0</v>
      </c>
      <c r="DL101" s="626"/>
      <c r="DM101" s="185" t="s">
        <v>61</v>
      </c>
      <c r="DN101" s="164"/>
      <c r="DO101" s="164"/>
      <c r="DP101" s="164"/>
      <c r="DQ101" s="164"/>
      <c r="DR101" s="164"/>
      <c r="DS101" s="164"/>
      <c r="DT101" s="164"/>
      <c r="DU101" s="164"/>
      <c r="DV101" s="164"/>
      <c r="DW101" s="164"/>
      <c r="DX101" s="508">
        <v>0</v>
      </c>
      <c r="DY101" s="508">
        <v>0</v>
      </c>
      <c r="DZ101" s="509">
        <v>0</v>
      </c>
      <c r="EB101" s="513">
        <f t="shared" ref="EB101:EB113" si="399">CB101+CR101+DH101+DX101</f>
        <v>0</v>
      </c>
      <c r="EC101" s="513">
        <f t="shared" si="389"/>
        <v>0</v>
      </c>
      <c r="ED101" s="513">
        <f t="shared" si="390"/>
        <v>0</v>
      </c>
    </row>
    <row r="102" spans="1:134" x14ac:dyDescent="0.25">
      <c r="A102" s="626"/>
      <c r="B102" s="185" t="s">
        <v>60</v>
      </c>
      <c r="C102" s="156">
        <v>0</v>
      </c>
      <c r="D102" s="156">
        <v>0</v>
      </c>
      <c r="E102" s="156">
        <v>0</v>
      </c>
      <c r="F102" s="156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156">
        <v>0</v>
      </c>
      <c r="M102" s="477">
        <f t="shared" si="391"/>
        <v>0</v>
      </c>
      <c r="N102" s="477">
        <f t="shared" si="392"/>
        <v>0</v>
      </c>
      <c r="O102" s="69">
        <f t="shared" si="385"/>
        <v>0</v>
      </c>
      <c r="Q102" s="626"/>
      <c r="R102" s="185" t="s">
        <v>60</v>
      </c>
      <c r="S102" s="156">
        <v>0</v>
      </c>
      <c r="T102" s="156">
        <v>0</v>
      </c>
      <c r="U102" s="156">
        <v>0</v>
      </c>
      <c r="V102" s="156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156">
        <v>0</v>
      </c>
      <c r="AC102" s="477">
        <f t="shared" si="393"/>
        <v>0</v>
      </c>
      <c r="AD102" s="477">
        <f t="shared" si="394"/>
        <v>0</v>
      </c>
      <c r="AE102" s="69">
        <f t="shared" si="386"/>
        <v>0</v>
      </c>
      <c r="AG102" s="626"/>
      <c r="AH102" s="185" t="s">
        <v>60</v>
      </c>
      <c r="AI102" s="156">
        <v>0</v>
      </c>
      <c r="AJ102" s="156">
        <v>0</v>
      </c>
      <c r="AK102" s="156">
        <v>0</v>
      </c>
      <c r="AL102" s="156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156">
        <v>0</v>
      </c>
      <c r="AS102" s="477">
        <f t="shared" si="395"/>
        <v>0</v>
      </c>
      <c r="AT102" s="477">
        <f t="shared" si="396"/>
        <v>0</v>
      </c>
      <c r="AU102" s="69">
        <f t="shared" si="387"/>
        <v>0</v>
      </c>
      <c r="AW102" s="626"/>
      <c r="AX102" s="185" t="s">
        <v>60</v>
      </c>
      <c r="AY102" s="156">
        <v>0</v>
      </c>
      <c r="AZ102" s="156">
        <v>0</v>
      </c>
      <c r="BA102" s="156">
        <v>0</v>
      </c>
      <c r="BB102" s="156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156">
        <v>0</v>
      </c>
      <c r="BI102" s="477">
        <f t="shared" si="397"/>
        <v>0</v>
      </c>
      <c r="BJ102" s="477">
        <f t="shared" si="398"/>
        <v>0</v>
      </c>
      <c r="BK102" s="69">
        <f t="shared" si="388"/>
        <v>0</v>
      </c>
      <c r="BP102" s="626"/>
      <c r="BQ102" s="185" t="s">
        <v>60</v>
      </c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508">
        <v>0</v>
      </c>
      <c r="CC102" s="508">
        <v>0</v>
      </c>
      <c r="CD102" s="509">
        <v>0</v>
      </c>
      <c r="CF102" s="626"/>
      <c r="CG102" s="185" t="s">
        <v>60</v>
      </c>
      <c r="CH102" s="164"/>
      <c r="CI102" s="164"/>
      <c r="CJ102" s="164"/>
      <c r="CK102" s="164"/>
      <c r="CL102" s="164"/>
      <c r="CM102" s="164"/>
      <c r="CN102" s="164"/>
      <c r="CO102" s="164"/>
      <c r="CP102" s="164"/>
      <c r="CQ102" s="164"/>
      <c r="CR102" s="508">
        <v>0</v>
      </c>
      <c r="CS102" s="508">
        <v>0</v>
      </c>
      <c r="CT102" s="509">
        <v>0</v>
      </c>
      <c r="CV102" s="626"/>
      <c r="CW102" s="185" t="s">
        <v>60</v>
      </c>
      <c r="CX102" s="164"/>
      <c r="CY102" s="164"/>
      <c r="CZ102" s="164"/>
      <c r="DA102" s="164"/>
      <c r="DB102" s="164"/>
      <c r="DC102" s="164"/>
      <c r="DD102" s="164"/>
      <c r="DE102" s="164"/>
      <c r="DF102" s="164"/>
      <c r="DG102" s="164"/>
      <c r="DH102" s="508">
        <v>0</v>
      </c>
      <c r="DI102" s="508">
        <v>0</v>
      </c>
      <c r="DJ102" s="509">
        <v>0</v>
      </c>
      <c r="DL102" s="626"/>
      <c r="DM102" s="185" t="s">
        <v>60</v>
      </c>
      <c r="DN102" s="164"/>
      <c r="DO102" s="164"/>
      <c r="DP102" s="164"/>
      <c r="DQ102" s="164"/>
      <c r="DR102" s="164"/>
      <c r="DS102" s="164"/>
      <c r="DT102" s="164"/>
      <c r="DU102" s="164"/>
      <c r="DV102" s="164"/>
      <c r="DW102" s="164"/>
      <c r="DX102" s="508">
        <v>0</v>
      </c>
      <c r="DY102" s="508">
        <v>0</v>
      </c>
      <c r="DZ102" s="509">
        <v>0</v>
      </c>
      <c r="EB102" s="513">
        <f t="shared" si="399"/>
        <v>0</v>
      </c>
      <c r="EC102" s="513">
        <f t="shared" si="389"/>
        <v>0</v>
      </c>
      <c r="ED102" s="513">
        <f t="shared" si="390"/>
        <v>0</v>
      </c>
    </row>
    <row r="103" spans="1:134" x14ac:dyDescent="0.25">
      <c r="A103" s="626"/>
      <c r="B103" s="185" t="s">
        <v>59</v>
      </c>
      <c r="C103" s="156">
        <v>0</v>
      </c>
      <c r="D103" s="156">
        <v>0</v>
      </c>
      <c r="E103" s="156">
        <v>0</v>
      </c>
      <c r="F103" s="156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156">
        <v>0</v>
      </c>
      <c r="M103" s="477">
        <f t="shared" si="391"/>
        <v>0</v>
      </c>
      <c r="N103" s="477">
        <f t="shared" si="392"/>
        <v>0</v>
      </c>
      <c r="O103" s="69">
        <f t="shared" si="385"/>
        <v>0</v>
      </c>
      <c r="Q103" s="626"/>
      <c r="R103" s="185" t="s">
        <v>59</v>
      </c>
      <c r="S103" s="156">
        <v>0</v>
      </c>
      <c r="T103" s="156">
        <v>0</v>
      </c>
      <c r="U103" s="156">
        <v>0</v>
      </c>
      <c r="V103" s="156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156">
        <v>0</v>
      </c>
      <c r="AC103" s="477">
        <f t="shared" si="393"/>
        <v>0</v>
      </c>
      <c r="AD103" s="477">
        <f t="shared" si="394"/>
        <v>0</v>
      </c>
      <c r="AE103" s="69">
        <f t="shared" si="386"/>
        <v>0</v>
      </c>
      <c r="AG103" s="626"/>
      <c r="AH103" s="185" t="s">
        <v>59</v>
      </c>
      <c r="AI103" s="156">
        <v>0</v>
      </c>
      <c r="AJ103" s="156">
        <v>0</v>
      </c>
      <c r="AK103" s="156">
        <v>0</v>
      </c>
      <c r="AL103" s="156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156">
        <v>0</v>
      </c>
      <c r="AS103" s="477">
        <f t="shared" si="395"/>
        <v>0</v>
      </c>
      <c r="AT103" s="477">
        <f t="shared" si="396"/>
        <v>0</v>
      </c>
      <c r="AU103" s="69">
        <f t="shared" si="387"/>
        <v>0</v>
      </c>
      <c r="AW103" s="626"/>
      <c r="AX103" s="185" t="s">
        <v>59</v>
      </c>
      <c r="AY103" s="156">
        <v>0</v>
      </c>
      <c r="AZ103" s="156">
        <v>0</v>
      </c>
      <c r="BA103" s="156">
        <v>0</v>
      </c>
      <c r="BB103" s="156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156">
        <v>0</v>
      </c>
      <c r="BI103" s="477">
        <f t="shared" si="397"/>
        <v>0</v>
      </c>
      <c r="BJ103" s="477">
        <f t="shared" si="398"/>
        <v>0</v>
      </c>
      <c r="BK103" s="69">
        <f t="shared" si="388"/>
        <v>0</v>
      </c>
      <c r="BP103" s="626"/>
      <c r="BQ103" s="185" t="s">
        <v>59</v>
      </c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508">
        <v>0</v>
      </c>
      <c r="CC103" s="508">
        <v>0</v>
      </c>
      <c r="CD103" s="509">
        <v>0</v>
      </c>
      <c r="CF103" s="626"/>
      <c r="CG103" s="185" t="s">
        <v>59</v>
      </c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508">
        <v>0</v>
      </c>
      <c r="CS103" s="508">
        <v>0</v>
      </c>
      <c r="CT103" s="509">
        <v>0</v>
      </c>
      <c r="CV103" s="626"/>
      <c r="CW103" s="185" t="s">
        <v>59</v>
      </c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508">
        <v>0</v>
      </c>
      <c r="DI103" s="508">
        <v>0</v>
      </c>
      <c r="DJ103" s="509">
        <v>0</v>
      </c>
      <c r="DL103" s="626"/>
      <c r="DM103" s="185" t="s">
        <v>59</v>
      </c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508">
        <v>0</v>
      </c>
      <c r="DY103" s="508">
        <v>0</v>
      </c>
      <c r="DZ103" s="509">
        <v>0</v>
      </c>
      <c r="EB103" s="513">
        <f t="shared" si="399"/>
        <v>0</v>
      </c>
      <c r="EC103" s="513">
        <f t="shared" si="389"/>
        <v>0</v>
      </c>
      <c r="ED103" s="513">
        <f t="shared" si="390"/>
        <v>0</v>
      </c>
    </row>
    <row r="104" spans="1:134" x14ac:dyDescent="0.25">
      <c r="A104" s="626"/>
      <c r="B104" s="185" t="s">
        <v>58</v>
      </c>
      <c r="C104" s="156">
        <v>0</v>
      </c>
      <c r="D104" s="156">
        <v>0</v>
      </c>
      <c r="E104" s="156">
        <v>0</v>
      </c>
      <c r="F104" s="156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156">
        <v>0</v>
      </c>
      <c r="M104" s="477">
        <f t="shared" si="391"/>
        <v>0</v>
      </c>
      <c r="N104" s="477">
        <f t="shared" si="392"/>
        <v>0</v>
      </c>
      <c r="O104" s="69">
        <f t="shared" si="385"/>
        <v>0</v>
      </c>
      <c r="Q104" s="626"/>
      <c r="R104" s="185" t="s">
        <v>58</v>
      </c>
      <c r="S104" s="156">
        <v>0</v>
      </c>
      <c r="T104" s="156">
        <v>0</v>
      </c>
      <c r="U104" s="156">
        <v>0</v>
      </c>
      <c r="V104" s="156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156">
        <v>0</v>
      </c>
      <c r="AC104" s="477">
        <f t="shared" si="393"/>
        <v>0</v>
      </c>
      <c r="AD104" s="477">
        <f t="shared" si="394"/>
        <v>0</v>
      </c>
      <c r="AE104" s="69">
        <f t="shared" si="386"/>
        <v>0</v>
      </c>
      <c r="AG104" s="626"/>
      <c r="AH104" s="185" t="s">
        <v>58</v>
      </c>
      <c r="AI104" s="156">
        <v>0</v>
      </c>
      <c r="AJ104" s="156">
        <v>0</v>
      </c>
      <c r="AK104" s="156">
        <v>0</v>
      </c>
      <c r="AL104" s="156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156">
        <v>0</v>
      </c>
      <c r="AS104" s="477">
        <f t="shared" si="395"/>
        <v>0</v>
      </c>
      <c r="AT104" s="477">
        <f t="shared" si="396"/>
        <v>0</v>
      </c>
      <c r="AU104" s="69">
        <f t="shared" si="387"/>
        <v>0</v>
      </c>
      <c r="AW104" s="626"/>
      <c r="AX104" s="185" t="s">
        <v>58</v>
      </c>
      <c r="AY104" s="156">
        <v>0</v>
      </c>
      <c r="AZ104" s="156">
        <v>0</v>
      </c>
      <c r="BA104" s="156">
        <v>0</v>
      </c>
      <c r="BB104" s="156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156">
        <v>0</v>
      </c>
      <c r="BI104" s="477">
        <f t="shared" si="397"/>
        <v>0</v>
      </c>
      <c r="BJ104" s="477">
        <f t="shared" si="398"/>
        <v>0</v>
      </c>
      <c r="BK104" s="69">
        <f t="shared" si="388"/>
        <v>0</v>
      </c>
      <c r="BP104" s="626"/>
      <c r="BQ104" s="185" t="s">
        <v>58</v>
      </c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64"/>
      <c r="CB104" s="508">
        <v>0</v>
      </c>
      <c r="CC104" s="508">
        <v>0</v>
      </c>
      <c r="CD104" s="509">
        <v>0</v>
      </c>
      <c r="CF104" s="626"/>
      <c r="CG104" s="185" t="s">
        <v>58</v>
      </c>
      <c r="CH104" s="164"/>
      <c r="CI104" s="164"/>
      <c r="CJ104" s="164"/>
      <c r="CK104" s="164"/>
      <c r="CL104" s="164"/>
      <c r="CM104" s="164"/>
      <c r="CN104" s="164"/>
      <c r="CO104" s="164"/>
      <c r="CP104" s="164"/>
      <c r="CQ104" s="164"/>
      <c r="CR104" s="508">
        <v>0</v>
      </c>
      <c r="CS104" s="508">
        <v>0</v>
      </c>
      <c r="CT104" s="509">
        <v>0</v>
      </c>
      <c r="CV104" s="626"/>
      <c r="CW104" s="185" t="s">
        <v>58</v>
      </c>
      <c r="CX104" s="164"/>
      <c r="CY104" s="164"/>
      <c r="CZ104" s="164"/>
      <c r="DA104" s="164"/>
      <c r="DB104" s="164"/>
      <c r="DC104" s="164"/>
      <c r="DD104" s="164"/>
      <c r="DE104" s="164"/>
      <c r="DF104" s="164"/>
      <c r="DG104" s="164"/>
      <c r="DH104" s="508">
        <v>0</v>
      </c>
      <c r="DI104" s="508">
        <v>0</v>
      </c>
      <c r="DJ104" s="509">
        <v>0</v>
      </c>
      <c r="DL104" s="626"/>
      <c r="DM104" s="185" t="s">
        <v>58</v>
      </c>
      <c r="DN104" s="164"/>
      <c r="DO104" s="164"/>
      <c r="DP104" s="164"/>
      <c r="DQ104" s="164"/>
      <c r="DR104" s="164"/>
      <c r="DS104" s="164"/>
      <c r="DT104" s="164"/>
      <c r="DU104" s="164"/>
      <c r="DV104" s="164"/>
      <c r="DW104" s="164"/>
      <c r="DX104" s="508">
        <v>0</v>
      </c>
      <c r="DY104" s="508">
        <v>0</v>
      </c>
      <c r="DZ104" s="509">
        <v>0</v>
      </c>
      <c r="EB104" s="513">
        <f t="shared" si="399"/>
        <v>0</v>
      </c>
      <c r="EC104" s="513">
        <f t="shared" si="389"/>
        <v>0</v>
      </c>
      <c r="ED104" s="513">
        <f t="shared" si="390"/>
        <v>0</v>
      </c>
    </row>
    <row r="105" spans="1:134" x14ac:dyDescent="0.25">
      <c r="A105" s="626"/>
      <c r="B105" s="185" t="s">
        <v>57</v>
      </c>
      <c r="C105" s="156">
        <v>0</v>
      </c>
      <c r="D105" s="156">
        <v>0</v>
      </c>
      <c r="E105" s="156">
        <v>0</v>
      </c>
      <c r="F105" s="156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156">
        <v>0</v>
      </c>
      <c r="M105" s="477">
        <f t="shared" si="391"/>
        <v>0</v>
      </c>
      <c r="N105" s="477">
        <f t="shared" si="392"/>
        <v>0</v>
      </c>
      <c r="O105" s="69">
        <f t="shared" si="385"/>
        <v>0</v>
      </c>
      <c r="Q105" s="626"/>
      <c r="R105" s="185" t="s">
        <v>57</v>
      </c>
      <c r="S105" s="156">
        <v>0</v>
      </c>
      <c r="T105" s="156">
        <v>0</v>
      </c>
      <c r="U105" s="156">
        <v>0</v>
      </c>
      <c r="V105" s="156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156">
        <v>0</v>
      </c>
      <c r="AC105" s="477">
        <f t="shared" si="393"/>
        <v>0</v>
      </c>
      <c r="AD105" s="477">
        <f t="shared" si="394"/>
        <v>0</v>
      </c>
      <c r="AE105" s="69">
        <f t="shared" si="386"/>
        <v>0</v>
      </c>
      <c r="AG105" s="626"/>
      <c r="AH105" s="185" t="s">
        <v>57</v>
      </c>
      <c r="AI105" s="156">
        <v>0</v>
      </c>
      <c r="AJ105" s="156">
        <v>0</v>
      </c>
      <c r="AK105" s="156">
        <v>0</v>
      </c>
      <c r="AL105" s="156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156">
        <v>0</v>
      </c>
      <c r="AS105" s="477">
        <f t="shared" si="395"/>
        <v>0</v>
      </c>
      <c r="AT105" s="477">
        <f t="shared" si="396"/>
        <v>0</v>
      </c>
      <c r="AU105" s="69">
        <f t="shared" si="387"/>
        <v>0</v>
      </c>
      <c r="AW105" s="626"/>
      <c r="AX105" s="185" t="s">
        <v>57</v>
      </c>
      <c r="AY105" s="156">
        <v>0</v>
      </c>
      <c r="AZ105" s="156">
        <v>0</v>
      </c>
      <c r="BA105" s="156">
        <v>0</v>
      </c>
      <c r="BB105" s="156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156">
        <v>0</v>
      </c>
      <c r="BI105" s="477">
        <f t="shared" si="397"/>
        <v>0</v>
      </c>
      <c r="BJ105" s="477">
        <f t="shared" si="398"/>
        <v>0</v>
      </c>
      <c r="BK105" s="69">
        <f t="shared" si="388"/>
        <v>0</v>
      </c>
      <c r="BP105" s="626"/>
      <c r="BQ105" s="185" t="s">
        <v>57</v>
      </c>
      <c r="BR105" s="164"/>
      <c r="BS105" s="164"/>
      <c r="BT105" s="164"/>
      <c r="BU105" s="164"/>
      <c r="BV105" s="164"/>
      <c r="BW105" s="164"/>
      <c r="BX105" s="164"/>
      <c r="BY105" s="164"/>
      <c r="BZ105" s="164"/>
      <c r="CA105" s="164"/>
      <c r="CB105" s="508">
        <v>0</v>
      </c>
      <c r="CC105" s="508">
        <v>0</v>
      </c>
      <c r="CD105" s="509">
        <v>0</v>
      </c>
      <c r="CF105" s="626"/>
      <c r="CG105" s="185" t="s">
        <v>57</v>
      </c>
      <c r="CH105" s="164"/>
      <c r="CI105" s="164"/>
      <c r="CJ105" s="164"/>
      <c r="CK105" s="164"/>
      <c r="CL105" s="164"/>
      <c r="CM105" s="164"/>
      <c r="CN105" s="164"/>
      <c r="CO105" s="164"/>
      <c r="CP105" s="164"/>
      <c r="CQ105" s="164"/>
      <c r="CR105" s="508">
        <v>0</v>
      </c>
      <c r="CS105" s="508">
        <v>0</v>
      </c>
      <c r="CT105" s="509">
        <v>0</v>
      </c>
      <c r="CV105" s="626"/>
      <c r="CW105" s="185" t="s">
        <v>57</v>
      </c>
      <c r="CX105" s="164"/>
      <c r="CY105" s="164"/>
      <c r="CZ105" s="164"/>
      <c r="DA105" s="164"/>
      <c r="DB105" s="164"/>
      <c r="DC105" s="164"/>
      <c r="DD105" s="164"/>
      <c r="DE105" s="164"/>
      <c r="DF105" s="164"/>
      <c r="DG105" s="164"/>
      <c r="DH105" s="508">
        <v>0</v>
      </c>
      <c r="DI105" s="508">
        <v>0</v>
      </c>
      <c r="DJ105" s="509">
        <v>0</v>
      </c>
      <c r="DL105" s="626"/>
      <c r="DM105" s="185" t="s">
        <v>57</v>
      </c>
      <c r="DN105" s="164"/>
      <c r="DO105" s="164"/>
      <c r="DP105" s="164"/>
      <c r="DQ105" s="164"/>
      <c r="DR105" s="164"/>
      <c r="DS105" s="164"/>
      <c r="DT105" s="164"/>
      <c r="DU105" s="164"/>
      <c r="DV105" s="164"/>
      <c r="DW105" s="164"/>
      <c r="DX105" s="508">
        <v>0</v>
      </c>
      <c r="DY105" s="508">
        <v>0</v>
      </c>
      <c r="DZ105" s="509">
        <v>0</v>
      </c>
      <c r="EB105" s="513">
        <f t="shared" si="399"/>
        <v>0</v>
      </c>
      <c r="EC105" s="513">
        <f t="shared" si="389"/>
        <v>0</v>
      </c>
      <c r="ED105" s="513">
        <f t="shared" si="390"/>
        <v>0</v>
      </c>
    </row>
    <row r="106" spans="1:134" x14ac:dyDescent="0.25">
      <c r="A106" s="626"/>
      <c r="B106" s="185" t="s">
        <v>56</v>
      </c>
      <c r="C106" s="156">
        <v>0</v>
      </c>
      <c r="D106" s="156">
        <v>0</v>
      </c>
      <c r="E106" s="156">
        <v>0</v>
      </c>
      <c r="F106" s="156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156">
        <v>0</v>
      </c>
      <c r="M106" s="477">
        <f t="shared" si="391"/>
        <v>0</v>
      </c>
      <c r="N106" s="477">
        <f t="shared" si="392"/>
        <v>0</v>
      </c>
      <c r="O106" s="69">
        <f t="shared" si="385"/>
        <v>0</v>
      </c>
      <c r="Q106" s="626"/>
      <c r="R106" s="185" t="s">
        <v>56</v>
      </c>
      <c r="S106" s="156">
        <v>0</v>
      </c>
      <c r="T106" s="156">
        <v>0</v>
      </c>
      <c r="U106" s="156">
        <v>0</v>
      </c>
      <c r="V106" s="156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156">
        <v>0</v>
      </c>
      <c r="AC106" s="477">
        <f t="shared" si="393"/>
        <v>0</v>
      </c>
      <c r="AD106" s="477">
        <f t="shared" si="394"/>
        <v>0</v>
      </c>
      <c r="AE106" s="69">
        <f t="shared" si="386"/>
        <v>0</v>
      </c>
      <c r="AG106" s="626"/>
      <c r="AH106" s="185" t="s">
        <v>56</v>
      </c>
      <c r="AI106" s="156">
        <v>0</v>
      </c>
      <c r="AJ106" s="156">
        <v>0</v>
      </c>
      <c r="AK106" s="156">
        <v>0</v>
      </c>
      <c r="AL106" s="156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156">
        <v>0</v>
      </c>
      <c r="AS106" s="477">
        <f t="shared" si="395"/>
        <v>0</v>
      </c>
      <c r="AT106" s="477">
        <f t="shared" si="396"/>
        <v>0</v>
      </c>
      <c r="AU106" s="69">
        <f t="shared" si="387"/>
        <v>0</v>
      </c>
      <c r="AW106" s="626"/>
      <c r="AX106" s="185" t="s">
        <v>56</v>
      </c>
      <c r="AY106" s="156">
        <v>0</v>
      </c>
      <c r="AZ106" s="156">
        <v>0</v>
      </c>
      <c r="BA106" s="156">
        <v>0</v>
      </c>
      <c r="BB106" s="156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156">
        <v>0</v>
      </c>
      <c r="BI106" s="477">
        <f t="shared" si="397"/>
        <v>0</v>
      </c>
      <c r="BJ106" s="477">
        <f t="shared" si="398"/>
        <v>0</v>
      </c>
      <c r="BK106" s="69">
        <f t="shared" si="388"/>
        <v>0</v>
      </c>
      <c r="BP106" s="626"/>
      <c r="BQ106" s="185" t="s">
        <v>56</v>
      </c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508">
        <v>0</v>
      </c>
      <c r="CC106" s="508">
        <v>0</v>
      </c>
      <c r="CD106" s="509">
        <v>0</v>
      </c>
      <c r="CF106" s="626"/>
      <c r="CG106" s="185" t="s">
        <v>56</v>
      </c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508">
        <v>0</v>
      </c>
      <c r="CS106" s="508">
        <v>0</v>
      </c>
      <c r="CT106" s="509">
        <v>0</v>
      </c>
      <c r="CV106" s="626"/>
      <c r="CW106" s="185" t="s">
        <v>56</v>
      </c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508">
        <v>0</v>
      </c>
      <c r="DI106" s="508">
        <v>0</v>
      </c>
      <c r="DJ106" s="509">
        <v>0</v>
      </c>
      <c r="DL106" s="626"/>
      <c r="DM106" s="185" t="s">
        <v>56</v>
      </c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508">
        <v>0</v>
      </c>
      <c r="DY106" s="508">
        <v>0</v>
      </c>
      <c r="DZ106" s="509">
        <v>0</v>
      </c>
      <c r="EB106" s="513">
        <f t="shared" si="399"/>
        <v>0</v>
      </c>
      <c r="EC106" s="513">
        <f t="shared" si="389"/>
        <v>0</v>
      </c>
      <c r="ED106" s="513">
        <f t="shared" si="390"/>
        <v>0</v>
      </c>
    </row>
    <row r="107" spans="1:134" x14ac:dyDescent="0.25">
      <c r="A107" s="626"/>
      <c r="B107" s="185" t="s">
        <v>55</v>
      </c>
      <c r="C107" s="156">
        <v>0</v>
      </c>
      <c r="D107" s="156">
        <v>0</v>
      </c>
      <c r="E107" s="156">
        <v>0</v>
      </c>
      <c r="F107" s="156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156">
        <v>0</v>
      </c>
      <c r="M107" s="477">
        <f t="shared" si="391"/>
        <v>0</v>
      </c>
      <c r="N107" s="477">
        <f t="shared" si="392"/>
        <v>0</v>
      </c>
      <c r="O107" s="69">
        <f t="shared" si="385"/>
        <v>0</v>
      </c>
      <c r="Q107" s="626"/>
      <c r="R107" s="185" t="s">
        <v>55</v>
      </c>
      <c r="S107" s="156">
        <v>0</v>
      </c>
      <c r="T107" s="156">
        <v>0</v>
      </c>
      <c r="U107" s="156">
        <v>0</v>
      </c>
      <c r="V107" s="156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156">
        <v>0</v>
      </c>
      <c r="AC107" s="477">
        <f t="shared" si="393"/>
        <v>0</v>
      </c>
      <c r="AD107" s="477">
        <f t="shared" si="394"/>
        <v>0</v>
      </c>
      <c r="AE107" s="69">
        <f t="shared" si="386"/>
        <v>0</v>
      </c>
      <c r="AG107" s="626"/>
      <c r="AH107" s="185" t="s">
        <v>55</v>
      </c>
      <c r="AI107" s="156">
        <v>0</v>
      </c>
      <c r="AJ107" s="156">
        <v>0</v>
      </c>
      <c r="AK107" s="156">
        <v>0</v>
      </c>
      <c r="AL107" s="156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156">
        <v>0</v>
      </c>
      <c r="AS107" s="477">
        <f t="shared" si="395"/>
        <v>0</v>
      </c>
      <c r="AT107" s="477">
        <f t="shared" si="396"/>
        <v>0</v>
      </c>
      <c r="AU107" s="69">
        <f t="shared" si="387"/>
        <v>0</v>
      </c>
      <c r="AW107" s="626"/>
      <c r="AX107" s="185" t="s">
        <v>55</v>
      </c>
      <c r="AY107" s="156">
        <v>0</v>
      </c>
      <c r="AZ107" s="156">
        <v>0</v>
      </c>
      <c r="BA107" s="156">
        <v>0</v>
      </c>
      <c r="BB107" s="156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156">
        <v>0</v>
      </c>
      <c r="BI107" s="477">
        <f t="shared" si="397"/>
        <v>0</v>
      </c>
      <c r="BJ107" s="477">
        <f t="shared" si="398"/>
        <v>0</v>
      </c>
      <c r="BK107" s="69">
        <f t="shared" si="388"/>
        <v>0</v>
      </c>
      <c r="BP107" s="626"/>
      <c r="BQ107" s="185" t="s">
        <v>55</v>
      </c>
      <c r="BR107" s="164"/>
      <c r="BS107" s="164"/>
      <c r="BT107" s="164"/>
      <c r="BU107" s="164"/>
      <c r="BV107" s="164"/>
      <c r="BW107" s="164"/>
      <c r="BX107" s="164"/>
      <c r="BY107" s="164"/>
      <c r="BZ107" s="164"/>
      <c r="CA107" s="164"/>
      <c r="CB107" s="508">
        <v>0</v>
      </c>
      <c r="CC107" s="508">
        <v>0</v>
      </c>
      <c r="CD107" s="509">
        <v>0</v>
      </c>
      <c r="CF107" s="626"/>
      <c r="CG107" s="185" t="s">
        <v>55</v>
      </c>
      <c r="CH107" s="164"/>
      <c r="CI107" s="164"/>
      <c r="CJ107" s="164"/>
      <c r="CK107" s="164"/>
      <c r="CL107" s="164"/>
      <c r="CM107" s="164"/>
      <c r="CN107" s="164"/>
      <c r="CO107" s="164"/>
      <c r="CP107" s="164"/>
      <c r="CQ107" s="164"/>
      <c r="CR107" s="508">
        <v>0</v>
      </c>
      <c r="CS107" s="508">
        <v>0</v>
      </c>
      <c r="CT107" s="509">
        <v>0</v>
      </c>
      <c r="CV107" s="626"/>
      <c r="CW107" s="185" t="s">
        <v>55</v>
      </c>
      <c r="CX107" s="164"/>
      <c r="CY107" s="164"/>
      <c r="CZ107" s="164"/>
      <c r="DA107" s="164"/>
      <c r="DB107" s="164"/>
      <c r="DC107" s="164"/>
      <c r="DD107" s="164"/>
      <c r="DE107" s="164"/>
      <c r="DF107" s="164"/>
      <c r="DG107" s="164"/>
      <c r="DH107" s="508">
        <v>0</v>
      </c>
      <c r="DI107" s="508">
        <v>0</v>
      </c>
      <c r="DJ107" s="509">
        <v>0</v>
      </c>
      <c r="DL107" s="626"/>
      <c r="DM107" s="185" t="s">
        <v>55</v>
      </c>
      <c r="DN107" s="164"/>
      <c r="DO107" s="164"/>
      <c r="DP107" s="164"/>
      <c r="DQ107" s="164"/>
      <c r="DR107" s="164"/>
      <c r="DS107" s="164"/>
      <c r="DT107" s="164"/>
      <c r="DU107" s="164"/>
      <c r="DV107" s="164"/>
      <c r="DW107" s="164"/>
      <c r="DX107" s="508">
        <v>0</v>
      </c>
      <c r="DY107" s="508">
        <v>0</v>
      </c>
      <c r="DZ107" s="509">
        <v>0</v>
      </c>
      <c r="EB107" s="513">
        <f t="shared" si="399"/>
        <v>0</v>
      </c>
      <c r="EC107" s="513">
        <f t="shared" si="389"/>
        <v>0</v>
      </c>
      <c r="ED107" s="513">
        <f t="shared" si="390"/>
        <v>0</v>
      </c>
    </row>
    <row r="108" spans="1:134" x14ac:dyDescent="0.25">
      <c r="A108" s="626"/>
      <c r="B108" s="185" t="s">
        <v>54</v>
      </c>
      <c r="C108" s="156">
        <v>0</v>
      </c>
      <c r="D108" s="156">
        <v>0</v>
      </c>
      <c r="E108" s="156">
        <v>0</v>
      </c>
      <c r="F108" s="156">
        <v>0</v>
      </c>
      <c r="G108" s="3">
        <v>0</v>
      </c>
      <c r="H108" s="3">
        <v>0</v>
      </c>
      <c r="I108" s="3">
        <v>0</v>
      </c>
      <c r="J108" s="3">
        <v>0</v>
      </c>
      <c r="K108" s="3">
        <v>1028.2776047676928</v>
      </c>
      <c r="L108" s="156">
        <v>736.77619489413371</v>
      </c>
      <c r="M108" s="477">
        <f t="shared" si="391"/>
        <v>0</v>
      </c>
      <c r="N108" s="477">
        <f t="shared" si="392"/>
        <v>0</v>
      </c>
      <c r="O108" s="69">
        <f t="shared" si="385"/>
        <v>1765.0537996618264</v>
      </c>
      <c r="Q108" s="626"/>
      <c r="R108" s="185" t="s">
        <v>54</v>
      </c>
      <c r="S108" s="156">
        <v>0</v>
      </c>
      <c r="T108" s="156">
        <v>0</v>
      </c>
      <c r="U108" s="156">
        <v>0</v>
      </c>
      <c r="V108" s="156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59227.112478379851</v>
      </c>
      <c r="AB108" s="156">
        <v>35915.304274296563</v>
      </c>
      <c r="AC108" s="477">
        <f t="shared" si="393"/>
        <v>0</v>
      </c>
      <c r="AD108" s="477">
        <f t="shared" si="394"/>
        <v>0</v>
      </c>
      <c r="AE108" s="69">
        <f t="shared" si="386"/>
        <v>95142.416752676421</v>
      </c>
      <c r="AG108" s="626"/>
      <c r="AH108" s="185" t="s">
        <v>54</v>
      </c>
      <c r="AI108" s="156">
        <v>0</v>
      </c>
      <c r="AJ108" s="156">
        <v>0</v>
      </c>
      <c r="AK108" s="156">
        <v>0</v>
      </c>
      <c r="AL108" s="156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69896.608746417522</v>
      </c>
      <c r="AR108" s="156">
        <v>106705.09053201783</v>
      </c>
      <c r="AS108" s="477">
        <f t="shared" si="395"/>
        <v>0</v>
      </c>
      <c r="AT108" s="477">
        <f t="shared" si="396"/>
        <v>0</v>
      </c>
      <c r="AU108" s="69">
        <f t="shared" si="387"/>
        <v>176601.69927843535</v>
      </c>
      <c r="AW108" s="626"/>
      <c r="AX108" s="185" t="s">
        <v>54</v>
      </c>
      <c r="AY108" s="156">
        <v>0</v>
      </c>
      <c r="AZ108" s="156">
        <v>0</v>
      </c>
      <c r="BA108" s="156">
        <v>0</v>
      </c>
      <c r="BB108" s="156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105396.03849039655</v>
      </c>
      <c r="BH108" s="156">
        <v>132390.92183374305</v>
      </c>
      <c r="BI108" s="477">
        <f t="shared" si="397"/>
        <v>0</v>
      </c>
      <c r="BJ108" s="477">
        <f t="shared" si="398"/>
        <v>0</v>
      </c>
      <c r="BK108" s="69">
        <f t="shared" si="388"/>
        <v>237786.9603241396</v>
      </c>
      <c r="BP108" s="626"/>
      <c r="BQ108" s="185" t="s">
        <v>54</v>
      </c>
      <c r="BR108" s="164"/>
      <c r="BS108" s="164"/>
      <c r="BT108" s="164"/>
      <c r="BU108" s="164"/>
      <c r="BV108" s="164"/>
      <c r="BW108" s="164"/>
      <c r="BX108" s="164"/>
      <c r="BY108" s="164"/>
      <c r="BZ108" s="164"/>
      <c r="CA108" s="164"/>
      <c r="CB108" s="508">
        <v>2.5043172733409005E-3</v>
      </c>
      <c r="CC108" s="508">
        <v>2.5043172733409005E-3</v>
      </c>
      <c r="CD108" s="509">
        <v>2.5043172733409005E-3</v>
      </c>
      <c r="CF108" s="626"/>
      <c r="CG108" s="185" t="s">
        <v>54</v>
      </c>
      <c r="CH108" s="164"/>
      <c r="CI108" s="164"/>
      <c r="CJ108" s="164"/>
      <c r="CK108" s="164"/>
      <c r="CL108" s="164"/>
      <c r="CM108" s="164"/>
      <c r="CN108" s="164"/>
      <c r="CO108" s="164"/>
      <c r="CP108" s="164"/>
      <c r="CQ108" s="164"/>
      <c r="CR108" s="508">
        <v>4.9121464331413414E-3</v>
      </c>
      <c r="CS108" s="508">
        <v>4.9121464331413414E-3</v>
      </c>
      <c r="CT108" s="509">
        <v>4.9121464331413414E-3</v>
      </c>
      <c r="CV108" s="626"/>
      <c r="CW108" s="185" t="s">
        <v>54</v>
      </c>
      <c r="CX108" s="164"/>
      <c r="CY108" s="164"/>
      <c r="CZ108" s="164"/>
      <c r="DA108" s="164"/>
      <c r="DB108" s="164"/>
      <c r="DC108" s="164"/>
      <c r="DD108" s="164"/>
      <c r="DE108" s="164"/>
      <c r="DF108" s="164"/>
      <c r="DG108" s="164"/>
      <c r="DH108" s="508">
        <v>0.26137539055142905</v>
      </c>
      <c r="DI108" s="508">
        <v>0.26137539055142905</v>
      </c>
      <c r="DJ108" s="509">
        <v>0.26137539055142905</v>
      </c>
      <c r="DL108" s="626"/>
      <c r="DM108" s="185" t="s">
        <v>54</v>
      </c>
      <c r="DN108" s="164"/>
      <c r="DO108" s="164"/>
      <c r="DP108" s="164"/>
      <c r="DQ108" s="164"/>
      <c r="DR108" s="164"/>
      <c r="DS108" s="164"/>
      <c r="DT108" s="164"/>
      <c r="DU108" s="164"/>
      <c r="DV108" s="164"/>
      <c r="DW108" s="164"/>
      <c r="DX108" s="508">
        <v>0.7312081457420887</v>
      </c>
      <c r="DY108" s="508">
        <v>0.7312081457420887</v>
      </c>
      <c r="DZ108" s="509">
        <v>0.7312081457420887</v>
      </c>
      <c r="EB108" s="513">
        <f t="shared" si="399"/>
        <v>1</v>
      </c>
      <c r="EC108" s="513">
        <f t="shared" si="389"/>
        <v>1</v>
      </c>
      <c r="ED108" s="513">
        <f t="shared" si="390"/>
        <v>1</v>
      </c>
    </row>
    <row r="109" spans="1:134" x14ac:dyDescent="0.25">
      <c r="A109" s="626"/>
      <c r="B109" s="185" t="s">
        <v>53</v>
      </c>
      <c r="C109" s="156">
        <v>0</v>
      </c>
      <c r="D109" s="156">
        <v>0</v>
      </c>
      <c r="E109" s="156">
        <v>0</v>
      </c>
      <c r="F109" s="156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156">
        <v>0</v>
      </c>
      <c r="M109" s="477">
        <f t="shared" si="391"/>
        <v>0</v>
      </c>
      <c r="N109" s="477">
        <f t="shared" si="392"/>
        <v>0</v>
      </c>
      <c r="O109" s="69">
        <f t="shared" si="385"/>
        <v>0</v>
      </c>
      <c r="Q109" s="626"/>
      <c r="R109" s="185" t="s">
        <v>53</v>
      </c>
      <c r="S109" s="156">
        <v>0</v>
      </c>
      <c r="T109" s="156">
        <v>0</v>
      </c>
      <c r="U109" s="156">
        <v>0</v>
      </c>
      <c r="V109" s="156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156">
        <v>0</v>
      </c>
      <c r="AC109" s="477">
        <f t="shared" si="393"/>
        <v>0</v>
      </c>
      <c r="AD109" s="477">
        <f t="shared" si="394"/>
        <v>0</v>
      </c>
      <c r="AE109" s="69">
        <f t="shared" si="386"/>
        <v>0</v>
      </c>
      <c r="AG109" s="626"/>
      <c r="AH109" s="185" t="s">
        <v>53</v>
      </c>
      <c r="AI109" s="156">
        <v>0</v>
      </c>
      <c r="AJ109" s="156">
        <v>0</v>
      </c>
      <c r="AK109" s="156">
        <v>0</v>
      </c>
      <c r="AL109" s="156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156">
        <v>0</v>
      </c>
      <c r="AS109" s="477">
        <f t="shared" si="395"/>
        <v>0</v>
      </c>
      <c r="AT109" s="477">
        <f t="shared" si="396"/>
        <v>0</v>
      </c>
      <c r="AU109" s="69">
        <f t="shared" si="387"/>
        <v>0</v>
      </c>
      <c r="AW109" s="626"/>
      <c r="AX109" s="185" t="s">
        <v>53</v>
      </c>
      <c r="AY109" s="156">
        <v>0</v>
      </c>
      <c r="AZ109" s="156">
        <v>0</v>
      </c>
      <c r="BA109" s="156">
        <v>0</v>
      </c>
      <c r="BB109" s="156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156">
        <v>0</v>
      </c>
      <c r="BI109" s="477">
        <f t="shared" si="397"/>
        <v>0</v>
      </c>
      <c r="BJ109" s="477">
        <f t="shared" si="398"/>
        <v>0</v>
      </c>
      <c r="BK109" s="69">
        <f t="shared" si="388"/>
        <v>0</v>
      </c>
      <c r="BP109" s="626"/>
      <c r="BQ109" s="185" t="s">
        <v>53</v>
      </c>
      <c r="BR109" s="164"/>
      <c r="BS109" s="164"/>
      <c r="BT109" s="164"/>
      <c r="BU109" s="164"/>
      <c r="BV109" s="164"/>
      <c r="BW109" s="164"/>
      <c r="BX109" s="164"/>
      <c r="BY109" s="164"/>
      <c r="BZ109" s="164"/>
      <c r="CA109" s="164"/>
      <c r="CB109" s="508">
        <v>0</v>
      </c>
      <c r="CC109" s="508">
        <v>0</v>
      </c>
      <c r="CD109" s="509">
        <v>0</v>
      </c>
      <c r="CF109" s="626"/>
      <c r="CG109" s="185" t="s">
        <v>53</v>
      </c>
      <c r="CH109" s="164"/>
      <c r="CI109" s="164"/>
      <c r="CJ109" s="164"/>
      <c r="CK109" s="164"/>
      <c r="CL109" s="164"/>
      <c r="CM109" s="164"/>
      <c r="CN109" s="164"/>
      <c r="CO109" s="164"/>
      <c r="CP109" s="164"/>
      <c r="CQ109" s="164"/>
      <c r="CR109" s="508">
        <v>0</v>
      </c>
      <c r="CS109" s="508">
        <v>0</v>
      </c>
      <c r="CT109" s="509">
        <v>0</v>
      </c>
      <c r="CV109" s="626"/>
      <c r="CW109" s="185" t="s">
        <v>53</v>
      </c>
      <c r="CX109" s="164"/>
      <c r="CY109" s="164"/>
      <c r="CZ109" s="164"/>
      <c r="DA109" s="164"/>
      <c r="DB109" s="164"/>
      <c r="DC109" s="164"/>
      <c r="DD109" s="164"/>
      <c r="DE109" s="164"/>
      <c r="DF109" s="164"/>
      <c r="DG109" s="164"/>
      <c r="DH109" s="508">
        <v>0</v>
      </c>
      <c r="DI109" s="508">
        <v>0</v>
      </c>
      <c r="DJ109" s="509">
        <v>0</v>
      </c>
      <c r="DL109" s="626"/>
      <c r="DM109" s="185" t="s">
        <v>53</v>
      </c>
      <c r="DN109" s="164"/>
      <c r="DO109" s="164"/>
      <c r="DP109" s="164"/>
      <c r="DQ109" s="164"/>
      <c r="DR109" s="164"/>
      <c r="DS109" s="164"/>
      <c r="DT109" s="164"/>
      <c r="DU109" s="164"/>
      <c r="DV109" s="164"/>
      <c r="DW109" s="164"/>
      <c r="DX109" s="508">
        <v>0</v>
      </c>
      <c r="DY109" s="508">
        <v>0</v>
      </c>
      <c r="DZ109" s="509">
        <v>0</v>
      </c>
      <c r="EB109" s="513">
        <f t="shared" si="399"/>
        <v>0</v>
      </c>
      <c r="EC109" s="513">
        <f t="shared" si="389"/>
        <v>0</v>
      </c>
      <c r="ED109" s="513">
        <f t="shared" si="390"/>
        <v>0</v>
      </c>
    </row>
    <row r="110" spans="1:134" x14ac:dyDescent="0.25">
      <c r="A110" s="626"/>
      <c r="B110" s="185" t="s">
        <v>52</v>
      </c>
      <c r="C110" s="156">
        <v>0</v>
      </c>
      <c r="D110" s="156">
        <v>0</v>
      </c>
      <c r="E110" s="156">
        <v>0</v>
      </c>
      <c r="F110" s="156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156">
        <v>0</v>
      </c>
      <c r="M110" s="477">
        <f t="shared" si="391"/>
        <v>0</v>
      </c>
      <c r="N110" s="477">
        <f t="shared" si="392"/>
        <v>0</v>
      </c>
      <c r="O110" s="69">
        <f t="shared" si="385"/>
        <v>0</v>
      </c>
      <c r="Q110" s="626"/>
      <c r="R110" s="185" t="s">
        <v>52</v>
      </c>
      <c r="S110" s="156">
        <v>0</v>
      </c>
      <c r="T110" s="156">
        <v>0</v>
      </c>
      <c r="U110" s="156">
        <v>0</v>
      </c>
      <c r="V110" s="156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156">
        <v>0</v>
      </c>
      <c r="AC110" s="477">
        <f t="shared" si="393"/>
        <v>0</v>
      </c>
      <c r="AD110" s="477">
        <f t="shared" si="394"/>
        <v>0</v>
      </c>
      <c r="AE110" s="69">
        <f t="shared" si="386"/>
        <v>0</v>
      </c>
      <c r="AG110" s="626"/>
      <c r="AH110" s="185" t="s">
        <v>52</v>
      </c>
      <c r="AI110" s="156">
        <v>0</v>
      </c>
      <c r="AJ110" s="156">
        <v>0</v>
      </c>
      <c r="AK110" s="156">
        <v>0</v>
      </c>
      <c r="AL110" s="156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156">
        <v>0</v>
      </c>
      <c r="AS110" s="477">
        <f t="shared" si="395"/>
        <v>0</v>
      </c>
      <c r="AT110" s="477">
        <f t="shared" si="396"/>
        <v>0</v>
      </c>
      <c r="AU110" s="69">
        <f t="shared" si="387"/>
        <v>0</v>
      </c>
      <c r="AW110" s="626"/>
      <c r="AX110" s="185" t="s">
        <v>52</v>
      </c>
      <c r="AY110" s="156">
        <v>0</v>
      </c>
      <c r="AZ110" s="156">
        <v>0</v>
      </c>
      <c r="BA110" s="156">
        <v>0</v>
      </c>
      <c r="BB110" s="156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156">
        <v>0</v>
      </c>
      <c r="BI110" s="477">
        <f t="shared" si="397"/>
        <v>0</v>
      </c>
      <c r="BJ110" s="477">
        <f t="shared" si="398"/>
        <v>0</v>
      </c>
      <c r="BK110" s="69">
        <f t="shared" si="388"/>
        <v>0</v>
      </c>
      <c r="BP110" s="626"/>
      <c r="BQ110" s="185" t="s">
        <v>52</v>
      </c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508">
        <v>0</v>
      </c>
      <c r="CC110" s="508">
        <v>0</v>
      </c>
      <c r="CD110" s="509">
        <v>0</v>
      </c>
      <c r="CF110" s="626"/>
      <c r="CG110" s="185" t="s">
        <v>52</v>
      </c>
      <c r="CH110" s="164"/>
      <c r="CI110" s="164"/>
      <c r="CJ110" s="164"/>
      <c r="CK110" s="164"/>
      <c r="CL110" s="164"/>
      <c r="CM110" s="164"/>
      <c r="CN110" s="164"/>
      <c r="CO110" s="164"/>
      <c r="CP110" s="164"/>
      <c r="CQ110" s="164"/>
      <c r="CR110" s="508">
        <v>0</v>
      </c>
      <c r="CS110" s="508">
        <v>0</v>
      </c>
      <c r="CT110" s="509">
        <v>0</v>
      </c>
      <c r="CV110" s="626"/>
      <c r="CW110" s="185" t="s">
        <v>52</v>
      </c>
      <c r="CX110" s="164"/>
      <c r="CY110" s="164"/>
      <c r="CZ110" s="164"/>
      <c r="DA110" s="164"/>
      <c r="DB110" s="164"/>
      <c r="DC110" s="164"/>
      <c r="DD110" s="164"/>
      <c r="DE110" s="164"/>
      <c r="DF110" s="164"/>
      <c r="DG110" s="164"/>
      <c r="DH110" s="508">
        <v>0</v>
      </c>
      <c r="DI110" s="508">
        <v>0</v>
      </c>
      <c r="DJ110" s="509">
        <v>0</v>
      </c>
      <c r="DL110" s="626"/>
      <c r="DM110" s="185" t="s">
        <v>52</v>
      </c>
      <c r="DN110" s="164"/>
      <c r="DO110" s="164"/>
      <c r="DP110" s="164"/>
      <c r="DQ110" s="164"/>
      <c r="DR110" s="164"/>
      <c r="DS110" s="164"/>
      <c r="DT110" s="164"/>
      <c r="DU110" s="164"/>
      <c r="DV110" s="164"/>
      <c r="DW110" s="164"/>
      <c r="DX110" s="508">
        <v>0</v>
      </c>
      <c r="DY110" s="508">
        <v>0</v>
      </c>
      <c r="DZ110" s="509">
        <v>0</v>
      </c>
      <c r="EB110" s="513">
        <f t="shared" si="399"/>
        <v>0</v>
      </c>
      <c r="EC110" s="513">
        <f t="shared" si="389"/>
        <v>0</v>
      </c>
      <c r="ED110" s="513">
        <f t="shared" si="390"/>
        <v>0</v>
      </c>
    </row>
    <row r="111" spans="1:134" x14ac:dyDescent="0.25">
      <c r="A111" s="626"/>
      <c r="B111" s="185" t="s">
        <v>51</v>
      </c>
      <c r="C111" s="156">
        <v>0</v>
      </c>
      <c r="D111" s="156">
        <v>0</v>
      </c>
      <c r="E111" s="156">
        <v>0</v>
      </c>
      <c r="F111" s="156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156">
        <v>0</v>
      </c>
      <c r="M111" s="477">
        <f t="shared" si="391"/>
        <v>0</v>
      </c>
      <c r="N111" s="477">
        <f t="shared" si="392"/>
        <v>0</v>
      </c>
      <c r="O111" s="69">
        <f t="shared" si="385"/>
        <v>0</v>
      </c>
      <c r="Q111" s="626"/>
      <c r="R111" s="185" t="s">
        <v>51</v>
      </c>
      <c r="S111" s="156">
        <v>0</v>
      </c>
      <c r="T111" s="156">
        <v>0</v>
      </c>
      <c r="U111" s="156">
        <v>0</v>
      </c>
      <c r="V111" s="156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156">
        <v>0</v>
      </c>
      <c r="AC111" s="477">
        <f t="shared" si="393"/>
        <v>0</v>
      </c>
      <c r="AD111" s="477">
        <f t="shared" si="394"/>
        <v>0</v>
      </c>
      <c r="AE111" s="69">
        <f t="shared" si="386"/>
        <v>0</v>
      </c>
      <c r="AG111" s="626"/>
      <c r="AH111" s="185" t="s">
        <v>51</v>
      </c>
      <c r="AI111" s="156">
        <v>0</v>
      </c>
      <c r="AJ111" s="156">
        <v>0</v>
      </c>
      <c r="AK111" s="156">
        <v>0</v>
      </c>
      <c r="AL111" s="156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156">
        <v>0</v>
      </c>
      <c r="AS111" s="477">
        <f t="shared" si="395"/>
        <v>0</v>
      </c>
      <c r="AT111" s="477">
        <f t="shared" si="396"/>
        <v>0</v>
      </c>
      <c r="AU111" s="69">
        <f t="shared" si="387"/>
        <v>0</v>
      </c>
      <c r="AW111" s="626"/>
      <c r="AX111" s="185" t="s">
        <v>51</v>
      </c>
      <c r="AY111" s="156">
        <v>0</v>
      </c>
      <c r="AZ111" s="156">
        <v>0</v>
      </c>
      <c r="BA111" s="156">
        <v>0</v>
      </c>
      <c r="BB111" s="156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156">
        <v>0</v>
      </c>
      <c r="BI111" s="477">
        <f t="shared" si="397"/>
        <v>0</v>
      </c>
      <c r="BJ111" s="477">
        <f t="shared" si="398"/>
        <v>0</v>
      </c>
      <c r="BK111" s="69">
        <f t="shared" si="388"/>
        <v>0</v>
      </c>
      <c r="BP111" s="626"/>
      <c r="BQ111" s="185" t="s">
        <v>51</v>
      </c>
      <c r="BR111" s="164"/>
      <c r="BS111" s="164"/>
      <c r="BT111" s="164"/>
      <c r="BU111" s="164"/>
      <c r="BV111" s="164"/>
      <c r="BW111" s="164"/>
      <c r="BX111" s="164"/>
      <c r="BY111" s="164"/>
      <c r="BZ111" s="164"/>
      <c r="CA111" s="164"/>
      <c r="CB111" s="508">
        <v>0</v>
      </c>
      <c r="CC111" s="508">
        <v>0</v>
      </c>
      <c r="CD111" s="509">
        <v>0</v>
      </c>
      <c r="CF111" s="626"/>
      <c r="CG111" s="185" t="s">
        <v>51</v>
      </c>
      <c r="CH111" s="164"/>
      <c r="CI111" s="164"/>
      <c r="CJ111" s="164"/>
      <c r="CK111" s="164"/>
      <c r="CL111" s="164"/>
      <c r="CM111" s="164"/>
      <c r="CN111" s="164"/>
      <c r="CO111" s="164"/>
      <c r="CP111" s="164"/>
      <c r="CQ111" s="164"/>
      <c r="CR111" s="508">
        <v>0</v>
      </c>
      <c r="CS111" s="508">
        <v>0</v>
      </c>
      <c r="CT111" s="509">
        <v>0</v>
      </c>
      <c r="CV111" s="626"/>
      <c r="CW111" s="185" t="s">
        <v>51</v>
      </c>
      <c r="CX111" s="164"/>
      <c r="CY111" s="164"/>
      <c r="CZ111" s="164"/>
      <c r="DA111" s="164"/>
      <c r="DB111" s="164"/>
      <c r="DC111" s="164"/>
      <c r="DD111" s="164"/>
      <c r="DE111" s="164"/>
      <c r="DF111" s="164"/>
      <c r="DG111" s="164"/>
      <c r="DH111" s="508">
        <v>0</v>
      </c>
      <c r="DI111" s="508">
        <v>0</v>
      </c>
      <c r="DJ111" s="509">
        <v>0</v>
      </c>
      <c r="DL111" s="626"/>
      <c r="DM111" s="185" t="s">
        <v>51</v>
      </c>
      <c r="DN111" s="164"/>
      <c r="DO111" s="164"/>
      <c r="DP111" s="164"/>
      <c r="DQ111" s="164"/>
      <c r="DR111" s="164"/>
      <c r="DS111" s="164"/>
      <c r="DT111" s="164"/>
      <c r="DU111" s="164"/>
      <c r="DV111" s="164"/>
      <c r="DW111" s="164"/>
      <c r="DX111" s="508">
        <v>0</v>
      </c>
      <c r="DY111" s="508">
        <v>0</v>
      </c>
      <c r="DZ111" s="509">
        <v>0</v>
      </c>
      <c r="EB111" s="513">
        <f t="shared" si="399"/>
        <v>0</v>
      </c>
      <c r="EC111" s="513">
        <f t="shared" si="389"/>
        <v>0</v>
      </c>
      <c r="ED111" s="513">
        <f t="shared" si="390"/>
        <v>0</v>
      </c>
    </row>
    <row r="112" spans="1:134" ht="15.75" thickBot="1" x14ac:dyDescent="0.3">
      <c r="A112" s="627"/>
      <c r="B112" s="185" t="s">
        <v>50</v>
      </c>
      <c r="C112" s="156">
        <v>0</v>
      </c>
      <c r="D112" s="156">
        <v>0</v>
      </c>
      <c r="E112" s="156">
        <v>0</v>
      </c>
      <c r="F112" s="156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156">
        <v>0</v>
      </c>
      <c r="M112" s="477">
        <f t="shared" si="391"/>
        <v>0</v>
      </c>
      <c r="N112" s="477">
        <f t="shared" si="392"/>
        <v>0</v>
      </c>
      <c r="O112" s="69">
        <f t="shared" si="385"/>
        <v>0</v>
      </c>
      <c r="Q112" s="627"/>
      <c r="R112" s="185" t="s">
        <v>50</v>
      </c>
      <c r="S112" s="156">
        <v>0</v>
      </c>
      <c r="T112" s="156">
        <v>0</v>
      </c>
      <c r="U112" s="156">
        <v>0</v>
      </c>
      <c r="V112" s="156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156">
        <v>0</v>
      </c>
      <c r="AC112" s="477">
        <f t="shared" si="393"/>
        <v>0</v>
      </c>
      <c r="AD112" s="477">
        <f t="shared" si="394"/>
        <v>0</v>
      </c>
      <c r="AE112" s="69">
        <f t="shared" si="386"/>
        <v>0</v>
      </c>
      <c r="AG112" s="627"/>
      <c r="AH112" s="185" t="s">
        <v>50</v>
      </c>
      <c r="AI112" s="156">
        <v>0</v>
      </c>
      <c r="AJ112" s="156">
        <v>0</v>
      </c>
      <c r="AK112" s="156">
        <v>0</v>
      </c>
      <c r="AL112" s="156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156">
        <v>0</v>
      </c>
      <c r="AS112" s="477">
        <f t="shared" si="395"/>
        <v>0</v>
      </c>
      <c r="AT112" s="477">
        <f t="shared" si="396"/>
        <v>0</v>
      </c>
      <c r="AU112" s="69">
        <f t="shared" si="387"/>
        <v>0</v>
      </c>
      <c r="AW112" s="627"/>
      <c r="AX112" s="185" t="s">
        <v>50</v>
      </c>
      <c r="AY112" s="156">
        <v>0</v>
      </c>
      <c r="AZ112" s="156">
        <v>0</v>
      </c>
      <c r="BA112" s="156">
        <v>0</v>
      </c>
      <c r="BB112" s="156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156">
        <v>0</v>
      </c>
      <c r="BI112" s="477">
        <f t="shared" si="397"/>
        <v>0</v>
      </c>
      <c r="BJ112" s="477">
        <f t="shared" si="398"/>
        <v>0</v>
      </c>
      <c r="BK112" s="69">
        <f t="shared" si="388"/>
        <v>0</v>
      </c>
      <c r="BP112" s="627"/>
      <c r="BQ112" s="185" t="s">
        <v>50</v>
      </c>
      <c r="BR112" s="164"/>
      <c r="BS112" s="164"/>
      <c r="BT112" s="164"/>
      <c r="BU112" s="164"/>
      <c r="BV112" s="164"/>
      <c r="BW112" s="164"/>
      <c r="BX112" s="164"/>
      <c r="BY112" s="164"/>
      <c r="BZ112" s="164"/>
      <c r="CA112" s="164"/>
      <c r="CB112" s="508">
        <v>0</v>
      </c>
      <c r="CC112" s="508">
        <v>0</v>
      </c>
      <c r="CD112" s="509">
        <v>0</v>
      </c>
      <c r="CF112" s="627"/>
      <c r="CG112" s="185" t="s">
        <v>50</v>
      </c>
      <c r="CH112" s="164"/>
      <c r="CI112" s="164"/>
      <c r="CJ112" s="164"/>
      <c r="CK112" s="164"/>
      <c r="CL112" s="164"/>
      <c r="CM112" s="164"/>
      <c r="CN112" s="164"/>
      <c r="CO112" s="164"/>
      <c r="CP112" s="164"/>
      <c r="CQ112" s="164"/>
      <c r="CR112" s="508">
        <v>0</v>
      </c>
      <c r="CS112" s="508">
        <v>0</v>
      </c>
      <c r="CT112" s="509">
        <v>0</v>
      </c>
      <c r="CV112" s="627"/>
      <c r="CW112" s="185" t="s">
        <v>50</v>
      </c>
      <c r="CX112" s="164"/>
      <c r="CY112" s="164"/>
      <c r="CZ112" s="164"/>
      <c r="DA112" s="164"/>
      <c r="DB112" s="164"/>
      <c r="DC112" s="164"/>
      <c r="DD112" s="164"/>
      <c r="DE112" s="164"/>
      <c r="DF112" s="164"/>
      <c r="DG112" s="164"/>
      <c r="DH112" s="508">
        <v>0</v>
      </c>
      <c r="DI112" s="508">
        <v>0</v>
      </c>
      <c r="DJ112" s="509">
        <v>0</v>
      </c>
      <c r="DL112" s="627"/>
      <c r="DM112" s="185" t="s">
        <v>50</v>
      </c>
      <c r="DN112" s="164"/>
      <c r="DO112" s="164"/>
      <c r="DP112" s="164"/>
      <c r="DQ112" s="164"/>
      <c r="DR112" s="164"/>
      <c r="DS112" s="164"/>
      <c r="DT112" s="164"/>
      <c r="DU112" s="164"/>
      <c r="DV112" s="164"/>
      <c r="DW112" s="164"/>
      <c r="DX112" s="508">
        <v>0</v>
      </c>
      <c r="DY112" s="508">
        <v>0</v>
      </c>
      <c r="DZ112" s="509">
        <v>0</v>
      </c>
      <c r="EB112" s="513">
        <f t="shared" si="399"/>
        <v>0</v>
      </c>
      <c r="EC112" s="513">
        <f t="shared" si="389"/>
        <v>0</v>
      </c>
      <c r="ED112" s="513">
        <f t="shared" si="390"/>
        <v>0</v>
      </c>
    </row>
    <row r="113" spans="1:134" ht="15.75" thickBot="1" x14ac:dyDescent="0.3">
      <c r="B113" s="186" t="s">
        <v>43</v>
      </c>
      <c r="C113" s="178">
        <f>SUM(C100:C112)</f>
        <v>0</v>
      </c>
      <c r="D113" s="178">
        <f t="shared" ref="D113" si="400">SUM(D100:D112)</f>
        <v>0</v>
      </c>
      <c r="E113" s="178">
        <f t="shared" ref="E113" si="401">SUM(E100:E112)</f>
        <v>0</v>
      </c>
      <c r="F113" s="178">
        <f t="shared" ref="F113" si="402">SUM(F100:F112)</f>
        <v>0</v>
      </c>
      <c r="G113" s="178">
        <f t="shared" ref="G113" si="403">SUM(G100:G112)</f>
        <v>0</v>
      </c>
      <c r="H113" s="178">
        <f t="shared" ref="H113" si="404">SUM(H100:H112)</f>
        <v>0</v>
      </c>
      <c r="I113" s="178">
        <f t="shared" ref="I113" si="405">SUM(I100:I112)</f>
        <v>0</v>
      </c>
      <c r="J113" s="178">
        <f t="shared" ref="J113" si="406">SUM(J100:J112)</f>
        <v>0</v>
      </c>
      <c r="K113" s="178">
        <f t="shared" ref="K113" si="407">SUM(K100:K112)</f>
        <v>1028.2776047676928</v>
      </c>
      <c r="L113" s="178">
        <f t="shared" ref="L113" si="408">SUM(L100:L112)</f>
        <v>736.77619489413371</v>
      </c>
      <c r="M113" s="178">
        <f t="shared" ref="M113" si="409">SUM(M100:M112)</f>
        <v>0</v>
      </c>
      <c r="N113" s="503">
        <f t="shared" ref="N113" si="410">SUM(N100:N112)</f>
        <v>0</v>
      </c>
      <c r="O113" s="72">
        <f t="shared" si="385"/>
        <v>1765.0537996618264</v>
      </c>
      <c r="P113" s="282">
        <f>SUM(C100:N112)</f>
        <v>1765.0537996618264</v>
      </c>
      <c r="Q113" s="73"/>
      <c r="R113" s="186" t="s">
        <v>43</v>
      </c>
      <c r="S113" s="178">
        <f>SUM(S100:S112)</f>
        <v>0</v>
      </c>
      <c r="T113" s="178">
        <f t="shared" ref="T113" si="411">SUM(T100:T112)</f>
        <v>0</v>
      </c>
      <c r="U113" s="178">
        <f t="shared" ref="U113" si="412">SUM(U100:U112)</f>
        <v>0</v>
      </c>
      <c r="V113" s="178">
        <f t="shared" ref="V113" si="413">SUM(V100:V112)</f>
        <v>0</v>
      </c>
      <c r="W113" s="178">
        <f t="shared" ref="W113" si="414">SUM(W100:W112)</f>
        <v>0</v>
      </c>
      <c r="X113" s="178">
        <f t="shared" ref="X113" si="415">SUM(X100:X112)</f>
        <v>0</v>
      </c>
      <c r="Y113" s="178">
        <f t="shared" ref="Y113" si="416">SUM(Y100:Y112)</f>
        <v>0</v>
      </c>
      <c r="Z113" s="178">
        <f t="shared" ref="Z113" si="417">SUM(Z100:Z112)</f>
        <v>0</v>
      </c>
      <c r="AA113" s="178">
        <f t="shared" ref="AA113" si="418">SUM(AA100:AA112)</f>
        <v>59227.112478379851</v>
      </c>
      <c r="AB113" s="178">
        <f t="shared" ref="AB113" si="419">SUM(AB100:AB112)</f>
        <v>35915.304274296563</v>
      </c>
      <c r="AC113" s="178">
        <f t="shared" ref="AC113" si="420">SUM(AC100:AC112)</f>
        <v>0</v>
      </c>
      <c r="AD113" s="503">
        <f t="shared" ref="AD113" si="421">SUM(AD100:AD112)</f>
        <v>0</v>
      </c>
      <c r="AE113" s="72">
        <f t="shared" si="386"/>
        <v>95142.416752676421</v>
      </c>
      <c r="AF113" s="282">
        <f>SUM(S100:AD112)</f>
        <v>95142.416752676421</v>
      </c>
      <c r="AG113" s="73"/>
      <c r="AH113" s="186" t="s">
        <v>43</v>
      </c>
      <c r="AI113" s="178">
        <f>SUM(AI100:AI112)</f>
        <v>0</v>
      </c>
      <c r="AJ113" s="178">
        <f t="shared" ref="AJ113" si="422">SUM(AJ100:AJ112)</f>
        <v>0</v>
      </c>
      <c r="AK113" s="178">
        <f t="shared" ref="AK113" si="423">SUM(AK100:AK112)</f>
        <v>0</v>
      </c>
      <c r="AL113" s="178">
        <f t="shared" ref="AL113" si="424">SUM(AL100:AL112)</f>
        <v>0</v>
      </c>
      <c r="AM113" s="178">
        <f t="shared" ref="AM113" si="425">SUM(AM100:AM112)</f>
        <v>0</v>
      </c>
      <c r="AN113" s="178">
        <f t="shared" ref="AN113" si="426">SUM(AN100:AN112)</f>
        <v>0</v>
      </c>
      <c r="AO113" s="178">
        <f t="shared" ref="AO113" si="427">SUM(AO100:AO112)</f>
        <v>0</v>
      </c>
      <c r="AP113" s="178">
        <f t="shared" ref="AP113" si="428">SUM(AP100:AP112)</f>
        <v>0</v>
      </c>
      <c r="AQ113" s="178">
        <f t="shared" ref="AQ113" si="429">SUM(AQ100:AQ112)</f>
        <v>69896.608746417522</v>
      </c>
      <c r="AR113" s="178">
        <f t="shared" ref="AR113" si="430">SUM(AR100:AR112)</f>
        <v>106705.09053201783</v>
      </c>
      <c r="AS113" s="178">
        <f t="shared" ref="AS113" si="431">SUM(AS100:AS112)</f>
        <v>0</v>
      </c>
      <c r="AT113" s="503">
        <f t="shared" ref="AT113" si="432">SUM(AT100:AT112)</f>
        <v>0</v>
      </c>
      <c r="AU113" s="72">
        <f t="shared" si="387"/>
        <v>176601.69927843535</v>
      </c>
      <c r="AV113" s="282">
        <f>SUM(AI100:AT112)</f>
        <v>176601.69927843535</v>
      </c>
      <c r="AW113" s="73"/>
      <c r="AX113" s="186" t="s">
        <v>43</v>
      </c>
      <c r="AY113" s="178">
        <f>SUM(AY100:AY112)</f>
        <v>0</v>
      </c>
      <c r="AZ113" s="178">
        <f t="shared" ref="AZ113" si="433">SUM(AZ100:AZ112)</f>
        <v>0</v>
      </c>
      <c r="BA113" s="178">
        <f t="shared" ref="BA113" si="434">SUM(BA100:BA112)</f>
        <v>0</v>
      </c>
      <c r="BB113" s="178">
        <f t="shared" ref="BB113" si="435">SUM(BB100:BB112)</f>
        <v>0</v>
      </c>
      <c r="BC113" s="178">
        <f t="shared" ref="BC113" si="436">SUM(BC100:BC112)</f>
        <v>0</v>
      </c>
      <c r="BD113" s="178">
        <f t="shared" ref="BD113" si="437">SUM(BD100:BD112)</f>
        <v>0</v>
      </c>
      <c r="BE113" s="178">
        <f t="shared" ref="BE113" si="438">SUM(BE100:BE112)</f>
        <v>0</v>
      </c>
      <c r="BF113" s="178">
        <f t="shared" ref="BF113" si="439">SUM(BF100:BF112)</f>
        <v>0</v>
      </c>
      <c r="BG113" s="178">
        <f t="shared" ref="BG113" si="440">SUM(BG100:BG112)</f>
        <v>105396.03849039655</v>
      </c>
      <c r="BH113" s="178">
        <f t="shared" ref="BH113" si="441">SUM(BH100:BH112)</f>
        <v>132390.92183374305</v>
      </c>
      <c r="BI113" s="178">
        <f t="shared" ref="BI113" si="442">SUM(BI100:BI112)</f>
        <v>0</v>
      </c>
      <c r="BJ113" s="503">
        <f t="shared" ref="BJ113" si="443">SUM(BJ100:BJ112)</f>
        <v>0</v>
      </c>
      <c r="BK113" s="72">
        <f t="shared" si="388"/>
        <v>237786.9603241396</v>
      </c>
      <c r="BL113" s="282">
        <f>SUM(AY100:BJ112)</f>
        <v>237786.9603241396</v>
      </c>
      <c r="BP113" s="73"/>
      <c r="BQ113" s="186" t="s">
        <v>43</v>
      </c>
      <c r="BR113" s="478">
        <f>SUM(BR100:BR112)</f>
        <v>0</v>
      </c>
      <c r="BS113" s="478">
        <f t="shared" ref="BS113:CD113" si="444">SUM(BS100:BS112)</f>
        <v>0</v>
      </c>
      <c r="BT113" s="478">
        <f t="shared" si="444"/>
        <v>0</v>
      </c>
      <c r="BU113" s="478">
        <f t="shared" si="444"/>
        <v>0</v>
      </c>
      <c r="BV113" s="478">
        <f t="shared" si="444"/>
        <v>0</v>
      </c>
      <c r="BW113" s="478">
        <f t="shared" si="444"/>
        <v>0</v>
      </c>
      <c r="BX113" s="478">
        <f t="shared" si="444"/>
        <v>0</v>
      </c>
      <c r="BY113" s="478">
        <f t="shared" si="444"/>
        <v>0</v>
      </c>
      <c r="BZ113" s="478">
        <f t="shared" si="444"/>
        <v>0</v>
      </c>
      <c r="CA113" s="478">
        <f t="shared" si="444"/>
        <v>0</v>
      </c>
      <c r="CB113" s="478">
        <f t="shared" si="444"/>
        <v>2.5043172733409005E-3</v>
      </c>
      <c r="CC113" s="505">
        <f t="shared" si="444"/>
        <v>2.5043172733409005E-3</v>
      </c>
      <c r="CD113" s="481">
        <f t="shared" si="444"/>
        <v>2.5043172733409005E-3</v>
      </c>
      <c r="CF113" s="73"/>
      <c r="CG113" s="186" t="s">
        <v>43</v>
      </c>
      <c r="CH113" s="478">
        <f>SUM(CH100:CH112)</f>
        <v>0</v>
      </c>
      <c r="CI113" s="478">
        <f t="shared" ref="CI113:CT113" si="445">SUM(CI100:CI112)</f>
        <v>0</v>
      </c>
      <c r="CJ113" s="478">
        <f t="shared" si="445"/>
        <v>0</v>
      </c>
      <c r="CK113" s="478">
        <f t="shared" si="445"/>
        <v>0</v>
      </c>
      <c r="CL113" s="478">
        <f t="shared" si="445"/>
        <v>0</v>
      </c>
      <c r="CM113" s="478">
        <f t="shared" si="445"/>
        <v>0</v>
      </c>
      <c r="CN113" s="478">
        <f t="shared" si="445"/>
        <v>0</v>
      </c>
      <c r="CO113" s="478">
        <f t="shared" si="445"/>
        <v>0</v>
      </c>
      <c r="CP113" s="478">
        <f t="shared" si="445"/>
        <v>0</v>
      </c>
      <c r="CQ113" s="478">
        <f t="shared" si="445"/>
        <v>0</v>
      </c>
      <c r="CR113" s="478">
        <f t="shared" si="445"/>
        <v>4.9121464331413414E-3</v>
      </c>
      <c r="CS113" s="505">
        <f t="shared" si="445"/>
        <v>4.9121464331413414E-3</v>
      </c>
      <c r="CT113" s="481">
        <f t="shared" si="445"/>
        <v>4.9121464331413414E-3</v>
      </c>
      <c r="CV113" s="73"/>
      <c r="CW113" s="186" t="s">
        <v>43</v>
      </c>
      <c r="CX113" s="478">
        <f>SUM(CX100:CX112)</f>
        <v>0</v>
      </c>
      <c r="CY113" s="478">
        <f t="shared" ref="CY113:DJ113" si="446">SUM(CY100:CY112)</f>
        <v>0</v>
      </c>
      <c r="CZ113" s="478">
        <f t="shared" si="446"/>
        <v>0</v>
      </c>
      <c r="DA113" s="478">
        <f t="shared" si="446"/>
        <v>0</v>
      </c>
      <c r="DB113" s="478">
        <f t="shared" si="446"/>
        <v>0</v>
      </c>
      <c r="DC113" s="478">
        <f t="shared" si="446"/>
        <v>0</v>
      </c>
      <c r="DD113" s="478">
        <f t="shared" si="446"/>
        <v>0</v>
      </c>
      <c r="DE113" s="478">
        <f t="shared" si="446"/>
        <v>0</v>
      </c>
      <c r="DF113" s="478">
        <f t="shared" si="446"/>
        <v>0</v>
      </c>
      <c r="DG113" s="478">
        <f t="shared" si="446"/>
        <v>0</v>
      </c>
      <c r="DH113" s="478">
        <f t="shared" si="446"/>
        <v>0.26137539055142905</v>
      </c>
      <c r="DI113" s="505">
        <f t="shared" si="446"/>
        <v>0.26137539055142905</v>
      </c>
      <c r="DJ113" s="481">
        <f t="shared" si="446"/>
        <v>0.26137539055142905</v>
      </c>
      <c r="DL113" s="73"/>
      <c r="DM113" s="186" t="s">
        <v>43</v>
      </c>
      <c r="DN113" s="478">
        <f>SUM(DN100:DN112)</f>
        <v>0</v>
      </c>
      <c r="DO113" s="478">
        <f t="shared" ref="DO113:DZ113" si="447">SUM(DO100:DO112)</f>
        <v>0</v>
      </c>
      <c r="DP113" s="478">
        <f t="shared" si="447"/>
        <v>0</v>
      </c>
      <c r="DQ113" s="478">
        <f t="shared" si="447"/>
        <v>0</v>
      </c>
      <c r="DR113" s="478">
        <f t="shared" si="447"/>
        <v>0</v>
      </c>
      <c r="DS113" s="478">
        <f t="shared" si="447"/>
        <v>0</v>
      </c>
      <c r="DT113" s="478">
        <f t="shared" si="447"/>
        <v>0</v>
      </c>
      <c r="DU113" s="478">
        <f t="shared" si="447"/>
        <v>0</v>
      </c>
      <c r="DV113" s="478">
        <f t="shared" si="447"/>
        <v>0</v>
      </c>
      <c r="DW113" s="478">
        <f t="shared" si="447"/>
        <v>0</v>
      </c>
      <c r="DX113" s="478">
        <f t="shared" si="447"/>
        <v>0.7312081457420887</v>
      </c>
      <c r="DY113" s="505">
        <f t="shared" si="447"/>
        <v>0.7312081457420887</v>
      </c>
      <c r="DZ113" s="481">
        <f t="shared" si="447"/>
        <v>0.7312081457420887</v>
      </c>
      <c r="EB113" s="513">
        <f t="shared" si="399"/>
        <v>1</v>
      </c>
      <c r="EC113" s="513">
        <f t="shared" si="389"/>
        <v>1</v>
      </c>
      <c r="ED113" s="513">
        <f t="shared" si="390"/>
        <v>1</v>
      </c>
    </row>
    <row r="114" spans="1:134" ht="21.75" thickBot="1" x14ac:dyDescent="0.3">
      <c r="A114" s="74"/>
      <c r="Q114" s="74"/>
      <c r="AG114" s="74"/>
      <c r="AW114" s="74"/>
      <c r="BL114" s="492">
        <f>'FORECAST OVERVIEW'!M19</f>
        <v>0</v>
      </c>
      <c r="BM114" s="493">
        <f>'FORECAST OVERVIEW'!N19</f>
        <v>0</v>
      </c>
      <c r="BP114" s="74"/>
      <c r="CF114" s="74"/>
      <c r="CV114" s="74"/>
      <c r="DL114" s="74"/>
    </row>
    <row r="115" spans="1:134" ht="21.75" thickBot="1" x14ac:dyDescent="0.3">
      <c r="A115" s="74"/>
      <c r="B115" s="173" t="s">
        <v>36</v>
      </c>
      <c r="C115" s="174">
        <f t="shared" ref="C115:N115" si="448">C$3</f>
        <v>45292</v>
      </c>
      <c r="D115" s="174">
        <f t="shared" si="448"/>
        <v>45323</v>
      </c>
      <c r="E115" s="174">
        <f t="shared" si="448"/>
        <v>45352</v>
      </c>
      <c r="F115" s="174">
        <f t="shared" si="448"/>
        <v>45383</v>
      </c>
      <c r="G115" s="174">
        <f t="shared" si="448"/>
        <v>45413</v>
      </c>
      <c r="H115" s="174">
        <f t="shared" si="448"/>
        <v>45444</v>
      </c>
      <c r="I115" s="174">
        <f t="shared" si="448"/>
        <v>45474</v>
      </c>
      <c r="J115" s="174">
        <f t="shared" si="448"/>
        <v>45505</v>
      </c>
      <c r="K115" s="174">
        <f t="shared" si="448"/>
        <v>45536</v>
      </c>
      <c r="L115" s="174">
        <f t="shared" si="448"/>
        <v>45566</v>
      </c>
      <c r="M115" s="174">
        <f t="shared" si="448"/>
        <v>45597</v>
      </c>
      <c r="N115" s="174" t="str">
        <f t="shared" si="448"/>
        <v>Dec-24 +</v>
      </c>
      <c r="O115" s="175" t="s">
        <v>34</v>
      </c>
      <c r="Q115" s="74"/>
      <c r="R115" s="173" t="s">
        <v>36</v>
      </c>
      <c r="S115" s="174">
        <f t="shared" ref="S115:AD115" si="449">S$3</f>
        <v>45292</v>
      </c>
      <c r="T115" s="174">
        <f t="shared" si="449"/>
        <v>45323</v>
      </c>
      <c r="U115" s="174">
        <f t="shared" si="449"/>
        <v>45352</v>
      </c>
      <c r="V115" s="174">
        <f t="shared" si="449"/>
        <v>45383</v>
      </c>
      <c r="W115" s="174">
        <f t="shared" si="449"/>
        <v>45413</v>
      </c>
      <c r="X115" s="174">
        <f t="shared" si="449"/>
        <v>45444</v>
      </c>
      <c r="Y115" s="174">
        <f t="shared" si="449"/>
        <v>45474</v>
      </c>
      <c r="Z115" s="174">
        <f t="shared" si="449"/>
        <v>45505</v>
      </c>
      <c r="AA115" s="174">
        <f t="shared" si="449"/>
        <v>45536</v>
      </c>
      <c r="AB115" s="174">
        <f t="shared" si="449"/>
        <v>45566</v>
      </c>
      <c r="AC115" s="174">
        <f t="shared" si="449"/>
        <v>45597</v>
      </c>
      <c r="AD115" s="174" t="str">
        <f t="shared" si="449"/>
        <v>Dec-24 +</v>
      </c>
      <c r="AE115" s="175" t="s">
        <v>34</v>
      </c>
      <c r="AG115" s="74"/>
      <c r="AH115" s="173" t="s">
        <v>36</v>
      </c>
      <c r="AI115" s="174">
        <f t="shared" ref="AI115:AT115" si="450">AI$3</f>
        <v>45292</v>
      </c>
      <c r="AJ115" s="174">
        <f t="shared" si="450"/>
        <v>45323</v>
      </c>
      <c r="AK115" s="174">
        <f t="shared" si="450"/>
        <v>45352</v>
      </c>
      <c r="AL115" s="174">
        <f t="shared" si="450"/>
        <v>45383</v>
      </c>
      <c r="AM115" s="174">
        <f t="shared" si="450"/>
        <v>45413</v>
      </c>
      <c r="AN115" s="174">
        <f t="shared" si="450"/>
        <v>45444</v>
      </c>
      <c r="AO115" s="174">
        <f t="shared" si="450"/>
        <v>45474</v>
      </c>
      <c r="AP115" s="174">
        <f t="shared" si="450"/>
        <v>45505</v>
      </c>
      <c r="AQ115" s="174">
        <f t="shared" si="450"/>
        <v>45536</v>
      </c>
      <c r="AR115" s="174">
        <f t="shared" si="450"/>
        <v>45566</v>
      </c>
      <c r="AS115" s="174">
        <f t="shared" si="450"/>
        <v>45597</v>
      </c>
      <c r="AT115" s="174" t="str">
        <f t="shared" si="450"/>
        <v>Dec-24 +</v>
      </c>
      <c r="AU115" s="175" t="s">
        <v>34</v>
      </c>
      <c r="AW115" s="74"/>
      <c r="AX115" s="173" t="s">
        <v>36</v>
      </c>
      <c r="AY115" s="174">
        <f t="shared" ref="AY115:BJ115" si="451">AY$3</f>
        <v>45292</v>
      </c>
      <c r="AZ115" s="174">
        <f t="shared" si="451"/>
        <v>45323</v>
      </c>
      <c r="BA115" s="174">
        <f t="shared" si="451"/>
        <v>45352</v>
      </c>
      <c r="BB115" s="174">
        <f t="shared" si="451"/>
        <v>45383</v>
      </c>
      <c r="BC115" s="174">
        <f t="shared" si="451"/>
        <v>45413</v>
      </c>
      <c r="BD115" s="174">
        <f t="shared" si="451"/>
        <v>45444</v>
      </c>
      <c r="BE115" s="174">
        <f t="shared" si="451"/>
        <v>45474</v>
      </c>
      <c r="BF115" s="174">
        <f t="shared" si="451"/>
        <v>45505</v>
      </c>
      <c r="BG115" s="174">
        <f t="shared" si="451"/>
        <v>45536</v>
      </c>
      <c r="BH115" s="174">
        <f t="shared" si="451"/>
        <v>45566</v>
      </c>
      <c r="BI115" s="174">
        <f t="shared" si="451"/>
        <v>45597</v>
      </c>
      <c r="BJ115" s="174" t="str">
        <f t="shared" si="451"/>
        <v>Dec-24 +</v>
      </c>
      <c r="BK115" s="175" t="s">
        <v>34</v>
      </c>
      <c r="BP115" s="74"/>
      <c r="BQ115" s="173" t="s">
        <v>36</v>
      </c>
      <c r="BR115" s="482" t="s">
        <v>188</v>
      </c>
      <c r="BS115" s="482" t="s">
        <v>189</v>
      </c>
      <c r="BT115" s="482" t="s">
        <v>190</v>
      </c>
      <c r="BU115" s="482" t="s">
        <v>191</v>
      </c>
      <c r="BV115" s="482" t="s">
        <v>44</v>
      </c>
      <c r="BW115" s="482" t="s">
        <v>192</v>
      </c>
      <c r="BX115" s="482" t="s">
        <v>193</v>
      </c>
      <c r="BY115" s="482" t="s">
        <v>194</v>
      </c>
      <c r="BZ115" s="482" t="s">
        <v>195</v>
      </c>
      <c r="CA115" s="482" t="s">
        <v>196</v>
      </c>
      <c r="CB115" s="489" t="s">
        <v>197</v>
      </c>
      <c r="CC115" s="489" t="s">
        <v>198</v>
      </c>
      <c r="CD115" s="175" t="s">
        <v>34</v>
      </c>
      <c r="CF115" s="74"/>
      <c r="CG115" s="173" t="s">
        <v>36</v>
      </c>
      <c r="CH115" s="482" t="s">
        <v>188</v>
      </c>
      <c r="CI115" s="482" t="s">
        <v>189</v>
      </c>
      <c r="CJ115" s="482" t="s">
        <v>190</v>
      </c>
      <c r="CK115" s="482" t="s">
        <v>191</v>
      </c>
      <c r="CL115" s="482" t="s">
        <v>44</v>
      </c>
      <c r="CM115" s="482" t="s">
        <v>192</v>
      </c>
      <c r="CN115" s="482" t="s">
        <v>193</v>
      </c>
      <c r="CO115" s="482" t="s">
        <v>194</v>
      </c>
      <c r="CP115" s="482" t="s">
        <v>195</v>
      </c>
      <c r="CQ115" s="482" t="s">
        <v>196</v>
      </c>
      <c r="CR115" s="489" t="s">
        <v>197</v>
      </c>
      <c r="CS115" s="489" t="s">
        <v>198</v>
      </c>
      <c r="CT115" s="175" t="s">
        <v>34</v>
      </c>
      <c r="CV115" s="74"/>
      <c r="CW115" s="173" t="s">
        <v>36</v>
      </c>
      <c r="CX115" s="482" t="s">
        <v>188</v>
      </c>
      <c r="CY115" s="482" t="s">
        <v>189</v>
      </c>
      <c r="CZ115" s="482" t="s">
        <v>190</v>
      </c>
      <c r="DA115" s="482" t="s">
        <v>191</v>
      </c>
      <c r="DB115" s="482" t="s">
        <v>44</v>
      </c>
      <c r="DC115" s="482" t="s">
        <v>192</v>
      </c>
      <c r="DD115" s="482" t="s">
        <v>193</v>
      </c>
      <c r="DE115" s="482" t="s">
        <v>194</v>
      </c>
      <c r="DF115" s="482" t="s">
        <v>195</v>
      </c>
      <c r="DG115" s="482" t="s">
        <v>196</v>
      </c>
      <c r="DH115" s="489" t="s">
        <v>197</v>
      </c>
      <c r="DI115" s="489" t="s">
        <v>198</v>
      </c>
      <c r="DJ115" s="175" t="s">
        <v>34</v>
      </c>
      <c r="DL115" s="74"/>
      <c r="DM115" s="173" t="s">
        <v>36</v>
      </c>
      <c r="DN115" s="482" t="s">
        <v>188</v>
      </c>
      <c r="DO115" s="482" t="s">
        <v>189</v>
      </c>
      <c r="DP115" s="482" t="s">
        <v>190</v>
      </c>
      <c r="DQ115" s="482" t="s">
        <v>191</v>
      </c>
      <c r="DR115" s="482" t="s">
        <v>44</v>
      </c>
      <c r="DS115" s="482" t="s">
        <v>192</v>
      </c>
      <c r="DT115" s="482" t="s">
        <v>193</v>
      </c>
      <c r="DU115" s="482" t="s">
        <v>194</v>
      </c>
      <c r="DV115" s="482" t="s">
        <v>195</v>
      </c>
      <c r="DW115" s="482" t="s">
        <v>196</v>
      </c>
      <c r="DX115" s="489" t="s">
        <v>197</v>
      </c>
      <c r="DY115" s="489" t="s">
        <v>198</v>
      </c>
      <c r="DZ115" s="175" t="s">
        <v>34</v>
      </c>
    </row>
    <row r="116" spans="1:134" ht="15" customHeight="1" x14ac:dyDescent="0.25">
      <c r="A116" s="619" t="s">
        <v>64</v>
      </c>
      <c r="B116" s="185" t="s">
        <v>62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477">
        <f>$BL$129*CB116</f>
        <v>0</v>
      </c>
      <c r="N116" s="477">
        <f>$BM$129*CC116</f>
        <v>0</v>
      </c>
      <c r="O116" s="69">
        <f t="shared" ref="O116:O129" si="452">SUM(C116:N116)</f>
        <v>0</v>
      </c>
      <c r="Q116" s="619" t="s">
        <v>64</v>
      </c>
      <c r="R116" s="185" t="s">
        <v>62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477">
        <f>$BL$129*CR116</f>
        <v>0</v>
      </c>
      <c r="AD116" s="477">
        <f>$BM$129*CS116</f>
        <v>0</v>
      </c>
      <c r="AE116" s="69">
        <f t="shared" ref="AE116:AE129" si="453">SUM(S116:AD116)</f>
        <v>0</v>
      </c>
      <c r="AG116" s="619" t="s">
        <v>64</v>
      </c>
      <c r="AH116" s="185" t="s">
        <v>62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477">
        <f>$BL$129*DH116</f>
        <v>0</v>
      </c>
      <c r="AT116" s="477">
        <f>$BM$129*DI116</f>
        <v>0</v>
      </c>
      <c r="AU116" s="69">
        <f t="shared" ref="AU116:AU129" si="454">SUM(AI116:AT116)</f>
        <v>0</v>
      </c>
      <c r="AW116" s="619" t="s">
        <v>64</v>
      </c>
      <c r="AX116" s="185" t="s">
        <v>62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477">
        <f>$BL$129*DX116</f>
        <v>0</v>
      </c>
      <c r="BJ116" s="477">
        <f>$BM$129*DY116</f>
        <v>0</v>
      </c>
      <c r="BK116" s="69">
        <f t="shared" ref="BK116:BK129" si="455">SUM(AY116:BJ116)</f>
        <v>0</v>
      </c>
      <c r="BP116" s="619" t="s">
        <v>64</v>
      </c>
      <c r="BQ116" s="185" t="s">
        <v>62</v>
      </c>
      <c r="BR116" s="164"/>
      <c r="BS116" s="164"/>
      <c r="BT116" s="164"/>
      <c r="BU116" s="164"/>
      <c r="BV116" s="164"/>
      <c r="BW116" s="164"/>
      <c r="BX116" s="164"/>
      <c r="BY116" s="164"/>
      <c r="BZ116" s="164"/>
      <c r="CA116" s="164"/>
      <c r="CB116" s="506">
        <v>0</v>
      </c>
      <c r="CC116" s="506">
        <v>0</v>
      </c>
      <c r="CD116" s="507">
        <v>0</v>
      </c>
      <c r="CF116" s="619" t="s">
        <v>64</v>
      </c>
      <c r="CG116" s="185" t="s">
        <v>62</v>
      </c>
      <c r="CH116" s="164"/>
      <c r="CI116" s="164"/>
      <c r="CJ116" s="164"/>
      <c r="CK116" s="164"/>
      <c r="CL116" s="164"/>
      <c r="CM116" s="164"/>
      <c r="CN116" s="164"/>
      <c r="CO116" s="164"/>
      <c r="CP116" s="164"/>
      <c r="CQ116" s="164"/>
      <c r="CR116" s="506">
        <v>0</v>
      </c>
      <c r="CS116" s="506">
        <v>0</v>
      </c>
      <c r="CT116" s="507">
        <v>0</v>
      </c>
      <c r="CV116" s="619" t="s">
        <v>64</v>
      </c>
      <c r="CW116" s="185" t="s">
        <v>62</v>
      </c>
      <c r="CX116" s="164"/>
      <c r="CY116" s="164"/>
      <c r="CZ116" s="164"/>
      <c r="DA116" s="164"/>
      <c r="DB116" s="164"/>
      <c r="DC116" s="164"/>
      <c r="DD116" s="164"/>
      <c r="DE116" s="164"/>
      <c r="DF116" s="164"/>
      <c r="DG116" s="164"/>
      <c r="DH116" s="506">
        <v>0</v>
      </c>
      <c r="DI116" s="506">
        <v>0</v>
      </c>
      <c r="DJ116" s="507">
        <v>0</v>
      </c>
      <c r="DL116" s="619" t="s">
        <v>64</v>
      </c>
      <c r="DM116" s="185" t="s">
        <v>62</v>
      </c>
      <c r="DN116" s="164"/>
      <c r="DO116" s="164"/>
      <c r="DP116" s="164"/>
      <c r="DQ116" s="164"/>
      <c r="DR116" s="164"/>
      <c r="DS116" s="164"/>
      <c r="DT116" s="164"/>
      <c r="DU116" s="164"/>
      <c r="DV116" s="164"/>
      <c r="DW116" s="164"/>
      <c r="DX116" s="506">
        <v>0</v>
      </c>
      <c r="DY116" s="506">
        <v>0</v>
      </c>
      <c r="DZ116" s="507">
        <v>0</v>
      </c>
      <c r="EB116" s="513">
        <f>CB116+CR116+DH116+DX116</f>
        <v>0</v>
      </c>
      <c r="EC116" s="513">
        <f t="shared" ref="EC116:EC129" si="456">CC116+CS116+DI116+DY116</f>
        <v>0</v>
      </c>
      <c r="ED116" s="513">
        <f t="shared" ref="ED116:ED129" si="457">CD116+CT116+DJ116+DZ116</f>
        <v>0</v>
      </c>
    </row>
    <row r="117" spans="1:134" x14ac:dyDescent="0.25">
      <c r="A117" s="620"/>
      <c r="B117" s="185" t="s">
        <v>61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477">
        <f t="shared" ref="M117:M128" si="458">$BL$129*CB117</f>
        <v>0</v>
      </c>
      <c r="N117" s="477">
        <f t="shared" ref="N117:N128" si="459">$BM$129*CC117</f>
        <v>0</v>
      </c>
      <c r="O117" s="69">
        <f t="shared" si="452"/>
        <v>0</v>
      </c>
      <c r="Q117" s="620"/>
      <c r="R117" s="185" t="s">
        <v>61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477">
        <f t="shared" ref="AC117:AC128" si="460">$BL$129*CR117</f>
        <v>0</v>
      </c>
      <c r="AD117" s="477">
        <f t="shared" ref="AD117:AD128" si="461">$BM$129*CS117</f>
        <v>0</v>
      </c>
      <c r="AE117" s="69">
        <f t="shared" si="453"/>
        <v>0</v>
      </c>
      <c r="AG117" s="620"/>
      <c r="AH117" s="185" t="s">
        <v>61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477">
        <f t="shared" ref="AS117:AS128" si="462">$BL$129*DH117</f>
        <v>0</v>
      </c>
      <c r="AT117" s="477">
        <f t="shared" ref="AT117:AT128" si="463">$BM$129*DI117</f>
        <v>0</v>
      </c>
      <c r="AU117" s="69">
        <f t="shared" si="454"/>
        <v>0</v>
      </c>
      <c r="AW117" s="620"/>
      <c r="AX117" s="185" t="s">
        <v>61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477">
        <f t="shared" ref="BI117:BI128" si="464">$BL$129*DX117</f>
        <v>0</v>
      </c>
      <c r="BJ117" s="477">
        <f t="shared" ref="BJ117:BJ128" si="465">$BM$129*DY117</f>
        <v>0</v>
      </c>
      <c r="BK117" s="69">
        <f t="shared" si="455"/>
        <v>0</v>
      </c>
      <c r="BP117" s="620"/>
      <c r="BQ117" s="185" t="s">
        <v>61</v>
      </c>
      <c r="BR117" s="164"/>
      <c r="BS117" s="164"/>
      <c r="BT117" s="164"/>
      <c r="BU117" s="164"/>
      <c r="BV117" s="164"/>
      <c r="BW117" s="164"/>
      <c r="BX117" s="164"/>
      <c r="BY117" s="164"/>
      <c r="BZ117" s="164"/>
      <c r="CA117" s="164"/>
      <c r="CB117" s="508">
        <v>0</v>
      </c>
      <c r="CC117" s="508">
        <v>0</v>
      </c>
      <c r="CD117" s="509">
        <v>0</v>
      </c>
      <c r="CF117" s="620"/>
      <c r="CG117" s="185" t="s">
        <v>61</v>
      </c>
      <c r="CH117" s="164"/>
      <c r="CI117" s="164"/>
      <c r="CJ117" s="164"/>
      <c r="CK117" s="164"/>
      <c r="CL117" s="164"/>
      <c r="CM117" s="164"/>
      <c r="CN117" s="164"/>
      <c r="CO117" s="164"/>
      <c r="CP117" s="164"/>
      <c r="CQ117" s="164"/>
      <c r="CR117" s="508">
        <v>0</v>
      </c>
      <c r="CS117" s="508">
        <v>0</v>
      </c>
      <c r="CT117" s="509">
        <v>0</v>
      </c>
      <c r="CV117" s="620"/>
      <c r="CW117" s="185" t="s">
        <v>61</v>
      </c>
      <c r="CX117" s="164"/>
      <c r="CY117" s="164"/>
      <c r="CZ117" s="164"/>
      <c r="DA117" s="164"/>
      <c r="DB117" s="164"/>
      <c r="DC117" s="164"/>
      <c r="DD117" s="164"/>
      <c r="DE117" s="164"/>
      <c r="DF117" s="164"/>
      <c r="DG117" s="164"/>
      <c r="DH117" s="508">
        <v>0</v>
      </c>
      <c r="DI117" s="508">
        <v>0</v>
      </c>
      <c r="DJ117" s="509">
        <v>0</v>
      </c>
      <c r="DL117" s="620"/>
      <c r="DM117" s="185" t="s">
        <v>61</v>
      </c>
      <c r="DN117" s="164"/>
      <c r="DO117" s="164"/>
      <c r="DP117" s="164"/>
      <c r="DQ117" s="164"/>
      <c r="DR117" s="164"/>
      <c r="DS117" s="164"/>
      <c r="DT117" s="164"/>
      <c r="DU117" s="164"/>
      <c r="DV117" s="164"/>
      <c r="DW117" s="164"/>
      <c r="DX117" s="508">
        <v>0</v>
      </c>
      <c r="DY117" s="508">
        <v>0</v>
      </c>
      <c r="DZ117" s="509">
        <v>0</v>
      </c>
      <c r="EB117" s="513">
        <f t="shared" ref="EB117:EB129" si="466">CB117+CR117+DH117+DX117</f>
        <v>0</v>
      </c>
      <c r="EC117" s="513">
        <f t="shared" si="456"/>
        <v>0</v>
      </c>
      <c r="ED117" s="513">
        <f t="shared" si="457"/>
        <v>0</v>
      </c>
    </row>
    <row r="118" spans="1:134" x14ac:dyDescent="0.25">
      <c r="A118" s="620"/>
      <c r="B118" s="185" t="s">
        <v>60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477">
        <f t="shared" si="458"/>
        <v>0</v>
      </c>
      <c r="N118" s="477">
        <f t="shared" si="459"/>
        <v>0</v>
      </c>
      <c r="O118" s="69">
        <f t="shared" si="452"/>
        <v>0</v>
      </c>
      <c r="Q118" s="620"/>
      <c r="R118" s="185" t="s">
        <v>60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477">
        <f t="shared" si="460"/>
        <v>0</v>
      </c>
      <c r="AD118" s="477">
        <f t="shared" si="461"/>
        <v>0</v>
      </c>
      <c r="AE118" s="69">
        <f t="shared" si="453"/>
        <v>0</v>
      </c>
      <c r="AG118" s="620"/>
      <c r="AH118" s="185" t="s">
        <v>60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477">
        <f t="shared" si="462"/>
        <v>0</v>
      </c>
      <c r="AT118" s="477">
        <f t="shared" si="463"/>
        <v>0</v>
      </c>
      <c r="AU118" s="69">
        <f t="shared" si="454"/>
        <v>0</v>
      </c>
      <c r="AW118" s="620"/>
      <c r="AX118" s="185" t="s">
        <v>60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477">
        <f t="shared" si="464"/>
        <v>0</v>
      </c>
      <c r="BJ118" s="477">
        <f t="shared" si="465"/>
        <v>0</v>
      </c>
      <c r="BK118" s="69">
        <f t="shared" si="455"/>
        <v>0</v>
      </c>
      <c r="BP118" s="620"/>
      <c r="BQ118" s="185" t="s">
        <v>60</v>
      </c>
      <c r="BR118" s="164"/>
      <c r="BS118" s="164"/>
      <c r="BT118" s="164"/>
      <c r="BU118" s="164"/>
      <c r="BV118" s="164"/>
      <c r="BW118" s="164"/>
      <c r="BX118" s="164"/>
      <c r="BY118" s="164"/>
      <c r="BZ118" s="164"/>
      <c r="CA118" s="164"/>
      <c r="CB118" s="508">
        <v>0</v>
      </c>
      <c r="CC118" s="508">
        <v>0</v>
      </c>
      <c r="CD118" s="509">
        <v>0</v>
      </c>
      <c r="CF118" s="620"/>
      <c r="CG118" s="185" t="s">
        <v>60</v>
      </c>
      <c r="CH118" s="164"/>
      <c r="CI118" s="164"/>
      <c r="CJ118" s="164"/>
      <c r="CK118" s="164"/>
      <c r="CL118" s="164"/>
      <c r="CM118" s="164"/>
      <c r="CN118" s="164"/>
      <c r="CO118" s="164"/>
      <c r="CP118" s="164"/>
      <c r="CQ118" s="164"/>
      <c r="CR118" s="508">
        <v>0</v>
      </c>
      <c r="CS118" s="508">
        <v>0</v>
      </c>
      <c r="CT118" s="509">
        <v>0</v>
      </c>
      <c r="CV118" s="620"/>
      <c r="CW118" s="185" t="s">
        <v>60</v>
      </c>
      <c r="CX118" s="164"/>
      <c r="CY118" s="164"/>
      <c r="CZ118" s="164"/>
      <c r="DA118" s="164"/>
      <c r="DB118" s="164"/>
      <c r="DC118" s="164"/>
      <c r="DD118" s="164"/>
      <c r="DE118" s="164"/>
      <c r="DF118" s="164"/>
      <c r="DG118" s="164"/>
      <c r="DH118" s="508">
        <v>0</v>
      </c>
      <c r="DI118" s="508">
        <v>0</v>
      </c>
      <c r="DJ118" s="509">
        <v>0</v>
      </c>
      <c r="DL118" s="620"/>
      <c r="DM118" s="185" t="s">
        <v>60</v>
      </c>
      <c r="DN118" s="164"/>
      <c r="DO118" s="164"/>
      <c r="DP118" s="164"/>
      <c r="DQ118" s="164"/>
      <c r="DR118" s="164"/>
      <c r="DS118" s="164"/>
      <c r="DT118" s="164"/>
      <c r="DU118" s="164"/>
      <c r="DV118" s="164"/>
      <c r="DW118" s="164"/>
      <c r="DX118" s="508">
        <v>0</v>
      </c>
      <c r="DY118" s="508">
        <v>0</v>
      </c>
      <c r="DZ118" s="509">
        <v>0</v>
      </c>
      <c r="EB118" s="513">
        <f t="shared" si="466"/>
        <v>0</v>
      </c>
      <c r="EC118" s="513">
        <f t="shared" si="456"/>
        <v>0</v>
      </c>
      <c r="ED118" s="513">
        <f t="shared" si="457"/>
        <v>0</v>
      </c>
    </row>
    <row r="119" spans="1:134" x14ac:dyDescent="0.25">
      <c r="A119" s="620"/>
      <c r="B119" s="185" t="s">
        <v>59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3439.07</v>
      </c>
      <c r="J119" s="3">
        <v>0</v>
      </c>
      <c r="K119" s="3">
        <v>18674.439999999999</v>
      </c>
      <c r="L119" s="3">
        <v>0</v>
      </c>
      <c r="M119" s="477">
        <f t="shared" si="458"/>
        <v>0</v>
      </c>
      <c r="N119" s="477">
        <f t="shared" si="459"/>
        <v>0</v>
      </c>
      <c r="O119" s="69">
        <f t="shared" si="452"/>
        <v>22113.51</v>
      </c>
      <c r="Q119" s="620"/>
      <c r="R119" s="185" t="s">
        <v>59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477">
        <f t="shared" si="460"/>
        <v>0</v>
      </c>
      <c r="AD119" s="477">
        <f t="shared" si="461"/>
        <v>0</v>
      </c>
      <c r="AE119" s="69">
        <f t="shared" si="453"/>
        <v>0</v>
      </c>
      <c r="AG119" s="620"/>
      <c r="AH119" s="185" t="s">
        <v>59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477">
        <f t="shared" si="462"/>
        <v>0</v>
      </c>
      <c r="AT119" s="477">
        <f t="shared" si="463"/>
        <v>0</v>
      </c>
      <c r="AU119" s="69">
        <f t="shared" si="454"/>
        <v>0</v>
      </c>
      <c r="AW119" s="620"/>
      <c r="AX119" s="185" t="s">
        <v>59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477">
        <f t="shared" si="464"/>
        <v>0</v>
      </c>
      <c r="BJ119" s="477">
        <f t="shared" si="465"/>
        <v>0</v>
      </c>
      <c r="BK119" s="69">
        <f t="shared" si="455"/>
        <v>0</v>
      </c>
      <c r="BP119" s="620"/>
      <c r="BQ119" s="185" t="s">
        <v>59</v>
      </c>
      <c r="BR119" s="164"/>
      <c r="BS119" s="164"/>
      <c r="BT119" s="164"/>
      <c r="BU119" s="164"/>
      <c r="BV119" s="164"/>
      <c r="BW119" s="164"/>
      <c r="BX119" s="164"/>
      <c r="BY119" s="164"/>
      <c r="BZ119" s="164"/>
      <c r="CA119" s="164"/>
      <c r="CB119" s="508">
        <v>0</v>
      </c>
      <c r="CC119" s="508">
        <v>0</v>
      </c>
      <c r="CD119" s="509">
        <v>0</v>
      </c>
      <c r="CF119" s="620"/>
      <c r="CG119" s="185" t="s">
        <v>59</v>
      </c>
      <c r="CH119" s="164"/>
      <c r="CI119" s="164"/>
      <c r="CJ119" s="164"/>
      <c r="CK119" s="164"/>
      <c r="CL119" s="164"/>
      <c r="CM119" s="164"/>
      <c r="CN119" s="164"/>
      <c r="CO119" s="164"/>
      <c r="CP119" s="164"/>
      <c r="CQ119" s="164"/>
      <c r="CR119" s="508">
        <v>0</v>
      </c>
      <c r="CS119" s="508">
        <v>0</v>
      </c>
      <c r="CT119" s="509">
        <v>0</v>
      </c>
      <c r="CV119" s="620"/>
      <c r="CW119" s="185" t="s">
        <v>59</v>
      </c>
      <c r="CX119" s="164"/>
      <c r="CY119" s="164"/>
      <c r="CZ119" s="164"/>
      <c r="DA119" s="164"/>
      <c r="DB119" s="164"/>
      <c r="DC119" s="164"/>
      <c r="DD119" s="164"/>
      <c r="DE119" s="164"/>
      <c r="DF119" s="164"/>
      <c r="DG119" s="164"/>
      <c r="DH119" s="508">
        <v>0</v>
      </c>
      <c r="DI119" s="508">
        <v>0</v>
      </c>
      <c r="DJ119" s="509">
        <v>0</v>
      </c>
      <c r="DL119" s="620"/>
      <c r="DM119" s="185" t="s">
        <v>59</v>
      </c>
      <c r="DN119" s="164"/>
      <c r="DO119" s="164"/>
      <c r="DP119" s="164"/>
      <c r="DQ119" s="164"/>
      <c r="DR119" s="164"/>
      <c r="DS119" s="164"/>
      <c r="DT119" s="164"/>
      <c r="DU119" s="164"/>
      <c r="DV119" s="164"/>
      <c r="DW119" s="164"/>
      <c r="DX119" s="508">
        <v>0</v>
      </c>
      <c r="DY119" s="508">
        <v>0</v>
      </c>
      <c r="DZ119" s="509">
        <v>0</v>
      </c>
      <c r="EB119" s="513">
        <f t="shared" si="466"/>
        <v>0</v>
      </c>
      <c r="EC119" s="513">
        <f t="shared" si="456"/>
        <v>0</v>
      </c>
      <c r="ED119" s="513">
        <f t="shared" si="457"/>
        <v>0</v>
      </c>
    </row>
    <row r="120" spans="1:134" x14ac:dyDescent="0.25">
      <c r="A120" s="620"/>
      <c r="B120" s="185" t="s">
        <v>58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477">
        <f t="shared" si="458"/>
        <v>6860.6885576310742</v>
      </c>
      <c r="N120" s="477">
        <f t="shared" si="459"/>
        <v>12668.38714680966</v>
      </c>
      <c r="O120" s="69">
        <f t="shared" si="452"/>
        <v>19529.075704440736</v>
      </c>
      <c r="Q120" s="620"/>
      <c r="R120" s="185" t="s">
        <v>58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477">
        <f t="shared" si="460"/>
        <v>0</v>
      </c>
      <c r="AD120" s="477">
        <f t="shared" si="461"/>
        <v>0</v>
      </c>
      <c r="AE120" s="69">
        <f t="shared" si="453"/>
        <v>0</v>
      </c>
      <c r="AG120" s="620"/>
      <c r="AH120" s="185" t="s">
        <v>58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477">
        <f t="shared" si="462"/>
        <v>0</v>
      </c>
      <c r="AT120" s="477">
        <f t="shared" si="463"/>
        <v>0</v>
      </c>
      <c r="AU120" s="69">
        <f t="shared" si="454"/>
        <v>0</v>
      </c>
      <c r="AW120" s="620"/>
      <c r="AX120" s="185" t="s">
        <v>58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477">
        <f t="shared" si="464"/>
        <v>0</v>
      </c>
      <c r="BJ120" s="477">
        <f t="shared" si="465"/>
        <v>0</v>
      </c>
      <c r="BK120" s="69">
        <f t="shared" si="455"/>
        <v>0</v>
      </c>
      <c r="BP120" s="620"/>
      <c r="BQ120" s="185" t="s">
        <v>58</v>
      </c>
      <c r="BR120" s="164"/>
      <c r="BS120" s="164"/>
      <c r="BT120" s="164"/>
      <c r="BU120" s="164"/>
      <c r="BV120" s="164"/>
      <c r="BW120" s="164"/>
      <c r="BX120" s="164"/>
      <c r="BY120" s="164"/>
      <c r="BZ120" s="164"/>
      <c r="CA120" s="164"/>
      <c r="CB120" s="508">
        <v>0.16998896075664252</v>
      </c>
      <c r="CC120" s="508">
        <v>0.16998896075664252</v>
      </c>
      <c r="CD120" s="509">
        <v>0.16998896075664252</v>
      </c>
      <c r="CF120" s="620"/>
      <c r="CG120" s="185" t="s">
        <v>58</v>
      </c>
      <c r="CH120" s="164"/>
      <c r="CI120" s="164"/>
      <c r="CJ120" s="164"/>
      <c r="CK120" s="164"/>
      <c r="CL120" s="164"/>
      <c r="CM120" s="164"/>
      <c r="CN120" s="164"/>
      <c r="CO120" s="164"/>
      <c r="CP120" s="164"/>
      <c r="CQ120" s="164"/>
      <c r="CR120" s="508">
        <v>0</v>
      </c>
      <c r="CS120" s="508">
        <v>0</v>
      </c>
      <c r="CT120" s="509">
        <v>0</v>
      </c>
      <c r="CV120" s="620"/>
      <c r="CW120" s="185" t="s">
        <v>58</v>
      </c>
      <c r="CX120" s="164"/>
      <c r="CY120" s="164"/>
      <c r="CZ120" s="164"/>
      <c r="DA120" s="164"/>
      <c r="DB120" s="164"/>
      <c r="DC120" s="164"/>
      <c r="DD120" s="164"/>
      <c r="DE120" s="164"/>
      <c r="DF120" s="164"/>
      <c r="DG120" s="164"/>
      <c r="DH120" s="508">
        <v>0</v>
      </c>
      <c r="DI120" s="508">
        <v>0</v>
      </c>
      <c r="DJ120" s="509">
        <v>0</v>
      </c>
      <c r="DL120" s="620"/>
      <c r="DM120" s="185" t="s">
        <v>58</v>
      </c>
      <c r="DN120" s="164"/>
      <c r="DO120" s="164"/>
      <c r="DP120" s="164"/>
      <c r="DQ120" s="164"/>
      <c r="DR120" s="164"/>
      <c r="DS120" s="164"/>
      <c r="DT120" s="164"/>
      <c r="DU120" s="164"/>
      <c r="DV120" s="164"/>
      <c r="DW120" s="164"/>
      <c r="DX120" s="508">
        <v>0</v>
      </c>
      <c r="DY120" s="508">
        <v>0</v>
      </c>
      <c r="DZ120" s="509">
        <v>0</v>
      </c>
      <c r="EB120" s="513">
        <f t="shared" si="466"/>
        <v>0.16998896075664252</v>
      </c>
      <c r="EC120" s="513">
        <f t="shared" si="456"/>
        <v>0.16998896075664252</v>
      </c>
      <c r="ED120" s="513">
        <f t="shared" si="457"/>
        <v>0.16998896075664252</v>
      </c>
    </row>
    <row r="121" spans="1:134" x14ac:dyDescent="0.25">
      <c r="A121" s="620"/>
      <c r="B121" s="185" t="s">
        <v>57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2638.4</v>
      </c>
      <c r="L121" s="3">
        <v>0</v>
      </c>
      <c r="M121" s="477">
        <f t="shared" si="458"/>
        <v>0</v>
      </c>
      <c r="N121" s="477">
        <f t="shared" si="459"/>
        <v>0</v>
      </c>
      <c r="O121" s="69">
        <f t="shared" si="452"/>
        <v>2638.4</v>
      </c>
      <c r="Q121" s="620"/>
      <c r="R121" s="185" t="s">
        <v>57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477">
        <f t="shared" si="460"/>
        <v>0</v>
      </c>
      <c r="AD121" s="477">
        <f t="shared" si="461"/>
        <v>0</v>
      </c>
      <c r="AE121" s="69">
        <f t="shared" si="453"/>
        <v>0</v>
      </c>
      <c r="AG121" s="620"/>
      <c r="AH121" s="185" t="s">
        <v>57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477">
        <f t="shared" si="462"/>
        <v>0</v>
      </c>
      <c r="AT121" s="477">
        <f t="shared" si="463"/>
        <v>0</v>
      </c>
      <c r="AU121" s="69">
        <f t="shared" si="454"/>
        <v>0</v>
      </c>
      <c r="AW121" s="620"/>
      <c r="AX121" s="185" t="s">
        <v>57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477">
        <f t="shared" si="464"/>
        <v>0</v>
      </c>
      <c r="BJ121" s="477">
        <f t="shared" si="465"/>
        <v>0</v>
      </c>
      <c r="BK121" s="69">
        <f t="shared" si="455"/>
        <v>0</v>
      </c>
      <c r="BP121" s="620"/>
      <c r="BQ121" s="185" t="s">
        <v>57</v>
      </c>
      <c r="BR121" s="164"/>
      <c r="BS121" s="164"/>
      <c r="BT121" s="164"/>
      <c r="BU121" s="164"/>
      <c r="BV121" s="164"/>
      <c r="BW121" s="164"/>
      <c r="BX121" s="164"/>
      <c r="BY121" s="164"/>
      <c r="BZ121" s="164"/>
      <c r="CA121" s="164"/>
      <c r="CB121" s="508">
        <v>0</v>
      </c>
      <c r="CC121" s="508">
        <v>0</v>
      </c>
      <c r="CD121" s="509">
        <v>0</v>
      </c>
      <c r="CF121" s="620"/>
      <c r="CG121" s="185" t="s">
        <v>57</v>
      </c>
      <c r="CH121" s="164"/>
      <c r="CI121" s="164"/>
      <c r="CJ121" s="164"/>
      <c r="CK121" s="164"/>
      <c r="CL121" s="164"/>
      <c r="CM121" s="164"/>
      <c r="CN121" s="164"/>
      <c r="CO121" s="164"/>
      <c r="CP121" s="164"/>
      <c r="CQ121" s="164"/>
      <c r="CR121" s="508">
        <v>0</v>
      </c>
      <c r="CS121" s="508">
        <v>0</v>
      </c>
      <c r="CT121" s="509">
        <v>0</v>
      </c>
      <c r="CV121" s="620"/>
      <c r="CW121" s="185" t="s">
        <v>57</v>
      </c>
      <c r="CX121" s="164"/>
      <c r="CY121" s="164"/>
      <c r="CZ121" s="164"/>
      <c r="DA121" s="164"/>
      <c r="DB121" s="164"/>
      <c r="DC121" s="164"/>
      <c r="DD121" s="164"/>
      <c r="DE121" s="164"/>
      <c r="DF121" s="164"/>
      <c r="DG121" s="164"/>
      <c r="DH121" s="508">
        <v>0</v>
      </c>
      <c r="DI121" s="508">
        <v>0</v>
      </c>
      <c r="DJ121" s="509">
        <v>0</v>
      </c>
      <c r="DL121" s="620"/>
      <c r="DM121" s="185" t="s">
        <v>57</v>
      </c>
      <c r="DN121" s="164"/>
      <c r="DO121" s="164"/>
      <c r="DP121" s="164"/>
      <c r="DQ121" s="164"/>
      <c r="DR121" s="164"/>
      <c r="DS121" s="164"/>
      <c r="DT121" s="164"/>
      <c r="DU121" s="164"/>
      <c r="DV121" s="164"/>
      <c r="DW121" s="164"/>
      <c r="DX121" s="508">
        <v>0</v>
      </c>
      <c r="DY121" s="508">
        <v>0</v>
      </c>
      <c r="DZ121" s="509">
        <v>0</v>
      </c>
      <c r="EB121" s="513">
        <f t="shared" si="466"/>
        <v>0</v>
      </c>
      <c r="EC121" s="513">
        <f t="shared" si="456"/>
        <v>0</v>
      </c>
      <c r="ED121" s="513">
        <f t="shared" si="457"/>
        <v>0</v>
      </c>
    </row>
    <row r="122" spans="1:134" x14ac:dyDescent="0.25">
      <c r="A122" s="620"/>
      <c r="B122" s="185" t="s">
        <v>56</v>
      </c>
      <c r="C122" s="3">
        <v>0</v>
      </c>
      <c r="D122" s="3">
        <v>0</v>
      </c>
      <c r="E122" s="3">
        <v>0</v>
      </c>
      <c r="F122" s="3">
        <v>422895.18</v>
      </c>
      <c r="G122" s="3">
        <v>518298.48</v>
      </c>
      <c r="H122" s="3">
        <v>156821.6</v>
      </c>
      <c r="I122" s="3">
        <v>21523.46</v>
      </c>
      <c r="J122" s="3">
        <v>10103.92</v>
      </c>
      <c r="K122" s="3">
        <v>0</v>
      </c>
      <c r="L122" s="3">
        <v>0</v>
      </c>
      <c r="M122" s="477">
        <f t="shared" si="458"/>
        <v>0</v>
      </c>
      <c r="N122" s="477">
        <f t="shared" si="459"/>
        <v>0</v>
      </c>
      <c r="O122" s="69">
        <f t="shared" si="452"/>
        <v>1129642.6399999999</v>
      </c>
      <c r="Q122" s="620"/>
      <c r="R122" s="185" t="s">
        <v>56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477">
        <f t="shared" si="460"/>
        <v>0</v>
      </c>
      <c r="AD122" s="477">
        <f t="shared" si="461"/>
        <v>0</v>
      </c>
      <c r="AE122" s="69">
        <f t="shared" si="453"/>
        <v>0</v>
      </c>
      <c r="AG122" s="620"/>
      <c r="AH122" s="185" t="s">
        <v>56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477">
        <f t="shared" si="462"/>
        <v>0</v>
      </c>
      <c r="AT122" s="477">
        <f t="shared" si="463"/>
        <v>0</v>
      </c>
      <c r="AU122" s="69">
        <f t="shared" si="454"/>
        <v>0</v>
      </c>
      <c r="AW122" s="620"/>
      <c r="AX122" s="185" t="s">
        <v>56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477">
        <f t="shared" si="464"/>
        <v>0</v>
      </c>
      <c r="BJ122" s="477">
        <f t="shared" si="465"/>
        <v>0</v>
      </c>
      <c r="BK122" s="69">
        <f t="shared" si="455"/>
        <v>0</v>
      </c>
      <c r="BP122" s="620"/>
      <c r="BQ122" s="185" t="s">
        <v>56</v>
      </c>
      <c r="BR122" s="164"/>
      <c r="BS122" s="164"/>
      <c r="BT122" s="164"/>
      <c r="BU122" s="164"/>
      <c r="BV122" s="164"/>
      <c r="BW122" s="164"/>
      <c r="BX122" s="164"/>
      <c r="BY122" s="164"/>
      <c r="BZ122" s="164"/>
      <c r="CA122" s="164"/>
      <c r="CB122" s="508">
        <v>0</v>
      </c>
      <c r="CC122" s="508">
        <v>0</v>
      </c>
      <c r="CD122" s="509">
        <v>0</v>
      </c>
      <c r="CF122" s="620"/>
      <c r="CG122" s="185" t="s">
        <v>56</v>
      </c>
      <c r="CH122" s="164"/>
      <c r="CI122" s="164"/>
      <c r="CJ122" s="164"/>
      <c r="CK122" s="164"/>
      <c r="CL122" s="164"/>
      <c r="CM122" s="164"/>
      <c r="CN122" s="164"/>
      <c r="CO122" s="164"/>
      <c r="CP122" s="164"/>
      <c r="CQ122" s="164"/>
      <c r="CR122" s="508">
        <v>0</v>
      </c>
      <c r="CS122" s="508">
        <v>0</v>
      </c>
      <c r="CT122" s="509">
        <v>0</v>
      </c>
      <c r="CV122" s="620"/>
      <c r="CW122" s="185" t="s">
        <v>56</v>
      </c>
      <c r="CX122" s="164"/>
      <c r="CY122" s="164"/>
      <c r="CZ122" s="164"/>
      <c r="DA122" s="164"/>
      <c r="DB122" s="164"/>
      <c r="DC122" s="164"/>
      <c r="DD122" s="164"/>
      <c r="DE122" s="164"/>
      <c r="DF122" s="164"/>
      <c r="DG122" s="164"/>
      <c r="DH122" s="508">
        <v>0</v>
      </c>
      <c r="DI122" s="508">
        <v>0</v>
      </c>
      <c r="DJ122" s="509">
        <v>0</v>
      </c>
      <c r="DL122" s="620"/>
      <c r="DM122" s="185" t="s">
        <v>56</v>
      </c>
      <c r="DN122" s="164"/>
      <c r="DO122" s="164"/>
      <c r="DP122" s="164"/>
      <c r="DQ122" s="164"/>
      <c r="DR122" s="164"/>
      <c r="DS122" s="164"/>
      <c r="DT122" s="164"/>
      <c r="DU122" s="164"/>
      <c r="DV122" s="164"/>
      <c r="DW122" s="164"/>
      <c r="DX122" s="508">
        <v>0</v>
      </c>
      <c r="DY122" s="508">
        <v>0</v>
      </c>
      <c r="DZ122" s="509">
        <v>0</v>
      </c>
      <c r="EB122" s="513">
        <f t="shared" si="466"/>
        <v>0</v>
      </c>
      <c r="EC122" s="513">
        <f t="shared" si="456"/>
        <v>0</v>
      </c>
      <c r="ED122" s="513">
        <f t="shared" si="457"/>
        <v>0</v>
      </c>
    </row>
    <row r="123" spans="1:134" x14ac:dyDescent="0.25">
      <c r="A123" s="620"/>
      <c r="B123" s="185" t="s">
        <v>55</v>
      </c>
      <c r="C123" s="3">
        <v>0</v>
      </c>
      <c r="D123" s="3">
        <v>0</v>
      </c>
      <c r="E123" s="3">
        <v>0</v>
      </c>
      <c r="F123" s="3">
        <v>0</v>
      </c>
      <c r="G123" s="3">
        <v>406.71</v>
      </c>
      <c r="H123" s="3">
        <v>285232.84000000003</v>
      </c>
      <c r="I123" s="3">
        <v>214438.23</v>
      </c>
      <c r="J123" s="3">
        <v>78843.08</v>
      </c>
      <c r="K123" s="3">
        <v>324171.15999999997</v>
      </c>
      <c r="L123" s="3">
        <v>0</v>
      </c>
      <c r="M123" s="477">
        <f t="shared" si="458"/>
        <v>27595.448792014045</v>
      </c>
      <c r="N123" s="477">
        <f t="shared" si="459"/>
        <v>50955.501893224646</v>
      </c>
      <c r="O123" s="69">
        <f t="shared" si="452"/>
        <v>981642.97068523872</v>
      </c>
      <c r="Q123" s="620"/>
      <c r="R123" s="185" t="s">
        <v>55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477">
        <f t="shared" si="460"/>
        <v>5632.8657363206858</v>
      </c>
      <c r="AD123" s="477">
        <f t="shared" si="461"/>
        <v>10401.189806865268</v>
      </c>
      <c r="AE123" s="69">
        <f t="shared" si="453"/>
        <v>16034.055543185954</v>
      </c>
      <c r="AG123" s="620"/>
      <c r="AH123" s="185" t="s">
        <v>55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477">
        <f t="shared" si="462"/>
        <v>0</v>
      </c>
      <c r="AT123" s="477">
        <f t="shared" si="463"/>
        <v>0</v>
      </c>
      <c r="AU123" s="69">
        <f t="shared" si="454"/>
        <v>0</v>
      </c>
      <c r="AW123" s="620"/>
      <c r="AX123" s="185" t="s">
        <v>55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477">
        <f t="shared" si="464"/>
        <v>0</v>
      </c>
      <c r="BJ123" s="477">
        <f t="shared" si="465"/>
        <v>0</v>
      </c>
      <c r="BK123" s="69">
        <f t="shared" si="455"/>
        <v>0</v>
      </c>
      <c r="BP123" s="620"/>
      <c r="BQ123" s="185" t="s">
        <v>55</v>
      </c>
      <c r="BR123" s="164"/>
      <c r="BS123" s="164"/>
      <c r="BT123" s="164"/>
      <c r="BU123" s="164"/>
      <c r="BV123" s="164"/>
      <c r="BW123" s="164"/>
      <c r="BX123" s="164"/>
      <c r="BY123" s="164"/>
      <c r="BZ123" s="164"/>
      <c r="CA123" s="164"/>
      <c r="CB123" s="508">
        <v>0.68373919357554125</v>
      </c>
      <c r="CC123" s="508">
        <v>0.68373919357554125</v>
      </c>
      <c r="CD123" s="509">
        <v>0.68373919357554125</v>
      </c>
      <c r="CF123" s="620"/>
      <c r="CG123" s="185" t="s">
        <v>55</v>
      </c>
      <c r="CH123" s="164"/>
      <c r="CI123" s="164"/>
      <c r="CJ123" s="164"/>
      <c r="CK123" s="164"/>
      <c r="CL123" s="164"/>
      <c r="CM123" s="164"/>
      <c r="CN123" s="164"/>
      <c r="CO123" s="164"/>
      <c r="CP123" s="164"/>
      <c r="CQ123" s="164"/>
      <c r="CR123" s="508">
        <v>0.13956689398672792</v>
      </c>
      <c r="CS123" s="508">
        <v>0.13956689398672792</v>
      </c>
      <c r="CT123" s="509">
        <v>0.13956689398672792</v>
      </c>
      <c r="CV123" s="620"/>
      <c r="CW123" s="185" t="s">
        <v>55</v>
      </c>
      <c r="CX123" s="164"/>
      <c r="CY123" s="164"/>
      <c r="CZ123" s="164"/>
      <c r="DA123" s="164"/>
      <c r="DB123" s="164"/>
      <c r="DC123" s="164"/>
      <c r="DD123" s="164"/>
      <c r="DE123" s="164"/>
      <c r="DF123" s="164"/>
      <c r="DG123" s="164"/>
      <c r="DH123" s="508">
        <v>0</v>
      </c>
      <c r="DI123" s="508">
        <v>0</v>
      </c>
      <c r="DJ123" s="509">
        <v>0</v>
      </c>
      <c r="DL123" s="620"/>
      <c r="DM123" s="185" t="s">
        <v>55</v>
      </c>
      <c r="DN123" s="164"/>
      <c r="DO123" s="164"/>
      <c r="DP123" s="164"/>
      <c r="DQ123" s="164"/>
      <c r="DR123" s="164"/>
      <c r="DS123" s="164"/>
      <c r="DT123" s="164"/>
      <c r="DU123" s="164"/>
      <c r="DV123" s="164"/>
      <c r="DW123" s="164"/>
      <c r="DX123" s="508">
        <v>0</v>
      </c>
      <c r="DY123" s="508">
        <v>0</v>
      </c>
      <c r="DZ123" s="509">
        <v>0</v>
      </c>
      <c r="EB123" s="513">
        <f t="shared" si="466"/>
        <v>0.8233060875622692</v>
      </c>
      <c r="EC123" s="513">
        <f t="shared" si="456"/>
        <v>0.8233060875622692</v>
      </c>
      <c r="ED123" s="513">
        <f t="shared" si="457"/>
        <v>0.8233060875622692</v>
      </c>
    </row>
    <row r="124" spans="1:134" x14ac:dyDescent="0.25">
      <c r="A124" s="620"/>
      <c r="B124" s="185" t="s">
        <v>54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477">
        <f t="shared" si="458"/>
        <v>0</v>
      </c>
      <c r="N124" s="477">
        <f t="shared" si="459"/>
        <v>0</v>
      </c>
      <c r="O124" s="69">
        <f t="shared" si="452"/>
        <v>0</v>
      </c>
      <c r="Q124" s="620"/>
      <c r="R124" s="185" t="s">
        <v>54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477">
        <f t="shared" si="460"/>
        <v>0</v>
      </c>
      <c r="AD124" s="477">
        <f t="shared" si="461"/>
        <v>0</v>
      </c>
      <c r="AE124" s="69">
        <f t="shared" si="453"/>
        <v>0</v>
      </c>
      <c r="AG124" s="620"/>
      <c r="AH124" s="185" t="s">
        <v>54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477">
        <f t="shared" si="462"/>
        <v>0</v>
      </c>
      <c r="AT124" s="477">
        <f t="shared" si="463"/>
        <v>0</v>
      </c>
      <c r="AU124" s="69">
        <f t="shared" si="454"/>
        <v>0</v>
      </c>
      <c r="AW124" s="620"/>
      <c r="AX124" s="185" t="s">
        <v>54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477">
        <f t="shared" si="464"/>
        <v>0</v>
      </c>
      <c r="BJ124" s="477">
        <f t="shared" si="465"/>
        <v>0</v>
      </c>
      <c r="BK124" s="69">
        <f t="shared" si="455"/>
        <v>0</v>
      </c>
      <c r="BP124" s="620"/>
      <c r="BQ124" s="185" t="s">
        <v>54</v>
      </c>
      <c r="BR124" s="164"/>
      <c r="BS124" s="164"/>
      <c r="BT124" s="164"/>
      <c r="BU124" s="164"/>
      <c r="BV124" s="164"/>
      <c r="BW124" s="164"/>
      <c r="BX124" s="164"/>
      <c r="BY124" s="164"/>
      <c r="BZ124" s="164"/>
      <c r="CA124" s="164"/>
      <c r="CB124" s="508">
        <v>0</v>
      </c>
      <c r="CC124" s="508">
        <v>0</v>
      </c>
      <c r="CD124" s="509">
        <v>0</v>
      </c>
      <c r="CF124" s="620"/>
      <c r="CG124" s="185" t="s">
        <v>54</v>
      </c>
      <c r="CH124" s="164"/>
      <c r="CI124" s="164"/>
      <c r="CJ124" s="164"/>
      <c r="CK124" s="164"/>
      <c r="CL124" s="164"/>
      <c r="CM124" s="164"/>
      <c r="CN124" s="164"/>
      <c r="CO124" s="164"/>
      <c r="CP124" s="164"/>
      <c r="CQ124" s="164"/>
      <c r="CR124" s="508">
        <v>0</v>
      </c>
      <c r="CS124" s="508">
        <v>0</v>
      </c>
      <c r="CT124" s="509">
        <v>0</v>
      </c>
      <c r="CV124" s="620"/>
      <c r="CW124" s="185" t="s">
        <v>54</v>
      </c>
      <c r="CX124" s="164"/>
      <c r="CY124" s="164"/>
      <c r="CZ124" s="164"/>
      <c r="DA124" s="164"/>
      <c r="DB124" s="164"/>
      <c r="DC124" s="164"/>
      <c r="DD124" s="164"/>
      <c r="DE124" s="164"/>
      <c r="DF124" s="164"/>
      <c r="DG124" s="164"/>
      <c r="DH124" s="508">
        <v>0</v>
      </c>
      <c r="DI124" s="508">
        <v>0</v>
      </c>
      <c r="DJ124" s="509">
        <v>0</v>
      </c>
      <c r="DL124" s="620"/>
      <c r="DM124" s="185" t="s">
        <v>54</v>
      </c>
      <c r="DN124" s="164"/>
      <c r="DO124" s="164"/>
      <c r="DP124" s="164"/>
      <c r="DQ124" s="164"/>
      <c r="DR124" s="164"/>
      <c r="DS124" s="164"/>
      <c r="DT124" s="164"/>
      <c r="DU124" s="164"/>
      <c r="DV124" s="164"/>
      <c r="DW124" s="164"/>
      <c r="DX124" s="508">
        <v>0</v>
      </c>
      <c r="DY124" s="508">
        <v>0</v>
      </c>
      <c r="DZ124" s="509">
        <v>0</v>
      </c>
      <c r="EB124" s="513">
        <f t="shared" si="466"/>
        <v>0</v>
      </c>
      <c r="EC124" s="513">
        <f t="shared" si="456"/>
        <v>0</v>
      </c>
      <c r="ED124" s="513">
        <f t="shared" si="457"/>
        <v>0</v>
      </c>
    </row>
    <row r="125" spans="1:134" x14ac:dyDescent="0.25">
      <c r="A125" s="620"/>
      <c r="B125" s="185" t="s">
        <v>53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477">
        <f t="shared" si="458"/>
        <v>0</v>
      </c>
      <c r="N125" s="477">
        <f t="shared" si="459"/>
        <v>0</v>
      </c>
      <c r="O125" s="69">
        <f t="shared" si="452"/>
        <v>0</v>
      </c>
      <c r="Q125" s="620"/>
      <c r="R125" s="185" t="s">
        <v>53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477">
        <f t="shared" si="460"/>
        <v>0</v>
      </c>
      <c r="AD125" s="477">
        <f t="shared" si="461"/>
        <v>0</v>
      </c>
      <c r="AE125" s="69">
        <f t="shared" si="453"/>
        <v>0</v>
      </c>
      <c r="AG125" s="620"/>
      <c r="AH125" s="185" t="s">
        <v>53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477">
        <f t="shared" si="462"/>
        <v>0</v>
      </c>
      <c r="AT125" s="477">
        <f t="shared" si="463"/>
        <v>0</v>
      </c>
      <c r="AU125" s="69">
        <f t="shared" si="454"/>
        <v>0</v>
      </c>
      <c r="AW125" s="620"/>
      <c r="AX125" s="185" t="s">
        <v>53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477">
        <f t="shared" si="464"/>
        <v>0</v>
      </c>
      <c r="BJ125" s="477">
        <f t="shared" si="465"/>
        <v>0</v>
      </c>
      <c r="BK125" s="69">
        <f t="shared" si="455"/>
        <v>0</v>
      </c>
      <c r="BP125" s="620"/>
      <c r="BQ125" s="185" t="s">
        <v>53</v>
      </c>
      <c r="BR125" s="164"/>
      <c r="BS125" s="164"/>
      <c r="BT125" s="164"/>
      <c r="BU125" s="164"/>
      <c r="BV125" s="164"/>
      <c r="BW125" s="164"/>
      <c r="BX125" s="164"/>
      <c r="BY125" s="164"/>
      <c r="BZ125" s="164"/>
      <c r="CA125" s="164"/>
      <c r="CB125" s="508">
        <v>0</v>
      </c>
      <c r="CC125" s="508">
        <v>0</v>
      </c>
      <c r="CD125" s="509">
        <v>0</v>
      </c>
      <c r="CF125" s="620"/>
      <c r="CG125" s="185" t="s">
        <v>53</v>
      </c>
      <c r="CH125" s="164"/>
      <c r="CI125" s="164"/>
      <c r="CJ125" s="164"/>
      <c r="CK125" s="164"/>
      <c r="CL125" s="164"/>
      <c r="CM125" s="164"/>
      <c r="CN125" s="164"/>
      <c r="CO125" s="164"/>
      <c r="CP125" s="164"/>
      <c r="CQ125" s="164"/>
      <c r="CR125" s="508">
        <v>0</v>
      </c>
      <c r="CS125" s="508">
        <v>0</v>
      </c>
      <c r="CT125" s="509">
        <v>0</v>
      </c>
      <c r="CV125" s="620"/>
      <c r="CW125" s="185" t="s">
        <v>53</v>
      </c>
      <c r="CX125" s="164"/>
      <c r="CY125" s="164"/>
      <c r="CZ125" s="164"/>
      <c r="DA125" s="164"/>
      <c r="DB125" s="164"/>
      <c r="DC125" s="164"/>
      <c r="DD125" s="164"/>
      <c r="DE125" s="164"/>
      <c r="DF125" s="164"/>
      <c r="DG125" s="164"/>
      <c r="DH125" s="508">
        <v>0</v>
      </c>
      <c r="DI125" s="508">
        <v>0</v>
      </c>
      <c r="DJ125" s="509">
        <v>0</v>
      </c>
      <c r="DL125" s="620"/>
      <c r="DM125" s="185" t="s">
        <v>53</v>
      </c>
      <c r="DN125" s="164"/>
      <c r="DO125" s="164"/>
      <c r="DP125" s="164"/>
      <c r="DQ125" s="164"/>
      <c r="DR125" s="164"/>
      <c r="DS125" s="164"/>
      <c r="DT125" s="164"/>
      <c r="DU125" s="164"/>
      <c r="DV125" s="164"/>
      <c r="DW125" s="164"/>
      <c r="DX125" s="508">
        <v>0</v>
      </c>
      <c r="DY125" s="508">
        <v>0</v>
      </c>
      <c r="DZ125" s="509">
        <v>0</v>
      </c>
      <c r="EB125" s="513">
        <f t="shared" si="466"/>
        <v>0</v>
      </c>
      <c r="EC125" s="513">
        <f t="shared" si="456"/>
        <v>0</v>
      </c>
      <c r="ED125" s="513">
        <f t="shared" si="457"/>
        <v>0</v>
      </c>
    </row>
    <row r="126" spans="1:134" x14ac:dyDescent="0.25">
      <c r="A126" s="620"/>
      <c r="B126" s="185" t="s">
        <v>52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477">
        <f t="shared" si="458"/>
        <v>0</v>
      </c>
      <c r="N126" s="477">
        <f t="shared" si="459"/>
        <v>0</v>
      </c>
      <c r="O126" s="69">
        <f t="shared" si="452"/>
        <v>0</v>
      </c>
      <c r="Q126" s="620"/>
      <c r="R126" s="185" t="s">
        <v>52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477">
        <f t="shared" si="460"/>
        <v>0</v>
      </c>
      <c r="AD126" s="477">
        <f t="shared" si="461"/>
        <v>0</v>
      </c>
      <c r="AE126" s="69">
        <f t="shared" si="453"/>
        <v>0</v>
      </c>
      <c r="AG126" s="620"/>
      <c r="AH126" s="185" t="s">
        <v>52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477">
        <f t="shared" si="462"/>
        <v>0</v>
      </c>
      <c r="AT126" s="477">
        <f t="shared" si="463"/>
        <v>0</v>
      </c>
      <c r="AU126" s="69">
        <f t="shared" si="454"/>
        <v>0</v>
      </c>
      <c r="AW126" s="620"/>
      <c r="AX126" s="185" t="s">
        <v>52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477">
        <f t="shared" si="464"/>
        <v>0</v>
      </c>
      <c r="BJ126" s="477">
        <f t="shared" si="465"/>
        <v>0</v>
      </c>
      <c r="BK126" s="69">
        <f t="shared" si="455"/>
        <v>0</v>
      </c>
      <c r="BP126" s="620"/>
      <c r="BQ126" s="185" t="s">
        <v>52</v>
      </c>
      <c r="BR126" s="164"/>
      <c r="BS126" s="164"/>
      <c r="BT126" s="164"/>
      <c r="BU126" s="164"/>
      <c r="BV126" s="164"/>
      <c r="BW126" s="164"/>
      <c r="BX126" s="164"/>
      <c r="BY126" s="164"/>
      <c r="BZ126" s="164"/>
      <c r="CA126" s="164"/>
      <c r="CB126" s="508">
        <v>0</v>
      </c>
      <c r="CC126" s="508">
        <v>0</v>
      </c>
      <c r="CD126" s="509">
        <v>0</v>
      </c>
      <c r="CF126" s="620"/>
      <c r="CG126" s="185" t="s">
        <v>52</v>
      </c>
      <c r="CH126" s="164"/>
      <c r="CI126" s="164"/>
      <c r="CJ126" s="164"/>
      <c r="CK126" s="164"/>
      <c r="CL126" s="164"/>
      <c r="CM126" s="164"/>
      <c r="CN126" s="164"/>
      <c r="CO126" s="164"/>
      <c r="CP126" s="164"/>
      <c r="CQ126" s="164"/>
      <c r="CR126" s="508">
        <v>0</v>
      </c>
      <c r="CS126" s="508">
        <v>0</v>
      </c>
      <c r="CT126" s="509">
        <v>0</v>
      </c>
      <c r="CV126" s="620"/>
      <c r="CW126" s="185" t="s">
        <v>52</v>
      </c>
      <c r="CX126" s="164"/>
      <c r="CY126" s="164"/>
      <c r="CZ126" s="164"/>
      <c r="DA126" s="164"/>
      <c r="DB126" s="164"/>
      <c r="DC126" s="164"/>
      <c r="DD126" s="164"/>
      <c r="DE126" s="164"/>
      <c r="DF126" s="164"/>
      <c r="DG126" s="164"/>
      <c r="DH126" s="508">
        <v>0</v>
      </c>
      <c r="DI126" s="508">
        <v>0</v>
      </c>
      <c r="DJ126" s="509">
        <v>0</v>
      </c>
      <c r="DL126" s="620"/>
      <c r="DM126" s="185" t="s">
        <v>52</v>
      </c>
      <c r="DN126" s="164"/>
      <c r="DO126" s="164"/>
      <c r="DP126" s="164"/>
      <c r="DQ126" s="164"/>
      <c r="DR126" s="164"/>
      <c r="DS126" s="164"/>
      <c r="DT126" s="164"/>
      <c r="DU126" s="164"/>
      <c r="DV126" s="164"/>
      <c r="DW126" s="164"/>
      <c r="DX126" s="508">
        <v>0</v>
      </c>
      <c r="DY126" s="508">
        <v>0</v>
      </c>
      <c r="DZ126" s="509">
        <v>0</v>
      </c>
      <c r="EB126" s="513">
        <f t="shared" si="466"/>
        <v>0</v>
      </c>
      <c r="EC126" s="513">
        <f t="shared" si="456"/>
        <v>0</v>
      </c>
      <c r="ED126" s="513">
        <f t="shared" si="457"/>
        <v>0</v>
      </c>
    </row>
    <row r="127" spans="1:134" x14ac:dyDescent="0.25">
      <c r="A127" s="620"/>
      <c r="B127" s="185" t="s">
        <v>51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477">
        <f t="shared" si="458"/>
        <v>0</v>
      </c>
      <c r="N127" s="477">
        <f t="shared" si="459"/>
        <v>0</v>
      </c>
      <c r="O127" s="69">
        <f t="shared" si="452"/>
        <v>0</v>
      </c>
      <c r="Q127" s="620"/>
      <c r="R127" s="185" t="s">
        <v>51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477">
        <f t="shared" si="460"/>
        <v>0</v>
      </c>
      <c r="AD127" s="477">
        <f t="shared" si="461"/>
        <v>0</v>
      </c>
      <c r="AE127" s="69">
        <f t="shared" si="453"/>
        <v>0</v>
      </c>
      <c r="AG127" s="620"/>
      <c r="AH127" s="185" t="s">
        <v>51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477">
        <f t="shared" si="462"/>
        <v>0</v>
      </c>
      <c r="AT127" s="477">
        <f t="shared" si="463"/>
        <v>0</v>
      </c>
      <c r="AU127" s="69">
        <f t="shared" si="454"/>
        <v>0</v>
      </c>
      <c r="AW127" s="620"/>
      <c r="AX127" s="185" t="s">
        <v>51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477">
        <f t="shared" si="464"/>
        <v>0</v>
      </c>
      <c r="BJ127" s="477">
        <f t="shared" si="465"/>
        <v>0</v>
      </c>
      <c r="BK127" s="69">
        <f t="shared" si="455"/>
        <v>0</v>
      </c>
      <c r="BP127" s="620"/>
      <c r="BQ127" s="185" t="s">
        <v>51</v>
      </c>
      <c r="BR127" s="164"/>
      <c r="BS127" s="164"/>
      <c r="BT127" s="164"/>
      <c r="BU127" s="164"/>
      <c r="BV127" s="164"/>
      <c r="BW127" s="164"/>
      <c r="BX127" s="164"/>
      <c r="BY127" s="164"/>
      <c r="BZ127" s="164"/>
      <c r="CA127" s="164"/>
      <c r="CB127" s="508">
        <v>0</v>
      </c>
      <c r="CC127" s="508">
        <v>0</v>
      </c>
      <c r="CD127" s="509">
        <v>0</v>
      </c>
      <c r="CF127" s="620"/>
      <c r="CG127" s="185" t="s">
        <v>51</v>
      </c>
      <c r="CH127" s="164"/>
      <c r="CI127" s="164"/>
      <c r="CJ127" s="164"/>
      <c r="CK127" s="164"/>
      <c r="CL127" s="164"/>
      <c r="CM127" s="164"/>
      <c r="CN127" s="164"/>
      <c r="CO127" s="164"/>
      <c r="CP127" s="164"/>
      <c r="CQ127" s="164"/>
      <c r="CR127" s="508">
        <v>0</v>
      </c>
      <c r="CS127" s="508">
        <v>0</v>
      </c>
      <c r="CT127" s="509">
        <v>0</v>
      </c>
      <c r="CV127" s="620"/>
      <c r="CW127" s="185" t="s">
        <v>51</v>
      </c>
      <c r="CX127" s="164"/>
      <c r="CY127" s="164"/>
      <c r="CZ127" s="164"/>
      <c r="DA127" s="164"/>
      <c r="DB127" s="164"/>
      <c r="DC127" s="164"/>
      <c r="DD127" s="164"/>
      <c r="DE127" s="164"/>
      <c r="DF127" s="164"/>
      <c r="DG127" s="164"/>
      <c r="DH127" s="508">
        <v>0</v>
      </c>
      <c r="DI127" s="508">
        <v>0</v>
      </c>
      <c r="DJ127" s="509">
        <v>0</v>
      </c>
      <c r="DL127" s="620"/>
      <c r="DM127" s="185" t="s">
        <v>51</v>
      </c>
      <c r="DN127" s="164"/>
      <c r="DO127" s="164"/>
      <c r="DP127" s="164"/>
      <c r="DQ127" s="164"/>
      <c r="DR127" s="164"/>
      <c r="DS127" s="164"/>
      <c r="DT127" s="164"/>
      <c r="DU127" s="164"/>
      <c r="DV127" s="164"/>
      <c r="DW127" s="164"/>
      <c r="DX127" s="508">
        <v>0</v>
      </c>
      <c r="DY127" s="508">
        <v>0</v>
      </c>
      <c r="DZ127" s="509">
        <v>0</v>
      </c>
      <c r="EB127" s="513">
        <f t="shared" si="466"/>
        <v>0</v>
      </c>
      <c r="EC127" s="513">
        <f t="shared" si="456"/>
        <v>0</v>
      </c>
      <c r="ED127" s="513">
        <f t="shared" si="457"/>
        <v>0</v>
      </c>
    </row>
    <row r="128" spans="1:134" ht="15.75" thickBot="1" x14ac:dyDescent="0.3">
      <c r="A128" s="621"/>
      <c r="B128" s="185" t="s">
        <v>50</v>
      </c>
      <c r="C128" s="3">
        <v>0</v>
      </c>
      <c r="D128" s="3">
        <v>0</v>
      </c>
      <c r="E128" s="3">
        <v>0</v>
      </c>
      <c r="F128" s="3">
        <v>0</v>
      </c>
      <c r="G128" s="3">
        <v>17220.95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477">
        <f t="shared" si="458"/>
        <v>270.60925058401671</v>
      </c>
      <c r="N128" s="477">
        <f t="shared" si="459"/>
        <v>499.68494023726214</v>
      </c>
      <c r="O128" s="69">
        <f t="shared" si="452"/>
        <v>17991.244190821279</v>
      </c>
      <c r="Q128" s="621"/>
      <c r="R128" s="185" t="s">
        <v>50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477">
        <f t="shared" si="460"/>
        <v>0</v>
      </c>
      <c r="AD128" s="477">
        <f t="shared" si="461"/>
        <v>0</v>
      </c>
      <c r="AE128" s="69">
        <f t="shared" si="453"/>
        <v>0</v>
      </c>
      <c r="AG128" s="621"/>
      <c r="AH128" s="185" t="s">
        <v>50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477">
        <f t="shared" si="462"/>
        <v>0</v>
      </c>
      <c r="AT128" s="477">
        <f t="shared" si="463"/>
        <v>0</v>
      </c>
      <c r="AU128" s="69">
        <f t="shared" si="454"/>
        <v>0</v>
      </c>
      <c r="AW128" s="621"/>
      <c r="AX128" s="185" t="s">
        <v>50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477">
        <f t="shared" si="464"/>
        <v>0</v>
      </c>
      <c r="BJ128" s="477">
        <f t="shared" si="465"/>
        <v>0</v>
      </c>
      <c r="BK128" s="69">
        <f t="shared" si="455"/>
        <v>0</v>
      </c>
      <c r="BP128" s="621"/>
      <c r="BQ128" s="185" t="s">
        <v>50</v>
      </c>
      <c r="BR128" s="164"/>
      <c r="BS128" s="164"/>
      <c r="BT128" s="164"/>
      <c r="BU128" s="164"/>
      <c r="BV128" s="164"/>
      <c r="BW128" s="164"/>
      <c r="BX128" s="164"/>
      <c r="BY128" s="164"/>
      <c r="BZ128" s="164"/>
      <c r="CA128" s="164"/>
      <c r="CB128" s="508">
        <v>6.7049516810881718E-3</v>
      </c>
      <c r="CC128" s="508">
        <v>6.7049516810881718E-3</v>
      </c>
      <c r="CD128" s="509">
        <v>6.7049516810881718E-3</v>
      </c>
      <c r="CF128" s="621"/>
      <c r="CG128" s="185" t="s">
        <v>50</v>
      </c>
      <c r="CH128" s="164"/>
      <c r="CI128" s="164"/>
      <c r="CJ128" s="164"/>
      <c r="CK128" s="164"/>
      <c r="CL128" s="164"/>
      <c r="CM128" s="164"/>
      <c r="CN128" s="164"/>
      <c r="CO128" s="164"/>
      <c r="CP128" s="164"/>
      <c r="CQ128" s="164"/>
      <c r="CR128" s="508">
        <v>0</v>
      </c>
      <c r="CS128" s="508">
        <v>0</v>
      </c>
      <c r="CT128" s="509">
        <v>0</v>
      </c>
      <c r="CV128" s="621"/>
      <c r="CW128" s="185" t="s">
        <v>50</v>
      </c>
      <c r="CX128" s="164"/>
      <c r="CY128" s="164"/>
      <c r="CZ128" s="164"/>
      <c r="DA128" s="164"/>
      <c r="DB128" s="164"/>
      <c r="DC128" s="164"/>
      <c r="DD128" s="164"/>
      <c r="DE128" s="164"/>
      <c r="DF128" s="164"/>
      <c r="DG128" s="164"/>
      <c r="DH128" s="508">
        <v>0</v>
      </c>
      <c r="DI128" s="508">
        <v>0</v>
      </c>
      <c r="DJ128" s="509">
        <v>0</v>
      </c>
      <c r="DL128" s="621"/>
      <c r="DM128" s="185" t="s">
        <v>50</v>
      </c>
      <c r="DN128" s="164"/>
      <c r="DO128" s="164"/>
      <c r="DP128" s="164"/>
      <c r="DQ128" s="164"/>
      <c r="DR128" s="164"/>
      <c r="DS128" s="164"/>
      <c r="DT128" s="164"/>
      <c r="DU128" s="164"/>
      <c r="DV128" s="164"/>
      <c r="DW128" s="164"/>
      <c r="DX128" s="508">
        <v>0</v>
      </c>
      <c r="DY128" s="508">
        <v>0</v>
      </c>
      <c r="DZ128" s="509">
        <v>0</v>
      </c>
      <c r="EB128" s="513">
        <f t="shared" si="466"/>
        <v>6.7049516810881718E-3</v>
      </c>
      <c r="EC128" s="513">
        <f t="shared" si="456"/>
        <v>6.7049516810881718E-3</v>
      </c>
      <c r="ED128" s="513">
        <f t="shared" si="457"/>
        <v>6.7049516810881718E-3</v>
      </c>
    </row>
    <row r="129" spans="1:134" ht="15.75" thickBot="1" x14ac:dyDescent="0.3">
      <c r="B129" s="186" t="s">
        <v>43</v>
      </c>
      <c r="C129" s="178">
        <f>SUM(C116:C128)</f>
        <v>0</v>
      </c>
      <c r="D129" s="178">
        <f t="shared" ref="D129" si="467">SUM(D116:D128)</f>
        <v>0</v>
      </c>
      <c r="E129" s="178">
        <f t="shared" ref="E129" si="468">SUM(E116:E128)</f>
        <v>0</v>
      </c>
      <c r="F129" s="178">
        <f t="shared" ref="F129" si="469">SUM(F116:F128)</f>
        <v>422895.18</v>
      </c>
      <c r="G129" s="178">
        <f t="shared" ref="G129" si="470">SUM(G116:G128)</f>
        <v>535926.14</v>
      </c>
      <c r="H129" s="178">
        <f t="shared" ref="H129" si="471">SUM(H116:H128)</f>
        <v>442054.44000000006</v>
      </c>
      <c r="I129" s="178">
        <f t="shared" ref="I129" si="472">SUM(I116:I128)</f>
        <v>239400.76</v>
      </c>
      <c r="J129" s="178">
        <f t="shared" ref="J129" si="473">SUM(J116:J128)</f>
        <v>88947</v>
      </c>
      <c r="K129" s="178">
        <f t="shared" ref="K129" si="474">SUM(K116:K128)</f>
        <v>345484</v>
      </c>
      <c r="L129" s="178">
        <f t="shared" ref="L129" si="475">SUM(L116:L128)</f>
        <v>0</v>
      </c>
      <c r="M129" s="178">
        <f t="shared" ref="M129" si="476">SUM(M116:M128)</f>
        <v>34726.746600229133</v>
      </c>
      <c r="N129" s="503">
        <f t="shared" ref="N129" si="477">SUM(N116:N128)</f>
        <v>64123.573980271569</v>
      </c>
      <c r="O129" s="72">
        <f t="shared" si="452"/>
        <v>2173557.8405805007</v>
      </c>
      <c r="Q129" s="73"/>
      <c r="R129" s="186" t="s">
        <v>43</v>
      </c>
      <c r="S129" s="178">
        <f>SUM(S116:S128)</f>
        <v>0</v>
      </c>
      <c r="T129" s="178">
        <f t="shared" ref="T129" si="478">SUM(T116:T128)</f>
        <v>0</v>
      </c>
      <c r="U129" s="178">
        <f t="shared" ref="U129" si="479">SUM(U116:U128)</f>
        <v>0</v>
      </c>
      <c r="V129" s="178">
        <f t="shared" ref="V129" si="480">SUM(V116:V128)</f>
        <v>0</v>
      </c>
      <c r="W129" s="178">
        <f t="shared" ref="W129" si="481">SUM(W116:W128)</f>
        <v>0</v>
      </c>
      <c r="X129" s="178">
        <f t="shared" ref="X129" si="482">SUM(X116:X128)</f>
        <v>0</v>
      </c>
      <c r="Y129" s="178">
        <f t="shared" ref="Y129" si="483">SUM(Y116:Y128)</f>
        <v>0</v>
      </c>
      <c r="Z129" s="178">
        <f t="shared" ref="Z129" si="484">SUM(Z116:Z128)</f>
        <v>0</v>
      </c>
      <c r="AA129" s="178">
        <f t="shared" ref="AA129" si="485">SUM(AA116:AA128)</f>
        <v>0</v>
      </c>
      <c r="AB129" s="178">
        <f t="shared" ref="AB129" si="486">SUM(AB116:AB128)</f>
        <v>0</v>
      </c>
      <c r="AC129" s="178">
        <f t="shared" ref="AC129" si="487">SUM(AC116:AC128)</f>
        <v>5632.8657363206858</v>
      </c>
      <c r="AD129" s="503">
        <f t="shared" ref="AD129" si="488">SUM(AD116:AD128)</f>
        <v>10401.189806865268</v>
      </c>
      <c r="AE129" s="72">
        <f t="shared" si="453"/>
        <v>16034.055543185954</v>
      </c>
      <c r="AG129" s="73"/>
      <c r="AH129" s="186" t="s">
        <v>43</v>
      </c>
      <c r="AI129" s="178">
        <f>SUM(AI116:AI128)</f>
        <v>0</v>
      </c>
      <c r="AJ129" s="178">
        <f t="shared" ref="AJ129" si="489">SUM(AJ116:AJ128)</f>
        <v>0</v>
      </c>
      <c r="AK129" s="178">
        <f t="shared" ref="AK129" si="490">SUM(AK116:AK128)</f>
        <v>0</v>
      </c>
      <c r="AL129" s="178">
        <f t="shared" ref="AL129" si="491">SUM(AL116:AL128)</f>
        <v>0</v>
      </c>
      <c r="AM129" s="178">
        <f t="shared" ref="AM129" si="492">SUM(AM116:AM128)</f>
        <v>0</v>
      </c>
      <c r="AN129" s="178">
        <f t="shared" ref="AN129" si="493">SUM(AN116:AN128)</f>
        <v>0</v>
      </c>
      <c r="AO129" s="178">
        <f t="shared" ref="AO129" si="494">SUM(AO116:AO128)</f>
        <v>0</v>
      </c>
      <c r="AP129" s="178">
        <f t="shared" ref="AP129" si="495">SUM(AP116:AP128)</f>
        <v>0</v>
      </c>
      <c r="AQ129" s="178">
        <f t="shared" ref="AQ129" si="496">SUM(AQ116:AQ128)</f>
        <v>0</v>
      </c>
      <c r="AR129" s="178">
        <f t="shared" ref="AR129" si="497">SUM(AR116:AR128)</f>
        <v>0</v>
      </c>
      <c r="AS129" s="178">
        <f t="shared" ref="AS129" si="498">SUM(AS116:AS128)</f>
        <v>0</v>
      </c>
      <c r="AT129" s="503">
        <f t="shared" ref="AT129" si="499">SUM(AT116:AT128)</f>
        <v>0</v>
      </c>
      <c r="AU129" s="72">
        <f t="shared" si="454"/>
        <v>0</v>
      </c>
      <c r="AW129" s="73"/>
      <c r="AX129" s="186" t="s">
        <v>43</v>
      </c>
      <c r="AY129" s="178">
        <f>SUM(AY116:AY128)</f>
        <v>0</v>
      </c>
      <c r="AZ129" s="178">
        <f t="shared" ref="AZ129" si="500">SUM(AZ116:AZ128)</f>
        <v>0</v>
      </c>
      <c r="BA129" s="178">
        <f t="shared" ref="BA129" si="501">SUM(BA116:BA128)</f>
        <v>0</v>
      </c>
      <c r="BB129" s="178">
        <f t="shared" ref="BB129" si="502">SUM(BB116:BB128)</f>
        <v>0</v>
      </c>
      <c r="BC129" s="178">
        <f t="shared" ref="BC129" si="503">SUM(BC116:BC128)</f>
        <v>0</v>
      </c>
      <c r="BD129" s="178">
        <f t="shared" ref="BD129" si="504">SUM(BD116:BD128)</f>
        <v>0</v>
      </c>
      <c r="BE129" s="178">
        <f t="shared" ref="BE129" si="505">SUM(BE116:BE128)</f>
        <v>0</v>
      </c>
      <c r="BF129" s="178">
        <f t="shared" ref="BF129" si="506">SUM(BF116:BF128)</f>
        <v>0</v>
      </c>
      <c r="BG129" s="178">
        <f t="shared" ref="BG129" si="507">SUM(BG116:BG128)</f>
        <v>0</v>
      </c>
      <c r="BH129" s="178">
        <f t="shared" ref="BH129" si="508">SUM(BH116:BH128)</f>
        <v>0</v>
      </c>
      <c r="BI129" s="178">
        <f t="shared" ref="BI129" si="509">SUM(BI116:BI128)</f>
        <v>0</v>
      </c>
      <c r="BJ129" s="503">
        <f t="shared" ref="BJ129" si="510">SUM(BJ116:BJ128)</f>
        <v>0</v>
      </c>
      <c r="BK129" s="72">
        <f t="shared" si="455"/>
        <v>0</v>
      </c>
      <c r="BL129" s="492">
        <f>'FORECAST OVERVIEW'!M20</f>
        <v>40359.612336549828</v>
      </c>
      <c r="BM129" s="493">
        <f>'FORECAST OVERVIEW'!N20</f>
        <v>74524.76378713685</v>
      </c>
      <c r="BP129" s="73"/>
      <c r="BQ129" s="186" t="s">
        <v>43</v>
      </c>
      <c r="BR129" s="478">
        <f>SUM(BR116:BR128)</f>
        <v>0</v>
      </c>
      <c r="BS129" s="478">
        <f t="shared" ref="BS129:CD129" si="511">SUM(BS116:BS128)</f>
        <v>0</v>
      </c>
      <c r="BT129" s="478">
        <f t="shared" si="511"/>
        <v>0</v>
      </c>
      <c r="BU129" s="478">
        <f t="shared" si="511"/>
        <v>0</v>
      </c>
      <c r="BV129" s="478">
        <f t="shared" si="511"/>
        <v>0</v>
      </c>
      <c r="BW129" s="478">
        <f t="shared" si="511"/>
        <v>0</v>
      </c>
      <c r="BX129" s="478">
        <f t="shared" si="511"/>
        <v>0</v>
      </c>
      <c r="BY129" s="478">
        <f t="shared" si="511"/>
        <v>0</v>
      </c>
      <c r="BZ129" s="478">
        <f t="shared" si="511"/>
        <v>0</v>
      </c>
      <c r="CA129" s="478">
        <f t="shared" si="511"/>
        <v>0</v>
      </c>
      <c r="CB129" s="478">
        <f t="shared" si="511"/>
        <v>0.86043310601327194</v>
      </c>
      <c r="CC129" s="505">
        <f t="shared" si="511"/>
        <v>0.86043310601327194</v>
      </c>
      <c r="CD129" s="481">
        <f t="shared" si="511"/>
        <v>0.86043310601327194</v>
      </c>
      <c r="CF129" s="73"/>
      <c r="CG129" s="186" t="s">
        <v>43</v>
      </c>
      <c r="CH129" s="478">
        <f>SUM(CH116:CH128)</f>
        <v>0</v>
      </c>
      <c r="CI129" s="478">
        <f t="shared" ref="CI129:CT129" si="512">SUM(CI116:CI128)</f>
        <v>0</v>
      </c>
      <c r="CJ129" s="478">
        <f t="shared" si="512"/>
        <v>0</v>
      </c>
      <c r="CK129" s="478">
        <f t="shared" si="512"/>
        <v>0</v>
      </c>
      <c r="CL129" s="478">
        <f t="shared" si="512"/>
        <v>0</v>
      </c>
      <c r="CM129" s="478">
        <f t="shared" si="512"/>
        <v>0</v>
      </c>
      <c r="CN129" s="478">
        <f t="shared" si="512"/>
        <v>0</v>
      </c>
      <c r="CO129" s="478">
        <f t="shared" si="512"/>
        <v>0</v>
      </c>
      <c r="CP129" s="478">
        <f t="shared" si="512"/>
        <v>0</v>
      </c>
      <c r="CQ129" s="478">
        <f t="shared" si="512"/>
        <v>0</v>
      </c>
      <c r="CR129" s="478">
        <f t="shared" si="512"/>
        <v>0.13956689398672792</v>
      </c>
      <c r="CS129" s="505">
        <f t="shared" si="512"/>
        <v>0.13956689398672792</v>
      </c>
      <c r="CT129" s="481">
        <f t="shared" si="512"/>
        <v>0.13956689398672792</v>
      </c>
      <c r="CV129" s="73"/>
      <c r="CW129" s="186" t="s">
        <v>43</v>
      </c>
      <c r="CX129" s="478">
        <f>SUM(CX116:CX128)</f>
        <v>0</v>
      </c>
      <c r="CY129" s="478">
        <f t="shared" ref="CY129:DJ129" si="513">SUM(CY116:CY128)</f>
        <v>0</v>
      </c>
      <c r="CZ129" s="478">
        <f t="shared" si="513"/>
        <v>0</v>
      </c>
      <c r="DA129" s="478">
        <f t="shared" si="513"/>
        <v>0</v>
      </c>
      <c r="DB129" s="478">
        <f t="shared" si="513"/>
        <v>0</v>
      </c>
      <c r="DC129" s="478">
        <f t="shared" si="513"/>
        <v>0</v>
      </c>
      <c r="DD129" s="478">
        <f t="shared" si="513"/>
        <v>0</v>
      </c>
      <c r="DE129" s="478">
        <f t="shared" si="513"/>
        <v>0</v>
      </c>
      <c r="DF129" s="478">
        <f t="shared" si="513"/>
        <v>0</v>
      </c>
      <c r="DG129" s="478">
        <f t="shared" si="513"/>
        <v>0</v>
      </c>
      <c r="DH129" s="478">
        <f t="shared" si="513"/>
        <v>0</v>
      </c>
      <c r="DI129" s="505">
        <f t="shared" si="513"/>
        <v>0</v>
      </c>
      <c r="DJ129" s="481">
        <f t="shared" si="513"/>
        <v>0</v>
      </c>
      <c r="DL129" s="73"/>
      <c r="DM129" s="186" t="s">
        <v>43</v>
      </c>
      <c r="DN129" s="478">
        <f>SUM(DN116:DN128)</f>
        <v>0</v>
      </c>
      <c r="DO129" s="478">
        <f t="shared" ref="DO129:DZ129" si="514">SUM(DO116:DO128)</f>
        <v>0</v>
      </c>
      <c r="DP129" s="478">
        <f t="shared" si="514"/>
        <v>0</v>
      </c>
      <c r="DQ129" s="478">
        <f t="shared" si="514"/>
        <v>0</v>
      </c>
      <c r="DR129" s="478">
        <f t="shared" si="514"/>
        <v>0</v>
      </c>
      <c r="DS129" s="478">
        <f t="shared" si="514"/>
        <v>0</v>
      </c>
      <c r="DT129" s="478">
        <f t="shared" si="514"/>
        <v>0</v>
      </c>
      <c r="DU129" s="478">
        <f t="shared" si="514"/>
        <v>0</v>
      </c>
      <c r="DV129" s="478">
        <f t="shared" si="514"/>
        <v>0</v>
      </c>
      <c r="DW129" s="478">
        <f t="shared" si="514"/>
        <v>0</v>
      </c>
      <c r="DX129" s="478">
        <f t="shared" si="514"/>
        <v>0</v>
      </c>
      <c r="DY129" s="505">
        <f t="shared" si="514"/>
        <v>0</v>
      </c>
      <c r="DZ129" s="481">
        <f t="shared" si="514"/>
        <v>0</v>
      </c>
      <c r="EB129" s="513">
        <f t="shared" si="466"/>
        <v>0.99999999999999989</v>
      </c>
      <c r="EC129" s="513">
        <f t="shared" si="456"/>
        <v>0.99999999999999989</v>
      </c>
      <c r="ED129" s="513">
        <f t="shared" si="457"/>
        <v>0.99999999999999989</v>
      </c>
    </row>
    <row r="130" spans="1:134" ht="21.75" thickBot="1" x14ac:dyDescent="0.3">
      <c r="A130" s="74"/>
      <c r="Q130" s="74"/>
      <c r="AG130" s="74"/>
      <c r="AW130" s="74"/>
      <c r="BP130" s="74"/>
      <c r="CF130" s="74"/>
      <c r="CV130" s="74"/>
      <c r="DL130" s="74"/>
    </row>
    <row r="131" spans="1:134" ht="21.75" thickBot="1" x14ac:dyDescent="0.3">
      <c r="A131" s="74"/>
      <c r="B131" s="173" t="s">
        <v>36</v>
      </c>
      <c r="C131" s="174">
        <f t="shared" ref="C131:N131" si="515">C$3</f>
        <v>45292</v>
      </c>
      <c r="D131" s="174">
        <f t="shared" si="515"/>
        <v>45323</v>
      </c>
      <c r="E131" s="174">
        <f t="shared" si="515"/>
        <v>45352</v>
      </c>
      <c r="F131" s="174">
        <f t="shared" si="515"/>
        <v>45383</v>
      </c>
      <c r="G131" s="174">
        <f t="shared" si="515"/>
        <v>45413</v>
      </c>
      <c r="H131" s="174">
        <f t="shared" si="515"/>
        <v>45444</v>
      </c>
      <c r="I131" s="174">
        <f t="shared" si="515"/>
        <v>45474</v>
      </c>
      <c r="J131" s="174">
        <f t="shared" si="515"/>
        <v>45505</v>
      </c>
      <c r="K131" s="174">
        <f t="shared" si="515"/>
        <v>45536</v>
      </c>
      <c r="L131" s="174">
        <f t="shared" si="515"/>
        <v>45566</v>
      </c>
      <c r="M131" s="174">
        <f t="shared" si="515"/>
        <v>45597</v>
      </c>
      <c r="N131" s="174" t="str">
        <f t="shared" si="515"/>
        <v>Dec-24 +</v>
      </c>
      <c r="O131" s="175" t="s">
        <v>34</v>
      </c>
      <c r="Q131" s="74"/>
      <c r="R131" s="173" t="s">
        <v>36</v>
      </c>
      <c r="S131" s="174">
        <f t="shared" ref="S131:AD131" si="516">S$3</f>
        <v>45292</v>
      </c>
      <c r="T131" s="174">
        <f t="shared" si="516"/>
        <v>45323</v>
      </c>
      <c r="U131" s="174">
        <f t="shared" si="516"/>
        <v>45352</v>
      </c>
      <c r="V131" s="174">
        <f t="shared" si="516"/>
        <v>45383</v>
      </c>
      <c r="W131" s="174">
        <f t="shared" si="516"/>
        <v>45413</v>
      </c>
      <c r="X131" s="174">
        <f t="shared" si="516"/>
        <v>45444</v>
      </c>
      <c r="Y131" s="174">
        <f t="shared" si="516"/>
        <v>45474</v>
      </c>
      <c r="Z131" s="174">
        <f t="shared" si="516"/>
        <v>45505</v>
      </c>
      <c r="AA131" s="174">
        <f t="shared" si="516"/>
        <v>45536</v>
      </c>
      <c r="AB131" s="174">
        <f t="shared" si="516"/>
        <v>45566</v>
      </c>
      <c r="AC131" s="174">
        <f t="shared" si="516"/>
        <v>45597</v>
      </c>
      <c r="AD131" s="174" t="str">
        <f t="shared" si="516"/>
        <v>Dec-24 +</v>
      </c>
      <c r="AE131" s="175" t="s">
        <v>34</v>
      </c>
      <c r="AG131" s="74"/>
      <c r="AH131" s="173" t="s">
        <v>36</v>
      </c>
      <c r="AI131" s="174">
        <f t="shared" ref="AI131:AT131" si="517">AI$3</f>
        <v>45292</v>
      </c>
      <c r="AJ131" s="174">
        <f t="shared" si="517"/>
        <v>45323</v>
      </c>
      <c r="AK131" s="174">
        <f t="shared" si="517"/>
        <v>45352</v>
      </c>
      <c r="AL131" s="174">
        <f t="shared" si="517"/>
        <v>45383</v>
      </c>
      <c r="AM131" s="174">
        <f t="shared" si="517"/>
        <v>45413</v>
      </c>
      <c r="AN131" s="174">
        <f t="shared" si="517"/>
        <v>45444</v>
      </c>
      <c r="AO131" s="174">
        <f t="shared" si="517"/>
        <v>45474</v>
      </c>
      <c r="AP131" s="174">
        <f t="shared" si="517"/>
        <v>45505</v>
      </c>
      <c r="AQ131" s="174">
        <f t="shared" si="517"/>
        <v>45536</v>
      </c>
      <c r="AR131" s="174">
        <f t="shared" si="517"/>
        <v>45566</v>
      </c>
      <c r="AS131" s="174">
        <f t="shared" si="517"/>
        <v>45597</v>
      </c>
      <c r="AT131" s="174" t="str">
        <f t="shared" si="517"/>
        <v>Dec-24 +</v>
      </c>
      <c r="AU131" s="175" t="s">
        <v>34</v>
      </c>
      <c r="AW131" s="74"/>
      <c r="AX131" s="173" t="s">
        <v>36</v>
      </c>
      <c r="AY131" s="174">
        <f t="shared" ref="AY131:BJ131" si="518">AY$3</f>
        <v>45292</v>
      </c>
      <c r="AZ131" s="174">
        <f t="shared" si="518"/>
        <v>45323</v>
      </c>
      <c r="BA131" s="174">
        <f t="shared" si="518"/>
        <v>45352</v>
      </c>
      <c r="BB131" s="174">
        <f t="shared" si="518"/>
        <v>45383</v>
      </c>
      <c r="BC131" s="174">
        <f t="shared" si="518"/>
        <v>45413</v>
      </c>
      <c r="BD131" s="174">
        <f t="shared" si="518"/>
        <v>45444</v>
      </c>
      <c r="BE131" s="174">
        <f t="shared" si="518"/>
        <v>45474</v>
      </c>
      <c r="BF131" s="174">
        <f t="shared" si="518"/>
        <v>45505</v>
      </c>
      <c r="BG131" s="174">
        <f t="shared" si="518"/>
        <v>45536</v>
      </c>
      <c r="BH131" s="174">
        <f t="shared" si="518"/>
        <v>45566</v>
      </c>
      <c r="BI131" s="174">
        <f t="shared" si="518"/>
        <v>45597</v>
      </c>
      <c r="BJ131" s="174" t="str">
        <f t="shared" si="518"/>
        <v>Dec-24 +</v>
      </c>
      <c r="BK131" s="175" t="s">
        <v>34</v>
      </c>
      <c r="BP131" s="74"/>
      <c r="BQ131" s="173" t="s">
        <v>36</v>
      </c>
      <c r="BR131" s="482" t="s">
        <v>188</v>
      </c>
      <c r="BS131" s="482" t="s">
        <v>189</v>
      </c>
      <c r="BT131" s="482" t="s">
        <v>190</v>
      </c>
      <c r="BU131" s="482" t="s">
        <v>191</v>
      </c>
      <c r="BV131" s="482" t="s">
        <v>44</v>
      </c>
      <c r="BW131" s="482" t="s">
        <v>192</v>
      </c>
      <c r="BX131" s="482" t="s">
        <v>193</v>
      </c>
      <c r="BY131" s="482" t="s">
        <v>194</v>
      </c>
      <c r="BZ131" s="482" t="s">
        <v>195</v>
      </c>
      <c r="CA131" s="482" t="s">
        <v>196</v>
      </c>
      <c r="CB131" s="489" t="s">
        <v>197</v>
      </c>
      <c r="CC131" s="489" t="s">
        <v>198</v>
      </c>
      <c r="CD131" s="175" t="s">
        <v>34</v>
      </c>
      <c r="CF131" s="74"/>
      <c r="CG131" s="173" t="s">
        <v>36</v>
      </c>
      <c r="CH131" s="482" t="s">
        <v>188</v>
      </c>
      <c r="CI131" s="482" t="s">
        <v>189</v>
      </c>
      <c r="CJ131" s="482" t="s">
        <v>190</v>
      </c>
      <c r="CK131" s="482" t="s">
        <v>191</v>
      </c>
      <c r="CL131" s="482" t="s">
        <v>44</v>
      </c>
      <c r="CM131" s="482" t="s">
        <v>192</v>
      </c>
      <c r="CN131" s="482" t="s">
        <v>193</v>
      </c>
      <c r="CO131" s="482" t="s">
        <v>194</v>
      </c>
      <c r="CP131" s="482" t="s">
        <v>195</v>
      </c>
      <c r="CQ131" s="482" t="s">
        <v>196</v>
      </c>
      <c r="CR131" s="489" t="s">
        <v>197</v>
      </c>
      <c r="CS131" s="489" t="s">
        <v>198</v>
      </c>
      <c r="CT131" s="175" t="s">
        <v>34</v>
      </c>
      <c r="CV131" s="74"/>
      <c r="CW131" s="173" t="s">
        <v>36</v>
      </c>
      <c r="CX131" s="482" t="s">
        <v>188</v>
      </c>
      <c r="CY131" s="482" t="s">
        <v>189</v>
      </c>
      <c r="CZ131" s="482" t="s">
        <v>190</v>
      </c>
      <c r="DA131" s="482" t="s">
        <v>191</v>
      </c>
      <c r="DB131" s="482" t="s">
        <v>44</v>
      </c>
      <c r="DC131" s="482" t="s">
        <v>192</v>
      </c>
      <c r="DD131" s="482" t="s">
        <v>193</v>
      </c>
      <c r="DE131" s="482" t="s">
        <v>194</v>
      </c>
      <c r="DF131" s="482" t="s">
        <v>195</v>
      </c>
      <c r="DG131" s="482" t="s">
        <v>196</v>
      </c>
      <c r="DH131" s="489" t="s">
        <v>197</v>
      </c>
      <c r="DI131" s="489" t="s">
        <v>198</v>
      </c>
      <c r="DJ131" s="175" t="s">
        <v>34</v>
      </c>
      <c r="DL131" s="74"/>
      <c r="DM131" s="173" t="s">
        <v>36</v>
      </c>
      <c r="DN131" s="482" t="s">
        <v>188</v>
      </c>
      <c r="DO131" s="482" t="s">
        <v>189</v>
      </c>
      <c r="DP131" s="482" t="s">
        <v>190</v>
      </c>
      <c r="DQ131" s="482" t="s">
        <v>191</v>
      </c>
      <c r="DR131" s="482" t="s">
        <v>44</v>
      </c>
      <c r="DS131" s="482" t="s">
        <v>192</v>
      </c>
      <c r="DT131" s="482" t="s">
        <v>193</v>
      </c>
      <c r="DU131" s="482" t="s">
        <v>194</v>
      </c>
      <c r="DV131" s="482" t="s">
        <v>195</v>
      </c>
      <c r="DW131" s="482" t="s">
        <v>196</v>
      </c>
      <c r="DX131" s="489" t="s">
        <v>197</v>
      </c>
      <c r="DY131" s="489" t="s">
        <v>198</v>
      </c>
      <c r="DZ131" s="175" t="s">
        <v>34</v>
      </c>
    </row>
    <row r="132" spans="1:134" ht="15" customHeight="1" x14ac:dyDescent="0.25">
      <c r="A132" s="616" t="s">
        <v>71</v>
      </c>
      <c r="B132" s="185" t="s">
        <v>62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477">
        <f>$BL$145*CB132</f>
        <v>0</v>
      </c>
      <c r="N132" s="477">
        <f>$BM$145*CC132</f>
        <v>0</v>
      </c>
      <c r="O132" s="69">
        <f t="shared" ref="O132:O145" si="519">SUM(C132:N132)</f>
        <v>0</v>
      </c>
      <c r="Q132" s="616" t="s">
        <v>71</v>
      </c>
      <c r="R132" s="185" t="s">
        <v>62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477">
        <f>$BL$145*CR132</f>
        <v>0</v>
      </c>
      <c r="AD132" s="477">
        <f>$BM$145*CS132</f>
        <v>0</v>
      </c>
      <c r="AE132" s="69">
        <f t="shared" ref="AE132:AE145" si="520">SUM(S132:AD132)</f>
        <v>0</v>
      </c>
      <c r="AG132" s="616" t="s">
        <v>71</v>
      </c>
      <c r="AH132" s="185" t="s">
        <v>62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477">
        <f>$BL$145*DH132</f>
        <v>0</v>
      </c>
      <c r="AT132" s="477">
        <f>$BM$145*DI132</f>
        <v>0</v>
      </c>
      <c r="AU132" s="69">
        <f t="shared" ref="AU132:AU145" si="521">SUM(AI132:AT132)</f>
        <v>0</v>
      </c>
      <c r="AW132" s="616" t="s">
        <v>71</v>
      </c>
      <c r="AX132" s="185" t="s">
        <v>62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477">
        <f>$BL$145*DX132</f>
        <v>0</v>
      </c>
      <c r="BJ132" s="477">
        <f>$BM$145*DY132</f>
        <v>0</v>
      </c>
      <c r="BK132" s="69">
        <f t="shared" ref="BK132:BK145" si="522">SUM(AY132:BJ132)</f>
        <v>0</v>
      </c>
      <c r="BP132" s="616" t="s">
        <v>71</v>
      </c>
      <c r="BQ132" s="185" t="s">
        <v>62</v>
      </c>
      <c r="BR132" s="164"/>
      <c r="BS132" s="164"/>
      <c r="BT132" s="164"/>
      <c r="BU132" s="164"/>
      <c r="BV132" s="164"/>
      <c r="BW132" s="164"/>
      <c r="BX132" s="164"/>
      <c r="BY132" s="164"/>
      <c r="BZ132" s="164"/>
      <c r="CA132" s="164"/>
      <c r="CB132" s="506">
        <v>0</v>
      </c>
      <c r="CC132" s="506">
        <v>0</v>
      </c>
      <c r="CD132" s="507">
        <v>0</v>
      </c>
      <c r="CF132" s="616" t="s">
        <v>71</v>
      </c>
      <c r="CG132" s="185" t="s">
        <v>62</v>
      </c>
      <c r="CH132" s="164"/>
      <c r="CI132" s="164"/>
      <c r="CJ132" s="164"/>
      <c r="CK132" s="164"/>
      <c r="CL132" s="164"/>
      <c r="CM132" s="164"/>
      <c r="CN132" s="164"/>
      <c r="CO132" s="164"/>
      <c r="CP132" s="164"/>
      <c r="CQ132" s="164"/>
      <c r="CR132" s="506">
        <v>0</v>
      </c>
      <c r="CS132" s="506">
        <v>0</v>
      </c>
      <c r="CT132" s="507">
        <v>0</v>
      </c>
      <c r="CV132" s="616" t="s">
        <v>71</v>
      </c>
      <c r="CW132" s="185" t="s">
        <v>62</v>
      </c>
      <c r="CX132" s="164"/>
      <c r="CY132" s="164"/>
      <c r="CZ132" s="164"/>
      <c r="DA132" s="164"/>
      <c r="DB132" s="164"/>
      <c r="DC132" s="164"/>
      <c r="DD132" s="164"/>
      <c r="DE132" s="164"/>
      <c r="DF132" s="164"/>
      <c r="DG132" s="164"/>
      <c r="DH132" s="506">
        <v>0</v>
      </c>
      <c r="DI132" s="506">
        <v>0</v>
      </c>
      <c r="DJ132" s="507">
        <v>0</v>
      </c>
      <c r="DL132" s="616" t="s">
        <v>71</v>
      </c>
      <c r="DM132" s="185" t="s">
        <v>62</v>
      </c>
      <c r="DN132" s="164"/>
      <c r="DO132" s="164"/>
      <c r="DP132" s="164"/>
      <c r="DQ132" s="164"/>
      <c r="DR132" s="164"/>
      <c r="DS132" s="164"/>
      <c r="DT132" s="164"/>
      <c r="DU132" s="164"/>
      <c r="DV132" s="164"/>
      <c r="DW132" s="164"/>
      <c r="DX132" s="506">
        <v>0</v>
      </c>
      <c r="DY132" s="506">
        <v>0</v>
      </c>
      <c r="DZ132" s="507">
        <v>0</v>
      </c>
      <c r="EB132" s="513">
        <f>CB132+CR132+DH132+DX132</f>
        <v>0</v>
      </c>
      <c r="EC132" s="513">
        <f t="shared" ref="EC132:EC145" si="523">CC132+CS132+DI132+DY132</f>
        <v>0</v>
      </c>
      <c r="ED132" s="513">
        <f t="shared" ref="ED132:ED145" si="524">CD132+CT132+DJ132+DZ132</f>
        <v>0</v>
      </c>
    </row>
    <row r="133" spans="1:134" x14ac:dyDescent="0.25">
      <c r="A133" s="617"/>
      <c r="B133" s="185" t="s">
        <v>61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477">
        <f t="shared" ref="M133:M144" si="525">$BL$145*CB133</f>
        <v>0</v>
      </c>
      <c r="N133" s="477">
        <f t="shared" ref="N133:N144" si="526">$BM$145*CC133</f>
        <v>0</v>
      </c>
      <c r="O133" s="69">
        <f t="shared" si="519"/>
        <v>0</v>
      </c>
      <c r="Q133" s="617"/>
      <c r="R133" s="185" t="s">
        <v>61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477">
        <f t="shared" ref="AC133:AC144" si="527">$BL$145*CR133</f>
        <v>0</v>
      </c>
      <c r="AD133" s="477">
        <f t="shared" ref="AD133:AD144" si="528">$BM$145*CS133</f>
        <v>0</v>
      </c>
      <c r="AE133" s="69">
        <f t="shared" si="520"/>
        <v>0</v>
      </c>
      <c r="AG133" s="617"/>
      <c r="AH133" s="185" t="s">
        <v>61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477">
        <f t="shared" ref="AS133:AS144" si="529">$BL$145*DH133</f>
        <v>0</v>
      </c>
      <c r="AT133" s="477">
        <f t="shared" ref="AT133:AT144" si="530">$BM$145*DI133</f>
        <v>0</v>
      </c>
      <c r="AU133" s="69">
        <f t="shared" si="521"/>
        <v>0</v>
      </c>
      <c r="AW133" s="617"/>
      <c r="AX133" s="185" t="s">
        <v>61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477">
        <f t="shared" ref="BI133:BI144" si="531">$BL$145*DX133</f>
        <v>0</v>
      </c>
      <c r="BJ133" s="477">
        <f t="shared" ref="BJ133:BJ144" si="532">$BM$145*DY133</f>
        <v>0</v>
      </c>
      <c r="BK133" s="69">
        <f t="shared" si="522"/>
        <v>0</v>
      </c>
      <c r="BP133" s="617"/>
      <c r="BQ133" s="185" t="s">
        <v>61</v>
      </c>
      <c r="BR133" s="164"/>
      <c r="BS133" s="164"/>
      <c r="BT133" s="164"/>
      <c r="BU133" s="164"/>
      <c r="BV133" s="164"/>
      <c r="BW133" s="164"/>
      <c r="BX133" s="164"/>
      <c r="BY133" s="164"/>
      <c r="BZ133" s="164"/>
      <c r="CA133" s="164"/>
      <c r="CB133" s="508">
        <v>0</v>
      </c>
      <c r="CC133" s="508">
        <v>0</v>
      </c>
      <c r="CD133" s="509">
        <v>0</v>
      </c>
      <c r="CF133" s="617"/>
      <c r="CG133" s="185" t="s">
        <v>61</v>
      </c>
      <c r="CH133" s="164"/>
      <c r="CI133" s="164"/>
      <c r="CJ133" s="164"/>
      <c r="CK133" s="164"/>
      <c r="CL133" s="164"/>
      <c r="CM133" s="164"/>
      <c r="CN133" s="164"/>
      <c r="CO133" s="164"/>
      <c r="CP133" s="164"/>
      <c r="CQ133" s="164"/>
      <c r="CR133" s="508">
        <v>0</v>
      </c>
      <c r="CS133" s="508">
        <v>0</v>
      </c>
      <c r="CT133" s="509">
        <v>0</v>
      </c>
      <c r="CV133" s="617"/>
      <c r="CW133" s="185" t="s">
        <v>61</v>
      </c>
      <c r="CX133" s="164"/>
      <c r="CY133" s="164"/>
      <c r="CZ133" s="164"/>
      <c r="DA133" s="164"/>
      <c r="DB133" s="164"/>
      <c r="DC133" s="164"/>
      <c r="DD133" s="164"/>
      <c r="DE133" s="164"/>
      <c r="DF133" s="164"/>
      <c r="DG133" s="164"/>
      <c r="DH133" s="508">
        <v>0</v>
      </c>
      <c r="DI133" s="508">
        <v>0</v>
      </c>
      <c r="DJ133" s="509">
        <v>0</v>
      </c>
      <c r="DL133" s="617"/>
      <c r="DM133" s="185" t="s">
        <v>61</v>
      </c>
      <c r="DN133" s="164"/>
      <c r="DO133" s="164"/>
      <c r="DP133" s="164"/>
      <c r="DQ133" s="164"/>
      <c r="DR133" s="164"/>
      <c r="DS133" s="164"/>
      <c r="DT133" s="164"/>
      <c r="DU133" s="164"/>
      <c r="DV133" s="164"/>
      <c r="DW133" s="164"/>
      <c r="DX133" s="508">
        <v>0</v>
      </c>
      <c r="DY133" s="508">
        <v>0</v>
      </c>
      <c r="DZ133" s="509">
        <v>0</v>
      </c>
      <c r="EB133" s="513">
        <f t="shared" ref="EB133:EB145" si="533">CB133+CR133+DH133+DX133</f>
        <v>0</v>
      </c>
      <c r="EC133" s="513">
        <f t="shared" si="523"/>
        <v>0</v>
      </c>
      <c r="ED133" s="513">
        <f t="shared" si="524"/>
        <v>0</v>
      </c>
    </row>
    <row r="134" spans="1:134" x14ac:dyDescent="0.25">
      <c r="A134" s="617"/>
      <c r="B134" s="185" t="s">
        <v>60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477">
        <f t="shared" si="525"/>
        <v>0</v>
      </c>
      <c r="N134" s="477">
        <f t="shared" si="526"/>
        <v>0</v>
      </c>
      <c r="O134" s="69">
        <f t="shared" si="519"/>
        <v>0</v>
      </c>
      <c r="Q134" s="617"/>
      <c r="R134" s="185" t="s">
        <v>60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477">
        <f t="shared" si="527"/>
        <v>0</v>
      </c>
      <c r="AD134" s="477">
        <f t="shared" si="528"/>
        <v>0</v>
      </c>
      <c r="AE134" s="69">
        <f t="shared" si="520"/>
        <v>0</v>
      </c>
      <c r="AG134" s="617"/>
      <c r="AH134" s="185" t="s">
        <v>60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477">
        <f t="shared" si="529"/>
        <v>0</v>
      </c>
      <c r="AT134" s="477">
        <f t="shared" si="530"/>
        <v>0</v>
      </c>
      <c r="AU134" s="69">
        <f t="shared" si="521"/>
        <v>0</v>
      </c>
      <c r="AW134" s="617"/>
      <c r="AX134" s="185" t="s">
        <v>60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477">
        <f t="shared" si="531"/>
        <v>0</v>
      </c>
      <c r="BJ134" s="477">
        <f t="shared" si="532"/>
        <v>0</v>
      </c>
      <c r="BK134" s="69">
        <f t="shared" si="522"/>
        <v>0</v>
      </c>
      <c r="BP134" s="617"/>
      <c r="BQ134" s="185" t="s">
        <v>60</v>
      </c>
      <c r="BR134" s="164"/>
      <c r="BS134" s="164"/>
      <c r="BT134" s="164"/>
      <c r="BU134" s="164"/>
      <c r="BV134" s="164"/>
      <c r="BW134" s="164"/>
      <c r="BX134" s="164"/>
      <c r="BY134" s="164"/>
      <c r="BZ134" s="164"/>
      <c r="CA134" s="164"/>
      <c r="CB134" s="508">
        <v>0</v>
      </c>
      <c r="CC134" s="508">
        <v>0</v>
      </c>
      <c r="CD134" s="509">
        <v>0</v>
      </c>
      <c r="CF134" s="617"/>
      <c r="CG134" s="185" t="s">
        <v>60</v>
      </c>
      <c r="CH134" s="164"/>
      <c r="CI134" s="164"/>
      <c r="CJ134" s="164"/>
      <c r="CK134" s="164"/>
      <c r="CL134" s="164"/>
      <c r="CM134" s="164"/>
      <c r="CN134" s="164"/>
      <c r="CO134" s="164"/>
      <c r="CP134" s="164"/>
      <c r="CQ134" s="164"/>
      <c r="CR134" s="508">
        <v>0</v>
      </c>
      <c r="CS134" s="508">
        <v>0</v>
      </c>
      <c r="CT134" s="509">
        <v>0</v>
      </c>
      <c r="CV134" s="617"/>
      <c r="CW134" s="185" t="s">
        <v>60</v>
      </c>
      <c r="CX134" s="164"/>
      <c r="CY134" s="164"/>
      <c r="CZ134" s="164"/>
      <c r="DA134" s="164"/>
      <c r="DB134" s="164"/>
      <c r="DC134" s="164"/>
      <c r="DD134" s="164"/>
      <c r="DE134" s="164"/>
      <c r="DF134" s="164"/>
      <c r="DG134" s="164"/>
      <c r="DH134" s="508">
        <v>0</v>
      </c>
      <c r="DI134" s="508">
        <v>0</v>
      </c>
      <c r="DJ134" s="509">
        <v>0</v>
      </c>
      <c r="DL134" s="617"/>
      <c r="DM134" s="185" t="s">
        <v>60</v>
      </c>
      <c r="DN134" s="164"/>
      <c r="DO134" s="164"/>
      <c r="DP134" s="164"/>
      <c r="DQ134" s="164"/>
      <c r="DR134" s="164"/>
      <c r="DS134" s="164"/>
      <c r="DT134" s="164"/>
      <c r="DU134" s="164"/>
      <c r="DV134" s="164"/>
      <c r="DW134" s="164"/>
      <c r="DX134" s="508">
        <v>0</v>
      </c>
      <c r="DY134" s="508">
        <v>0</v>
      </c>
      <c r="DZ134" s="509">
        <v>0</v>
      </c>
      <c r="EB134" s="513">
        <f t="shared" si="533"/>
        <v>0</v>
      </c>
      <c r="EC134" s="513">
        <f t="shared" si="523"/>
        <v>0</v>
      </c>
      <c r="ED134" s="513">
        <f t="shared" si="524"/>
        <v>0</v>
      </c>
    </row>
    <row r="135" spans="1:134" x14ac:dyDescent="0.25">
      <c r="A135" s="617"/>
      <c r="B135" s="185" t="s">
        <v>59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477">
        <f t="shared" si="525"/>
        <v>259.31403937822853</v>
      </c>
      <c r="N135" s="477">
        <f t="shared" si="526"/>
        <v>270.04878463235815</v>
      </c>
      <c r="O135" s="69">
        <f t="shared" si="519"/>
        <v>529.36282401058668</v>
      </c>
      <c r="Q135" s="617"/>
      <c r="R135" s="185" t="s">
        <v>59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5990.5</v>
      </c>
      <c r="Y135" s="3">
        <v>0</v>
      </c>
      <c r="Z135" s="3">
        <v>0</v>
      </c>
      <c r="AA135" s="3">
        <v>0</v>
      </c>
      <c r="AB135" s="3">
        <v>13849.56</v>
      </c>
      <c r="AC135" s="477">
        <f t="shared" si="527"/>
        <v>1672.1096494562648</v>
      </c>
      <c r="AD135" s="477">
        <f t="shared" si="528"/>
        <v>1741.3294694356377</v>
      </c>
      <c r="AE135" s="69">
        <f t="shared" si="520"/>
        <v>23253.499118891901</v>
      </c>
      <c r="AG135" s="617"/>
      <c r="AH135" s="185" t="s">
        <v>59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477">
        <f t="shared" si="529"/>
        <v>0</v>
      </c>
      <c r="AT135" s="477">
        <f t="shared" si="530"/>
        <v>0</v>
      </c>
      <c r="AU135" s="69">
        <f t="shared" si="521"/>
        <v>0</v>
      </c>
      <c r="AW135" s="617"/>
      <c r="AX135" s="185" t="s">
        <v>59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477">
        <f t="shared" si="531"/>
        <v>0</v>
      </c>
      <c r="BJ135" s="477">
        <f t="shared" si="532"/>
        <v>0</v>
      </c>
      <c r="BK135" s="69">
        <f t="shared" si="522"/>
        <v>0</v>
      </c>
      <c r="BP135" s="617"/>
      <c r="BQ135" s="185" t="s">
        <v>59</v>
      </c>
      <c r="BR135" s="164"/>
      <c r="BS135" s="164"/>
      <c r="BT135" s="164"/>
      <c r="BU135" s="164"/>
      <c r="BV135" s="164"/>
      <c r="BW135" s="164"/>
      <c r="BX135" s="164"/>
      <c r="BY135" s="164"/>
      <c r="BZ135" s="164"/>
      <c r="CA135" s="164"/>
      <c r="CB135" s="508">
        <v>1.4180796141020637E-3</v>
      </c>
      <c r="CC135" s="508">
        <v>1.4180796141020637E-3</v>
      </c>
      <c r="CD135" s="509">
        <v>1.4180796141020637E-3</v>
      </c>
      <c r="CF135" s="617"/>
      <c r="CG135" s="185" t="s">
        <v>59</v>
      </c>
      <c r="CH135" s="164"/>
      <c r="CI135" s="164"/>
      <c r="CJ135" s="164"/>
      <c r="CK135" s="164"/>
      <c r="CL135" s="164"/>
      <c r="CM135" s="164"/>
      <c r="CN135" s="164"/>
      <c r="CO135" s="164"/>
      <c r="CP135" s="164"/>
      <c r="CQ135" s="164"/>
      <c r="CR135" s="508">
        <v>9.144065674665346E-3</v>
      </c>
      <c r="CS135" s="508">
        <v>9.144065674665346E-3</v>
      </c>
      <c r="CT135" s="509">
        <v>9.144065674665346E-3</v>
      </c>
      <c r="CV135" s="617"/>
      <c r="CW135" s="185" t="s">
        <v>59</v>
      </c>
      <c r="CX135" s="164"/>
      <c r="CY135" s="164"/>
      <c r="CZ135" s="164"/>
      <c r="DA135" s="164"/>
      <c r="DB135" s="164"/>
      <c r="DC135" s="164"/>
      <c r="DD135" s="164"/>
      <c r="DE135" s="164"/>
      <c r="DF135" s="164"/>
      <c r="DG135" s="164"/>
      <c r="DH135" s="508">
        <v>0</v>
      </c>
      <c r="DI135" s="508">
        <v>0</v>
      </c>
      <c r="DJ135" s="509">
        <v>0</v>
      </c>
      <c r="DL135" s="617"/>
      <c r="DM135" s="185" t="s">
        <v>59</v>
      </c>
      <c r="DN135" s="164"/>
      <c r="DO135" s="164"/>
      <c r="DP135" s="164"/>
      <c r="DQ135" s="164"/>
      <c r="DR135" s="164"/>
      <c r="DS135" s="164"/>
      <c r="DT135" s="164"/>
      <c r="DU135" s="164"/>
      <c r="DV135" s="164"/>
      <c r="DW135" s="164"/>
      <c r="DX135" s="508">
        <v>0</v>
      </c>
      <c r="DY135" s="508">
        <v>0</v>
      </c>
      <c r="DZ135" s="509">
        <v>0</v>
      </c>
      <c r="EB135" s="513">
        <f t="shared" si="533"/>
        <v>1.056214528876741E-2</v>
      </c>
      <c r="EC135" s="513">
        <f t="shared" si="523"/>
        <v>1.056214528876741E-2</v>
      </c>
      <c r="ED135" s="513">
        <f t="shared" si="524"/>
        <v>1.056214528876741E-2</v>
      </c>
    </row>
    <row r="136" spans="1:134" x14ac:dyDescent="0.25">
      <c r="A136" s="617"/>
      <c r="B136" s="185" t="s">
        <v>58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477">
        <f t="shared" si="525"/>
        <v>1764.2513938057309</v>
      </c>
      <c r="N136" s="477">
        <f t="shared" si="526"/>
        <v>1837.2855778482078</v>
      </c>
      <c r="O136" s="69">
        <f t="shared" si="519"/>
        <v>3601.536971653939</v>
      </c>
      <c r="Q136" s="617"/>
      <c r="R136" s="185" t="s">
        <v>58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477">
        <f t="shared" si="527"/>
        <v>0</v>
      </c>
      <c r="AD136" s="477">
        <f t="shared" si="528"/>
        <v>0</v>
      </c>
      <c r="AE136" s="69">
        <f t="shared" si="520"/>
        <v>0</v>
      </c>
      <c r="AG136" s="617"/>
      <c r="AH136" s="185" t="s">
        <v>58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477">
        <f t="shared" si="529"/>
        <v>0</v>
      </c>
      <c r="AT136" s="477">
        <f t="shared" si="530"/>
        <v>0</v>
      </c>
      <c r="AU136" s="69">
        <f t="shared" si="521"/>
        <v>0</v>
      </c>
      <c r="AW136" s="617"/>
      <c r="AX136" s="185" t="s">
        <v>58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477">
        <f t="shared" si="531"/>
        <v>0</v>
      </c>
      <c r="BJ136" s="477">
        <f t="shared" si="532"/>
        <v>0</v>
      </c>
      <c r="BK136" s="69">
        <f t="shared" si="522"/>
        <v>0</v>
      </c>
      <c r="BP136" s="617"/>
      <c r="BQ136" s="185" t="s">
        <v>58</v>
      </c>
      <c r="BR136" s="164"/>
      <c r="BS136" s="164"/>
      <c r="BT136" s="164"/>
      <c r="BU136" s="164"/>
      <c r="BV136" s="164"/>
      <c r="BW136" s="164"/>
      <c r="BX136" s="164"/>
      <c r="BY136" s="164"/>
      <c r="BZ136" s="164"/>
      <c r="CA136" s="164"/>
      <c r="CB136" s="508">
        <v>9.647950190841496E-3</v>
      </c>
      <c r="CC136" s="508">
        <v>9.647950190841496E-3</v>
      </c>
      <c r="CD136" s="509">
        <v>9.647950190841496E-3</v>
      </c>
      <c r="CF136" s="617"/>
      <c r="CG136" s="185" t="s">
        <v>58</v>
      </c>
      <c r="CH136" s="164"/>
      <c r="CI136" s="164"/>
      <c r="CJ136" s="164"/>
      <c r="CK136" s="164"/>
      <c r="CL136" s="164"/>
      <c r="CM136" s="164"/>
      <c r="CN136" s="164"/>
      <c r="CO136" s="164"/>
      <c r="CP136" s="164"/>
      <c r="CQ136" s="164"/>
      <c r="CR136" s="508">
        <v>0</v>
      </c>
      <c r="CS136" s="508">
        <v>0</v>
      </c>
      <c r="CT136" s="509">
        <v>0</v>
      </c>
      <c r="CV136" s="617"/>
      <c r="CW136" s="185" t="s">
        <v>58</v>
      </c>
      <c r="CX136" s="164"/>
      <c r="CY136" s="164"/>
      <c r="CZ136" s="164"/>
      <c r="DA136" s="164"/>
      <c r="DB136" s="164"/>
      <c r="DC136" s="164"/>
      <c r="DD136" s="164"/>
      <c r="DE136" s="164"/>
      <c r="DF136" s="164"/>
      <c r="DG136" s="164"/>
      <c r="DH136" s="508">
        <v>0</v>
      </c>
      <c r="DI136" s="508">
        <v>0</v>
      </c>
      <c r="DJ136" s="509">
        <v>0</v>
      </c>
      <c r="DL136" s="617"/>
      <c r="DM136" s="185" t="s">
        <v>58</v>
      </c>
      <c r="DN136" s="164"/>
      <c r="DO136" s="164"/>
      <c r="DP136" s="164"/>
      <c r="DQ136" s="164"/>
      <c r="DR136" s="164"/>
      <c r="DS136" s="164"/>
      <c r="DT136" s="164"/>
      <c r="DU136" s="164"/>
      <c r="DV136" s="164"/>
      <c r="DW136" s="164"/>
      <c r="DX136" s="508">
        <v>0</v>
      </c>
      <c r="DY136" s="508">
        <v>0</v>
      </c>
      <c r="DZ136" s="509">
        <v>0</v>
      </c>
      <c r="EB136" s="513">
        <f t="shared" si="533"/>
        <v>9.647950190841496E-3</v>
      </c>
      <c r="EC136" s="513">
        <f t="shared" si="523"/>
        <v>9.647950190841496E-3</v>
      </c>
      <c r="ED136" s="513">
        <f t="shared" si="524"/>
        <v>9.647950190841496E-3</v>
      </c>
    </row>
    <row r="137" spans="1:134" x14ac:dyDescent="0.25">
      <c r="A137" s="617"/>
      <c r="B137" s="185" t="s">
        <v>57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477">
        <f t="shared" si="525"/>
        <v>479.76782435481215</v>
      </c>
      <c r="N137" s="477">
        <f t="shared" si="526"/>
        <v>499.62862860561859</v>
      </c>
      <c r="O137" s="69">
        <f t="shared" si="519"/>
        <v>979.39645296043068</v>
      </c>
      <c r="Q137" s="617"/>
      <c r="R137" s="185" t="s">
        <v>57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62792.22</v>
      </c>
      <c r="AC137" s="477">
        <f t="shared" si="527"/>
        <v>9370.4075673354855</v>
      </c>
      <c r="AD137" s="477">
        <f t="shared" si="528"/>
        <v>9758.311509612975</v>
      </c>
      <c r="AE137" s="69">
        <f t="shared" si="520"/>
        <v>81920.93907694846</v>
      </c>
      <c r="AG137" s="617"/>
      <c r="AH137" s="185" t="s">
        <v>57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477">
        <f t="shared" si="529"/>
        <v>0</v>
      </c>
      <c r="AT137" s="477">
        <f t="shared" si="530"/>
        <v>0</v>
      </c>
      <c r="AU137" s="69">
        <f t="shared" si="521"/>
        <v>0</v>
      </c>
      <c r="AW137" s="617"/>
      <c r="AX137" s="185" t="s">
        <v>57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477">
        <f t="shared" si="531"/>
        <v>0</v>
      </c>
      <c r="BJ137" s="477">
        <f t="shared" si="532"/>
        <v>0</v>
      </c>
      <c r="BK137" s="69">
        <f t="shared" si="522"/>
        <v>0</v>
      </c>
      <c r="BP137" s="617"/>
      <c r="BQ137" s="185" t="s">
        <v>57</v>
      </c>
      <c r="BR137" s="164"/>
      <c r="BS137" s="164"/>
      <c r="BT137" s="164"/>
      <c r="BU137" s="164"/>
      <c r="BV137" s="164"/>
      <c r="BW137" s="164"/>
      <c r="BX137" s="164"/>
      <c r="BY137" s="164"/>
      <c r="BZ137" s="164"/>
      <c r="CA137" s="164"/>
      <c r="CB137" s="508">
        <v>2.6236488114988635E-3</v>
      </c>
      <c r="CC137" s="508">
        <v>2.6236488114988635E-3</v>
      </c>
      <c r="CD137" s="509">
        <v>2.6236488114988635E-3</v>
      </c>
      <c r="CF137" s="617"/>
      <c r="CG137" s="185" t="s">
        <v>57</v>
      </c>
      <c r="CH137" s="164"/>
      <c r="CI137" s="164"/>
      <c r="CJ137" s="164"/>
      <c r="CK137" s="164"/>
      <c r="CL137" s="164"/>
      <c r="CM137" s="164"/>
      <c r="CN137" s="164"/>
      <c r="CO137" s="164"/>
      <c r="CP137" s="164"/>
      <c r="CQ137" s="164"/>
      <c r="CR137" s="508">
        <v>5.1242825027628627E-2</v>
      </c>
      <c r="CS137" s="508">
        <v>5.1242825027628627E-2</v>
      </c>
      <c r="CT137" s="509">
        <v>5.1242825027628627E-2</v>
      </c>
      <c r="CV137" s="617"/>
      <c r="CW137" s="185" t="s">
        <v>57</v>
      </c>
      <c r="CX137" s="164"/>
      <c r="CY137" s="164"/>
      <c r="CZ137" s="164"/>
      <c r="DA137" s="164"/>
      <c r="DB137" s="164"/>
      <c r="DC137" s="164"/>
      <c r="DD137" s="164"/>
      <c r="DE137" s="164"/>
      <c r="DF137" s="164"/>
      <c r="DG137" s="164"/>
      <c r="DH137" s="508">
        <v>0</v>
      </c>
      <c r="DI137" s="508">
        <v>0</v>
      </c>
      <c r="DJ137" s="509">
        <v>0</v>
      </c>
      <c r="DL137" s="617"/>
      <c r="DM137" s="185" t="s">
        <v>57</v>
      </c>
      <c r="DN137" s="164"/>
      <c r="DO137" s="164"/>
      <c r="DP137" s="164"/>
      <c r="DQ137" s="164"/>
      <c r="DR137" s="164"/>
      <c r="DS137" s="164"/>
      <c r="DT137" s="164"/>
      <c r="DU137" s="164"/>
      <c r="DV137" s="164"/>
      <c r="DW137" s="164"/>
      <c r="DX137" s="508">
        <v>0</v>
      </c>
      <c r="DY137" s="508">
        <v>0</v>
      </c>
      <c r="DZ137" s="509">
        <v>0</v>
      </c>
      <c r="EB137" s="513">
        <f t="shared" si="533"/>
        <v>5.3866473839127488E-2</v>
      </c>
      <c r="EC137" s="513">
        <f t="shared" si="523"/>
        <v>5.3866473839127488E-2</v>
      </c>
      <c r="ED137" s="513">
        <f t="shared" si="524"/>
        <v>5.3866473839127488E-2</v>
      </c>
    </row>
    <row r="138" spans="1:134" x14ac:dyDescent="0.25">
      <c r="A138" s="617"/>
      <c r="B138" s="185" t="s">
        <v>56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477">
        <f t="shared" si="525"/>
        <v>250.51726552323615</v>
      </c>
      <c r="N138" s="477">
        <f t="shared" si="526"/>
        <v>260.88785337725756</v>
      </c>
      <c r="O138" s="69">
        <f t="shared" si="519"/>
        <v>511.40511890049368</v>
      </c>
      <c r="Q138" s="617"/>
      <c r="R138" s="185" t="s">
        <v>56</v>
      </c>
      <c r="S138" s="3">
        <v>0</v>
      </c>
      <c r="T138" s="3">
        <v>0</v>
      </c>
      <c r="U138" s="3">
        <v>0</v>
      </c>
      <c r="V138" s="3">
        <v>0</v>
      </c>
      <c r="W138" s="3">
        <v>42970.98</v>
      </c>
      <c r="X138" s="3">
        <v>108072.51</v>
      </c>
      <c r="Y138" s="3">
        <v>0</v>
      </c>
      <c r="Z138" s="3">
        <v>0</v>
      </c>
      <c r="AA138" s="3">
        <v>0</v>
      </c>
      <c r="AB138" s="3">
        <v>-81439.86</v>
      </c>
      <c r="AC138" s="477">
        <f t="shared" si="527"/>
        <v>0</v>
      </c>
      <c r="AD138" s="477">
        <f t="shared" si="528"/>
        <v>0</v>
      </c>
      <c r="AE138" s="69">
        <f t="shared" si="520"/>
        <v>69603.62999999999</v>
      </c>
      <c r="AG138" s="617"/>
      <c r="AH138" s="185" t="s">
        <v>56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477">
        <f t="shared" si="529"/>
        <v>0</v>
      </c>
      <c r="AT138" s="477">
        <f t="shared" si="530"/>
        <v>0</v>
      </c>
      <c r="AU138" s="69">
        <f t="shared" si="521"/>
        <v>0</v>
      </c>
      <c r="AW138" s="617"/>
      <c r="AX138" s="185" t="s">
        <v>56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477">
        <f t="shared" si="531"/>
        <v>0</v>
      </c>
      <c r="BJ138" s="477">
        <f t="shared" si="532"/>
        <v>0</v>
      </c>
      <c r="BK138" s="69">
        <f t="shared" si="522"/>
        <v>0</v>
      </c>
      <c r="BP138" s="617"/>
      <c r="BQ138" s="185" t="s">
        <v>56</v>
      </c>
      <c r="BR138" s="164"/>
      <c r="BS138" s="164"/>
      <c r="BT138" s="164"/>
      <c r="BU138" s="164"/>
      <c r="BV138" s="164"/>
      <c r="BW138" s="164"/>
      <c r="BX138" s="164"/>
      <c r="BY138" s="164"/>
      <c r="BZ138" s="164"/>
      <c r="CA138" s="164"/>
      <c r="CB138" s="508">
        <v>1.3699737510198275E-3</v>
      </c>
      <c r="CC138" s="508">
        <v>1.3699737510198275E-3</v>
      </c>
      <c r="CD138" s="509">
        <v>1.3699737510198275E-3</v>
      </c>
      <c r="CF138" s="617"/>
      <c r="CG138" s="185" t="s">
        <v>56</v>
      </c>
      <c r="CH138" s="164"/>
      <c r="CI138" s="164"/>
      <c r="CJ138" s="164"/>
      <c r="CK138" s="164"/>
      <c r="CL138" s="164"/>
      <c r="CM138" s="164"/>
      <c r="CN138" s="164"/>
      <c r="CO138" s="164"/>
      <c r="CP138" s="164"/>
      <c r="CQ138" s="164"/>
      <c r="CR138" s="508">
        <v>0</v>
      </c>
      <c r="CS138" s="508">
        <v>0</v>
      </c>
      <c r="CT138" s="509">
        <v>0</v>
      </c>
      <c r="CV138" s="617"/>
      <c r="CW138" s="185" t="s">
        <v>56</v>
      </c>
      <c r="CX138" s="164"/>
      <c r="CY138" s="164"/>
      <c r="CZ138" s="164"/>
      <c r="DA138" s="164"/>
      <c r="DB138" s="164"/>
      <c r="DC138" s="164"/>
      <c r="DD138" s="164"/>
      <c r="DE138" s="164"/>
      <c r="DF138" s="164"/>
      <c r="DG138" s="164"/>
      <c r="DH138" s="508">
        <v>0</v>
      </c>
      <c r="DI138" s="508">
        <v>0</v>
      </c>
      <c r="DJ138" s="509">
        <v>0</v>
      </c>
      <c r="DL138" s="617"/>
      <c r="DM138" s="185" t="s">
        <v>56</v>
      </c>
      <c r="DN138" s="164"/>
      <c r="DO138" s="164"/>
      <c r="DP138" s="164"/>
      <c r="DQ138" s="164"/>
      <c r="DR138" s="164"/>
      <c r="DS138" s="164"/>
      <c r="DT138" s="164"/>
      <c r="DU138" s="164"/>
      <c r="DV138" s="164"/>
      <c r="DW138" s="164"/>
      <c r="DX138" s="508">
        <v>0</v>
      </c>
      <c r="DY138" s="508">
        <v>0</v>
      </c>
      <c r="DZ138" s="509">
        <v>0</v>
      </c>
      <c r="EB138" s="513">
        <f t="shared" si="533"/>
        <v>1.3699737510198275E-3</v>
      </c>
      <c r="EC138" s="513">
        <f t="shared" si="523"/>
        <v>1.3699737510198275E-3</v>
      </c>
      <c r="ED138" s="513">
        <f t="shared" si="524"/>
        <v>1.3699737510198275E-3</v>
      </c>
    </row>
    <row r="139" spans="1:134" x14ac:dyDescent="0.25">
      <c r="A139" s="617"/>
      <c r="B139" s="185" t="s">
        <v>55</v>
      </c>
      <c r="C139" s="3">
        <v>0</v>
      </c>
      <c r="D139" s="3">
        <v>0</v>
      </c>
      <c r="E139" s="3">
        <v>483726.86</v>
      </c>
      <c r="F139" s="3">
        <v>0</v>
      </c>
      <c r="G139" s="3">
        <v>0</v>
      </c>
      <c r="H139" s="3">
        <v>0</v>
      </c>
      <c r="I139" s="3">
        <v>0</v>
      </c>
      <c r="J139" s="3">
        <v>29566.729999999996</v>
      </c>
      <c r="K139" s="3">
        <v>14965.74</v>
      </c>
      <c r="L139" s="3">
        <v>0</v>
      </c>
      <c r="M139" s="477">
        <f t="shared" si="525"/>
        <v>105720.2799561396</v>
      </c>
      <c r="N139" s="477">
        <f t="shared" si="526"/>
        <v>110096.75057163573</v>
      </c>
      <c r="O139" s="69">
        <f t="shared" si="519"/>
        <v>744076.36052777525</v>
      </c>
      <c r="Q139" s="617"/>
      <c r="R139" s="185" t="s">
        <v>55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181792.65</v>
      </c>
      <c r="AC139" s="477">
        <f t="shared" si="527"/>
        <v>56253.928656763441</v>
      </c>
      <c r="AD139" s="477">
        <f t="shared" si="528"/>
        <v>58582.655613168397</v>
      </c>
      <c r="AE139" s="69">
        <f t="shared" si="520"/>
        <v>296629.2342699318</v>
      </c>
      <c r="AG139" s="617"/>
      <c r="AH139" s="185" t="s">
        <v>55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477">
        <f t="shared" si="529"/>
        <v>0</v>
      </c>
      <c r="AT139" s="477">
        <f t="shared" si="530"/>
        <v>0</v>
      </c>
      <c r="AU139" s="69">
        <f t="shared" si="521"/>
        <v>0</v>
      </c>
      <c r="AW139" s="617"/>
      <c r="AX139" s="185" t="s">
        <v>55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477">
        <f t="shared" si="531"/>
        <v>0</v>
      </c>
      <c r="BJ139" s="477">
        <f t="shared" si="532"/>
        <v>0</v>
      </c>
      <c r="BK139" s="69">
        <f t="shared" si="522"/>
        <v>0</v>
      </c>
      <c r="BP139" s="617"/>
      <c r="BQ139" s="185" t="s">
        <v>55</v>
      </c>
      <c r="BR139" s="164"/>
      <c r="BS139" s="164"/>
      <c r="BT139" s="164"/>
      <c r="BU139" s="164"/>
      <c r="BV139" s="164"/>
      <c r="BW139" s="164"/>
      <c r="BX139" s="164"/>
      <c r="BY139" s="164"/>
      <c r="BZ139" s="164"/>
      <c r="CA139" s="164"/>
      <c r="CB139" s="508">
        <v>0.57813982676154152</v>
      </c>
      <c r="CC139" s="508">
        <v>0.57813982676154152</v>
      </c>
      <c r="CD139" s="509">
        <v>0.57813982676154152</v>
      </c>
      <c r="CF139" s="617"/>
      <c r="CG139" s="185" t="s">
        <v>55</v>
      </c>
      <c r="CH139" s="164"/>
      <c r="CI139" s="164"/>
      <c r="CJ139" s="164"/>
      <c r="CK139" s="164"/>
      <c r="CL139" s="164"/>
      <c r="CM139" s="164"/>
      <c r="CN139" s="164"/>
      <c r="CO139" s="164"/>
      <c r="CP139" s="164"/>
      <c r="CQ139" s="164"/>
      <c r="CR139" s="508">
        <v>0.30762911885751787</v>
      </c>
      <c r="CS139" s="508">
        <v>0.30762911885751787</v>
      </c>
      <c r="CT139" s="509">
        <v>0.30762911885751787</v>
      </c>
      <c r="CV139" s="617"/>
      <c r="CW139" s="185" t="s">
        <v>55</v>
      </c>
      <c r="CX139" s="164"/>
      <c r="CY139" s="164"/>
      <c r="CZ139" s="164"/>
      <c r="DA139" s="164"/>
      <c r="DB139" s="164"/>
      <c r="DC139" s="164"/>
      <c r="DD139" s="164"/>
      <c r="DE139" s="164"/>
      <c r="DF139" s="164"/>
      <c r="DG139" s="164"/>
      <c r="DH139" s="508">
        <v>0</v>
      </c>
      <c r="DI139" s="508">
        <v>0</v>
      </c>
      <c r="DJ139" s="509">
        <v>0</v>
      </c>
      <c r="DL139" s="617"/>
      <c r="DM139" s="185" t="s">
        <v>55</v>
      </c>
      <c r="DN139" s="164"/>
      <c r="DO139" s="164"/>
      <c r="DP139" s="164"/>
      <c r="DQ139" s="164"/>
      <c r="DR139" s="164"/>
      <c r="DS139" s="164"/>
      <c r="DT139" s="164"/>
      <c r="DU139" s="164"/>
      <c r="DV139" s="164"/>
      <c r="DW139" s="164"/>
      <c r="DX139" s="508">
        <v>0</v>
      </c>
      <c r="DY139" s="508">
        <v>0</v>
      </c>
      <c r="DZ139" s="509">
        <v>0</v>
      </c>
      <c r="EB139" s="513">
        <f t="shared" si="533"/>
        <v>0.88576894561905939</v>
      </c>
      <c r="EC139" s="513">
        <f t="shared" si="523"/>
        <v>0.88576894561905939</v>
      </c>
      <c r="ED139" s="513">
        <f t="shared" si="524"/>
        <v>0.88576894561905939</v>
      </c>
    </row>
    <row r="140" spans="1:134" x14ac:dyDescent="0.25">
      <c r="A140" s="617"/>
      <c r="B140" s="185" t="s">
        <v>54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477">
        <f t="shared" si="525"/>
        <v>0</v>
      </c>
      <c r="N140" s="477">
        <f t="shared" si="526"/>
        <v>0</v>
      </c>
      <c r="O140" s="69">
        <f t="shared" si="519"/>
        <v>0</v>
      </c>
      <c r="Q140" s="617"/>
      <c r="R140" s="185" t="s">
        <v>54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477">
        <f t="shared" si="527"/>
        <v>0</v>
      </c>
      <c r="AD140" s="477">
        <f t="shared" si="528"/>
        <v>0</v>
      </c>
      <c r="AE140" s="69">
        <f t="shared" si="520"/>
        <v>0</v>
      </c>
      <c r="AG140" s="617"/>
      <c r="AH140" s="185" t="s">
        <v>54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477">
        <f t="shared" si="529"/>
        <v>0</v>
      </c>
      <c r="AT140" s="477">
        <f t="shared" si="530"/>
        <v>0</v>
      </c>
      <c r="AU140" s="69">
        <f t="shared" si="521"/>
        <v>0</v>
      </c>
      <c r="AW140" s="617"/>
      <c r="AX140" s="185" t="s">
        <v>54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477">
        <f t="shared" si="531"/>
        <v>0</v>
      </c>
      <c r="BJ140" s="477">
        <f t="shared" si="532"/>
        <v>0</v>
      </c>
      <c r="BK140" s="69">
        <f t="shared" si="522"/>
        <v>0</v>
      </c>
      <c r="BP140" s="617"/>
      <c r="BQ140" s="185" t="s">
        <v>54</v>
      </c>
      <c r="BR140" s="164"/>
      <c r="BS140" s="164"/>
      <c r="BT140" s="164"/>
      <c r="BU140" s="164"/>
      <c r="BV140" s="164"/>
      <c r="BW140" s="164"/>
      <c r="BX140" s="164"/>
      <c r="BY140" s="164"/>
      <c r="BZ140" s="164"/>
      <c r="CA140" s="164"/>
      <c r="CB140" s="508">
        <v>0</v>
      </c>
      <c r="CC140" s="508">
        <v>0</v>
      </c>
      <c r="CD140" s="509">
        <v>0</v>
      </c>
      <c r="CF140" s="617"/>
      <c r="CG140" s="185" t="s">
        <v>54</v>
      </c>
      <c r="CH140" s="164"/>
      <c r="CI140" s="164"/>
      <c r="CJ140" s="164"/>
      <c r="CK140" s="164"/>
      <c r="CL140" s="164"/>
      <c r="CM140" s="164"/>
      <c r="CN140" s="164"/>
      <c r="CO140" s="164"/>
      <c r="CP140" s="164"/>
      <c r="CQ140" s="164"/>
      <c r="CR140" s="508">
        <v>0</v>
      </c>
      <c r="CS140" s="508">
        <v>0</v>
      </c>
      <c r="CT140" s="509">
        <v>0</v>
      </c>
      <c r="CV140" s="617"/>
      <c r="CW140" s="185" t="s">
        <v>54</v>
      </c>
      <c r="CX140" s="164"/>
      <c r="CY140" s="164"/>
      <c r="CZ140" s="164"/>
      <c r="DA140" s="164"/>
      <c r="DB140" s="164"/>
      <c r="DC140" s="164"/>
      <c r="DD140" s="164"/>
      <c r="DE140" s="164"/>
      <c r="DF140" s="164"/>
      <c r="DG140" s="164"/>
      <c r="DH140" s="508">
        <v>0</v>
      </c>
      <c r="DI140" s="508">
        <v>0</v>
      </c>
      <c r="DJ140" s="509">
        <v>0</v>
      </c>
      <c r="DL140" s="617"/>
      <c r="DM140" s="185" t="s">
        <v>54</v>
      </c>
      <c r="DN140" s="164"/>
      <c r="DO140" s="164"/>
      <c r="DP140" s="164"/>
      <c r="DQ140" s="164"/>
      <c r="DR140" s="164"/>
      <c r="DS140" s="164"/>
      <c r="DT140" s="164"/>
      <c r="DU140" s="164"/>
      <c r="DV140" s="164"/>
      <c r="DW140" s="164"/>
      <c r="DX140" s="508">
        <v>0</v>
      </c>
      <c r="DY140" s="508">
        <v>0</v>
      </c>
      <c r="DZ140" s="509">
        <v>0</v>
      </c>
      <c r="EB140" s="513">
        <f t="shared" si="533"/>
        <v>0</v>
      </c>
      <c r="EC140" s="513">
        <f t="shared" si="523"/>
        <v>0</v>
      </c>
      <c r="ED140" s="513">
        <f t="shared" si="524"/>
        <v>0</v>
      </c>
    </row>
    <row r="141" spans="1:134" x14ac:dyDescent="0.25">
      <c r="A141" s="617"/>
      <c r="B141" s="185" t="s">
        <v>53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477">
        <f t="shared" si="525"/>
        <v>0</v>
      </c>
      <c r="N141" s="477">
        <f t="shared" si="526"/>
        <v>0</v>
      </c>
      <c r="O141" s="69">
        <f t="shared" si="519"/>
        <v>0</v>
      </c>
      <c r="Q141" s="617"/>
      <c r="R141" s="185" t="s">
        <v>53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477">
        <f t="shared" si="527"/>
        <v>7092.2451697341512</v>
      </c>
      <c r="AD141" s="477">
        <f t="shared" si="528"/>
        <v>7385.8407087935739</v>
      </c>
      <c r="AE141" s="69">
        <f t="shared" si="520"/>
        <v>14478.085878527725</v>
      </c>
      <c r="AG141" s="617"/>
      <c r="AH141" s="185" t="s">
        <v>53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477">
        <f t="shared" si="529"/>
        <v>0</v>
      </c>
      <c r="AT141" s="477">
        <f t="shared" si="530"/>
        <v>0</v>
      </c>
      <c r="AU141" s="69">
        <f t="shared" si="521"/>
        <v>0</v>
      </c>
      <c r="AW141" s="617"/>
      <c r="AX141" s="185" t="s">
        <v>53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477">
        <f t="shared" si="531"/>
        <v>0</v>
      </c>
      <c r="BJ141" s="477">
        <f t="shared" si="532"/>
        <v>0</v>
      </c>
      <c r="BK141" s="69">
        <f t="shared" si="522"/>
        <v>0</v>
      </c>
      <c r="BP141" s="617"/>
      <c r="BQ141" s="185" t="s">
        <v>53</v>
      </c>
      <c r="BR141" s="164"/>
      <c r="BS141" s="164"/>
      <c r="BT141" s="164"/>
      <c r="BU141" s="164"/>
      <c r="BV141" s="164"/>
      <c r="BW141" s="164"/>
      <c r="BX141" s="164"/>
      <c r="BY141" s="164"/>
      <c r="BZ141" s="164"/>
      <c r="CA141" s="164"/>
      <c r="CB141" s="508">
        <v>0</v>
      </c>
      <c r="CC141" s="508">
        <v>0</v>
      </c>
      <c r="CD141" s="509">
        <v>0</v>
      </c>
      <c r="CF141" s="617"/>
      <c r="CG141" s="185" t="s">
        <v>53</v>
      </c>
      <c r="CH141" s="164"/>
      <c r="CI141" s="164"/>
      <c r="CJ141" s="164"/>
      <c r="CK141" s="164"/>
      <c r="CL141" s="164"/>
      <c r="CM141" s="164"/>
      <c r="CN141" s="164"/>
      <c r="CO141" s="164"/>
      <c r="CP141" s="164"/>
      <c r="CQ141" s="164"/>
      <c r="CR141" s="508">
        <v>3.878451131118444E-2</v>
      </c>
      <c r="CS141" s="508">
        <v>3.878451131118444E-2</v>
      </c>
      <c r="CT141" s="509">
        <v>3.878451131118444E-2</v>
      </c>
      <c r="CV141" s="617"/>
      <c r="CW141" s="185" t="s">
        <v>53</v>
      </c>
      <c r="CX141" s="164"/>
      <c r="CY141" s="164"/>
      <c r="CZ141" s="164"/>
      <c r="DA141" s="164"/>
      <c r="DB141" s="164"/>
      <c r="DC141" s="164"/>
      <c r="DD141" s="164"/>
      <c r="DE141" s="164"/>
      <c r="DF141" s="164"/>
      <c r="DG141" s="164"/>
      <c r="DH141" s="508">
        <v>0</v>
      </c>
      <c r="DI141" s="508">
        <v>0</v>
      </c>
      <c r="DJ141" s="509">
        <v>0</v>
      </c>
      <c r="DL141" s="617"/>
      <c r="DM141" s="185" t="s">
        <v>53</v>
      </c>
      <c r="DN141" s="164"/>
      <c r="DO141" s="164"/>
      <c r="DP141" s="164"/>
      <c r="DQ141" s="164"/>
      <c r="DR141" s="164"/>
      <c r="DS141" s="164"/>
      <c r="DT141" s="164"/>
      <c r="DU141" s="164"/>
      <c r="DV141" s="164"/>
      <c r="DW141" s="164"/>
      <c r="DX141" s="508">
        <v>0</v>
      </c>
      <c r="DY141" s="508">
        <v>0</v>
      </c>
      <c r="DZ141" s="509">
        <v>0</v>
      </c>
      <c r="EB141" s="513">
        <f t="shared" si="533"/>
        <v>3.878451131118444E-2</v>
      </c>
      <c r="EC141" s="513">
        <f t="shared" si="523"/>
        <v>3.878451131118444E-2</v>
      </c>
      <c r="ED141" s="513">
        <f t="shared" si="524"/>
        <v>3.878451131118444E-2</v>
      </c>
    </row>
    <row r="142" spans="1:134" x14ac:dyDescent="0.25">
      <c r="A142" s="617"/>
      <c r="B142" s="185" t="s">
        <v>52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477">
        <f t="shared" si="525"/>
        <v>0</v>
      </c>
      <c r="N142" s="477">
        <f t="shared" si="526"/>
        <v>0</v>
      </c>
      <c r="O142" s="69">
        <f t="shared" si="519"/>
        <v>0</v>
      </c>
      <c r="Q142" s="617"/>
      <c r="R142" s="185" t="s">
        <v>52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477">
        <f t="shared" si="527"/>
        <v>0</v>
      </c>
      <c r="AD142" s="477">
        <f t="shared" si="528"/>
        <v>0</v>
      </c>
      <c r="AE142" s="69">
        <f t="shared" si="520"/>
        <v>0</v>
      </c>
      <c r="AG142" s="617"/>
      <c r="AH142" s="185" t="s">
        <v>52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477">
        <f t="shared" si="529"/>
        <v>0</v>
      </c>
      <c r="AT142" s="477">
        <f t="shared" si="530"/>
        <v>0</v>
      </c>
      <c r="AU142" s="69">
        <f t="shared" si="521"/>
        <v>0</v>
      </c>
      <c r="AW142" s="617"/>
      <c r="AX142" s="185" t="s">
        <v>52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477">
        <f t="shared" si="531"/>
        <v>0</v>
      </c>
      <c r="BJ142" s="477">
        <f t="shared" si="532"/>
        <v>0</v>
      </c>
      <c r="BK142" s="69">
        <f t="shared" si="522"/>
        <v>0</v>
      </c>
      <c r="BP142" s="617"/>
      <c r="BQ142" s="185" t="s">
        <v>52</v>
      </c>
      <c r="BR142" s="164"/>
      <c r="BS142" s="164"/>
      <c r="BT142" s="164"/>
      <c r="BU142" s="164"/>
      <c r="BV142" s="164"/>
      <c r="BW142" s="164"/>
      <c r="BX142" s="164"/>
      <c r="BY142" s="164"/>
      <c r="BZ142" s="164"/>
      <c r="CA142" s="164"/>
      <c r="CB142" s="508">
        <v>0</v>
      </c>
      <c r="CC142" s="508">
        <v>0</v>
      </c>
      <c r="CD142" s="509">
        <v>0</v>
      </c>
      <c r="CF142" s="617"/>
      <c r="CG142" s="185" t="s">
        <v>52</v>
      </c>
      <c r="CH142" s="164"/>
      <c r="CI142" s="164"/>
      <c r="CJ142" s="164"/>
      <c r="CK142" s="164"/>
      <c r="CL142" s="164"/>
      <c r="CM142" s="164"/>
      <c r="CN142" s="164"/>
      <c r="CO142" s="164"/>
      <c r="CP142" s="164"/>
      <c r="CQ142" s="164"/>
      <c r="CR142" s="508">
        <v>0</v>
      </c>
      <c r="CS142" s="508">
        <v>0</v>
      </c>
      <c r="CT142" s="509">
        <v>0</v>
      </c>
      <c r="CV142" s="617"/>
      <c r="CW142" s="185" t="s">
        <v>52</v>
      </c>
      <c r="CX142" s="164"/>
      <c r="CY142" s="164"/>
      <c r="CZ142" s="164"/>
      <c r="DA142" s="164"/>
      <c r="DB142" s="164"/>
      <c r="DC142" s="164"/>
      <c r="DD142" s="164"/>
      <c r="DE142" s="164"/>
      <c r="DF142" s="164"/>
      <c r="DG142" s="164"/>
      <c r="DH142" s="508">
        <v>0</v>
      </c>
      <c r="DI142" s="508">
        <v>0</v>
      </c>
      <c r="DJ142" s="509">
        <v>0</v>
      </c>
      <c r="DL142" s="617"/>
      <c r="DM142" s="185" t="s">
        <v>52</v>
      </c>
      <c r="DN142" s="164"/>
      <c r="DO142" s="164"/>
      <c r="DP142" s="164"/>
      <c r="DQ142" s="164"/>
      <c r="DR142" s="164"/>
      <c r="DS142" s="164"/>
      <c r="DT142" s="164"/>
      <c r="DU142" s="164"/>
      <c r="DV142" s="164"/>
      <c r="DW142" s="164"/>
      <c r="DX142" s="508">
        <v>0</v>
      </c>
      <c r="DY142" s="508">
        <v>0</v>
      </c>
      <c r="DZ142" s="509">
        <v>0</v>
      </c>
      <c r="EB142" s="513">
        <f t="shared" si="533"/>
        <v>0</v>
      </c>
      <c r="EC142" s="513">
        <f t="shared" si="523"/>
        <v>0</v>
      </c>
      <c r="ED142" s="513">
        <f t="shared" si="524"/>
        <v>0</v>
      </c>
    </row>
    <row r="143" spans="1:134" x14ac:dyDescent="0.25">
      <c r="A143" s="617"/>
      <c r="B143" s="185" t="s">
        <v>51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477">
        <f t="shared" si="525"/>
        <v>0</v>
      </c>
      <c r="N143" s="477">
        <f t="shared" si="526"/>
        <v>0</v>
      </c>
      <c r="O143" s="69">
        <f t="shared" si="519"/>
        <v>0</v>
      </c>
      <c r="Q143" s="617"/>
      <c r="R143" s="185" t="s">
        <v>51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-181792.65</v>
      </c>
      <c r="AC143" s="477">
        <f t="shared" si="527"/>
        <v>0</v>
      </c>
      <c r="AD143" s="477">
        <f t="shared" si="528"/>
        <v>0</v>
      </c>
      <c r="AE143" s="69">
        <f t="shared" si="520"/>
        <v>-181792.65</v>
      </c>
      <c r="AG143" s="617"/>
      <c r="AH143" s="185" t="s">
        <v>51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477">
        <f t="shared" si="529"/>
        <v>0</v>
      </c>
      <c r="AT143" s="477">
        <f t="shared" si="530"/>
        <v>0</v>
      </c>
      <c r="AU143" s="69">
        <f t="shared" si="521"/>
        <v>0</v>
      </c>
      <c r="AW143" s="617"/>
      <c r="AX143" s="185" t="s">
        <v>51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477">
        <f t="shared" si="531"/>
        <v>0</v>
      </c>
      <c r="BJ143" s="477">
        <f t="shared" si="532"/>
        <v>0</v>
      </c>
      <c r="BK143" s="69">
        <f t="shared" si="522"/>
        <v>0</v>
      </c>
      <c r="BP143" s="617"/>
      <c r="BQ143" s="185" t="s">
        <v>51</v>
      </c>
      <c r="BR143" s="164"/>
      <c r="BS143" s="164"/>
      <c r="BT143" s="164"/>
      <c r="BU143" s="164"/>
      <c r="BV143" s="164"/>
      <c r="BW143" s="164"/>
      <c r="BX143" s="164"/>
      <c r="BY143" s="164"/>
      <c r="BZ143" s="164"/>
      <c r="CA143" s="164"/>
      <c r="CB143" s="508">
        <v>0</v>
      </c>
      <c r="CC143" s="508">
        <v>0</v>
      </c>
      <c r="CD143" s="509">
        <v>0</v>
      </c>
      <c r="CF143" s="617"/>
      <c r="CG143" s="185" t="s">
        <v>51</v>
      </c>
      <c r="CH143" s="164"/>
      <c r="CI143" s="164"/>
      <c r="CJ143" s="164"/>
      <c r="CK143" s="164"/>
      <c r="CL143" s="164"/>
      <c r="CM143" s="164"/>
      <c r="CN143" s="164"/>
      <c r="CO143" s="164"/>
      <c r="CP143" s="164"/>
      <c r="CQ143" s="164"/>
      <c r="CR143" s="508">
        <v>0</v>
      </c>
      <c r="CS143" s="508">
        <v>0</v>
      </c>
      <c r="CT143" s="509">
        <v>0</v>
      </c>
      <c r="CV143" s="617"/>
      <c r="CW143" s="185" t="s">
        <v>51</v>
      </c>
      <c r="CX143" s="164"/>
      <c r="CY143" s="164"/>
      <c r="CZ143" s="164"/>
      <c r="DA143" s="164"/>
      <c r="DB143" s="164"/>
      <c r="DC143" s="164"/>
      <c r="DD143" s="164"/>
      <c r="DE143" s="164"/>
      <c r="DF143" s="164"/>
      <c r="DG143" s="164"/>
      <c r="DH143" s="508">
        <v>0</v>
      </c>
      <c r="DI143" s="508">
        <v>0</v>
      </c>
      <c r="DJ143" s="509">
        <v>0</v>
      </c>
      <c r="DL143" s="617"/>
      <c r="DM143" s="185" t="s">
        <v>51</v>
      </c>
      <c r="DN143" s="164"/>
      <c r="DO143" s="164"/>
      <c r="DP143" s="164"/>
      <c r="DQ143" s="164"/>
      <c r="DR143" s="164"/>
      <c r="DS143" s="164"/>
      <c r="DT143" s="164"/>
      <c r="DU143" s="164"/>
      <c r="DV143" s="164"/>
      <c r="DW143" s="164"/>
      <c r="DX143" s="508">
        <v>0</v>
      </c>
      <c r="DY143" s="508">
        <v>0</v>
      </c>
      <c r="DZ143" s="509">
        <v>0</v>
      </c>
      <c r="EB143" s="513">
        <f t="shared" si="533"/>
        <v>0</v>
      </c>
      <c r="EC143" s="513">
        <f t="shared" si="523"/>
        <v>0</v>
      </c>
      <c r="ED143" s="513">
        <f t="shared" si="524"/>
        <v>0</v>
      </c>
    </row>
    <row r="144" spans="1:134" ht="15.75" thickBot="1" x14ac:dyDescent="0.3">
      <c r="A144" s="618"/>
      <c r="B144" s="185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477">
        <f t="shared" si="525"/>
        <v>0</v>
      </c>
      <c r="N144" s="477">
        <f t="shared" si="526"/>
        <v>0</v>
      </c>
      <c r="O144" s="69">
        <f t="shared" si="519"/>
        <v>0</v>
      </c>
      <c r="Q144" s="618"/>
      <c r="R144" s="185" t="s">
        <v>50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477">
        <f t="shared" si="527"/>
        <v>0</v>
      </c>
      <c r="AD144" s="477">
        <f t="shared" si="528"/>
        <v>0</v>
      </c>
      <c r="AE144" s="69">
        <f t="shared" si="520"/>
        <v>0</v>
      </c>
      <c r="AG144" s="618"/>
      <c r="AH144" s="185" t="s">
        <v>50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477">
        <f t="shared" si="529"/>
        <v>0</v>
      </c>
      <c r="AT144" s="477">
        <f t="shared" si="530"/>
        <v>0</v>
      </c>
      <c r="AU144" s="69">
        <f t="shared" si="521"/>
        <v>0</v>
      </c>
      <c r="AW144" s="618"/>
      <c r="AX144" s="185" t="s">
        <v>50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477">
        <f t="shared" si="531"/>
        <v>0</v>
      </c>
      <c r="BJ144" s="477">
        <f t="shared" si="532"/>
        <v>0</v>
      </c>
      <c r="BK144" s="69">
        <f t="shared" si="522"/>
        <v>0</v>
      </c>
      <c r="BP144" s="618"/>
      <c r="BQ144" s="185" t="s">
        <v>50</v>
      </c>
      <c r="BR144" s="164"/>
      <c r="BS144" s="164"/>
      <c r="BT144" s="164"/>
      <c r="BU144" s="164"/>
      <c r="BV144" s="164"/>
      <c r="BW144" s="164"/>
      <c r="BX144" s="164"/>
      <c r="BY144" s="164"/>
      <c r="BZ144" s="164"/>
      <c r="CA144" s="164"/>
      <c r="CB144" s="508">
        <v>0</v>
      </c>
      <c r="CC144" s="508">
        <v>0</v>
      </c>
      <c r="CD144" s="509">
        <v>0</v>
      </c>
      <c r="CF144" s="618"/>
      <c r="CG144" s="185" t="s">
        <v>50</v>
      </c>
      <c r="CH144" s="164"/>
      <c r="CI144" s="164"/>
      <c r="CJ144" s="164"/>
      <c r="CK144" s="164"/>
      <c r="CL144" s="164"/>
      <c r="CM144" s="164"/>
      <c r="CN144" s="164"/>
      <c r="CO144" s="164"/>
      <c r="CP144" s="164"/>
      <c r="CQ144" s="164"/>
      <c r="CR144" s="508">
        <v>0</v>
      </c>
      <c r="CS144" s="508">
        <v>0</v>
      </c>
      <c r="CT144" s="509">
        <v>0</v>
      </c>
      <c r="CV144" s="618"/>
      <c r="CW144" s="185" t="s">
        <v>50</v>
      </c>
      <c r="CX144" s="164"/>
      <c r="CY144" s="164"/>
      <c r="CZ144" s="164"/>
      <c r="DA144" s="164"/>
      <c r="DB144" s="164"/>
      <c r="DC144" s="164"/>
      <c r="DD144" s="164"/>
      <c r="DE144" s="164"/>
      <c r="DF144" s="164"/>
      <c r="DG144" s="164"/>
      <c r="DH144" s="508">
        <v>0</v>
      </c>
      <c r="DI144" s="508">
        <v>0</v>
      </c>
      <c r="DJ144" s="509">
        <v>0</v>
      </c>
      <c r="DL144" s="618"/>
      <c r="DM144" s="185" t="s">
        <v>50</v>
      </c>
      <c r="DN144" s="164"/>
      <c r="DO144" s="164"/>
      <c r="DP144" s="164"/>
      <c r="DQ144" s="164"/>
      <c r="DR144" s="164"/>
      <c r="DS144" s="164"/>
      <c r="DT144" s="164"/>
      <c r="DU144" s="164"/>
      <c r="DV144" s="164"/>
      <c r="DW144" s="164"/>
      <c r="DX144" s="508">
        <v>0</v>
      </c>
      <c r="DY144" s="508">
        <v>0</v>
      </c>
      <c r="DZ144" s="509">
        <v>0</v>
      </c>
      <c r="EB144" s="513">
        <f t="shared" si="533"/>
        <v>0</v>
      </c>
      <c r="EC144" s="513">
        <f t="shared" si="523"/>
        <v>0</v>
      </c>
      <c r="ED144" s="513">
        <f t="shared" si="524"/>
        <v>0</v>
      </c>
    </row>
    <row r="145" spans="1:134" ht="15.75" thickBot="1" x14ac:dyDescent="0.3">
      <c r="B145" s="186" t="s">
        <v>43</v>
      </c>
      <c r="C145" s="178">
        <f>SUM(C132:C144)</f>
        <v>0</v>
      </c>
      <c r="D145" s="178">
        <f t="shared" ref="D145" si="534">SUM(D132:D144)</f>
        <v>0</v>
      </c>
      <c r="E145" s="178">
        <f t="shared" ref="E145" si="535">SUM(E132:E144)</f>
        <v>483726.86</v>
      </c>
      <c r="F145" s="178">
        <f t="shared" ref="F145" si="536">SUM(F132:F144)</f>
        <v>0</v>
      </c>
      <c r="G145" s="178">
        <f t="shared" ref="G145" si="537">SUM(G132:G144)</f>
        <v>0</v>
      </c>
      <c r="H145" s="178">
        <f t="shared" ref="H145" si="538">SUM(H132:H144)</f>
        <v>0</v>
      </c>
      <c r="I145" s="178">
        <f t="shared" ref="I145" si="539">SUM(I132:I144)</f>
        <v>0</v>
      </c>
      <c r="J145" s="178">
        <f t="shared" ref="J145" si="540">SUM(J132:J144)</f>
        <v>29566.729999999996</v>
      </c>
      <c r="K145" s="178">
        <f t="shared" ref="K145" si="541">SUM(K132:K144)</f>
        <v>14965.74</v>
      </c>
      <c r="L145" s="178">
        <f t="shared" ref="L145" si="542">SUM(L132:L144)</f>
        <v>0</v>
      </c>
      <c r="M145" s="178">
        <f t="shared" ref="M145" si="543">SUM(M132:M144)</f>
        <v>108474.1304792016</v>
      </c>
      <c r="N145" s="503">
        <f t="shared" ref="N145" si="544">SUM(N132:N144)</f>
        <v>112964.60141609918</v>
      </c>
      <c r="O145" s="72">
        <f t="shared" si="519"/>
        <v>749698.06189530063</v>
      </c>
      <c r="Q145" s="73"/>
      <c r="R145" s="186" t="s">
        <v>43</v>
      </c>
      <c r="S145" s="178">
        <f>SUM(S132:S144)</f>
        <v>0</v>
      </c>
      <c r="T145" s="178">
        <f t="shared" ref="T145" si="545">SUM(T132:T144)</f>
        <v>0</v>
      </c>
      <c r="U145" s="178">
        <f t="shared" ref="U145" si="546">SUM(U132:U144)</f>
        <v>0</v>
      </c>
      <c r="V145" s="178">
        <f t="shared" ref="V145" si="547">SUM(V132:V144)</f>
        <v>0</v>
      </c>
      <c r="W145" s="178">
        <f t="shared" ref="W145" si="548">SUM(W132:W144)</f>
        <v>42970.98</v>
      </c>
      <c r="X145" s="178">
        <f t="shared" ref="X145" si="549">SUM(X132:X144)</f>
        <v>114063.01</v>
      </c>
      <c r="Y145" s="178">
        <f t="shared" ref="Y145" si="550">SUM(Y132:Y144)</f>
        <v>0</v>
      </c>
      <c r="Z145" s="178">
        <f t="shared" ref="Z145" si="551">SUM(Z132:Z144)</f>
        <v>0</v>
      </c>
      <c r="AA145" s="178">
        <f t="shared" ref="AA145" si="552">SUM(AA132:AA144)</f>
        <v>0</v>
      </c>
      <c r="AB145" s="178">
        <f t="shared" ref="AB145" si="553">SUM(AB132:AB144)</f>
        <v>-4798.0799999999872</v>
      </c>
      <c r="AC145" s="178">
        <f t="shared" ref="AC145" si="554">SUM(AC132:AC144)</f>
        <v>74388.691043289335</v>
      </c>
      <c r="AD145" s="503">
        <f t="shared" ref="AD145" si="555">SUM(AD132:AD144)</f>
        <v>77468.137301010589</v>
      </c>
      <c r="AE145" s="72">
        <f t="shared" si="520"/>
        <v>304092.73834429996</v>
      </c>
      <c r="AG145" s="73"/>
      <c r="AH145" s="186" t="s">
        <v>43</v>
      </c>
      <c r="AI145" s="178">
        <f>SUM(AI132:AI144)</f>
        <v>0</v>
      </c>
      <c r="AJ145" s="178">
        <f t="shared" ref="AJ145" si="556">SUM(AJ132:AJ144)</f>
        <v>0</v>
      </c>
      <c r="AK145" s="178">
        <f t="shared" ref="AK145" si="557">SUM(AK132:AK144)</f>
        <v>0</v>
      </c>
      <c r="AL145" s="178">
        <f t="shared" ref="AL145" si="558">SUM(AL132:AL144)</f>
        <v>0</v>
      </c>
      <c r="AM145" s="178">
        <f t="shared" ref="AM145" si="559">SUM(AM132:AM144)</f>
        <v>0</v>
      </c>
      <c r="AN145" s="178">
        <f t="shared" ref="AN145" si="560">SUM(AN132:AN144)</f>
        <v>0</v>
      </c>
      <c r="AO145" s="178">
        <f t="shared" ref="AO145" si="561">SUM(AO132:AO144)</f>
        <v>0</v>
      </c>
      <c r="AP145" s="178">
        <f t="shared" ref="AP145" si="562">SUM(AP132:AP144)</f>
        <v>0</v>
      </c>
      <c r="AQ145" s="178">
        <f t="shared" ref="AQ145" si="563">SUM(AQ132:AQ144)</f>
        <v>0</v>
      </c>
      <c r="AR145" s="178">
        <f t="shared" ref="AR145" si="564">SUM(AR132:AR144)</f>
        <v>0</v>
      </c>
      <c r="AS145" s="178">
        <f t="shared" ref="AS145" si="565">SUM(AS132:AS144)</f>
        <v>0</v>
      </c>
      <c r="AT145" s="503">
        <f t="shared" ref="AT145" si="566">SUM(AT132:AT144)</f>
        <v>0</v>
      </c>
      <c r="AU145" s="72">
        <f t="shared" si="521"/>
        <v>0</v>
      </c>
      <c r="AW145" s="73"/>
      <c r="AX145" s="186" t="s">
        <v>43</v>
      </c>
      <c r="AY145" s="178">
        <f>SUM(AY132:AY144)</f>
        <v>0</v>
      </c>
      <c r="AZ145" s="178">
        <f t="shared" ref="AZ145" si="567">SUM(AZ132:AZ144)</f>
        <v>0</v>
      </c>
      <c r="BA145" s="178">
        <f t="shared" ref="BA145" si="568">SUM(BA132:BA144)</f>
        <v>0</v>
      </c>
      <c r="BB145" s="178">
        <f t="shared" ref="BB145" si="569">SUM(BB132:BB144)</f>
        <v>0</v>
      </c>
      <c r="BC145" s="178">
        <f t="shared" ref="BC145" si="570">SUM(BC132:BC144)</f>
        <v>0</v>
      </c>
      <c r="BD145" s="178">
        <f t="shared" ref="BD145" si="571">SUM(BD132:BD144)</f>
        <v>0</v>
      </c>
      <c r="BE145" s="178">
        <f t="shared" ref="BE145" si="572">SUM(BE132:BE144)</f>
        <v>0</v>
      </c>
      <c r="BF145" s="178">
        <f t="shared" ref="BF145" si="573">SUM(BF132:BF144)</f>
        <v>0</v>
      </c>
      <c r="BG145" s="178">
        <f t="shared" ref="BG145" si="574">SUM(BG132:BG144)</f>
        <v>0</v>
      </c>
      <c r="BH145" s="178">
        <f t="shared" ref="BH145" si="575">SUM(BH132:BH144)</f>
        <v>0</v>
      </c>
      <c r="BI145" s="178">
        <f t="shared" ref="BI145" si="576">SUM(BI132:BI144)</f>
        <v>0</v>
      </c>
      <c r="BJ145" s="503">
        <f t="shared" ref="BJ145" si="577">SUM(BJ132:BJ144)</f>
        <v>0</v>
      </c>
      <c r="BK145" s="72">
        <f t="shared" si="522"/>
        <v>0</v>
      </c>
      <c r="BL145" s="492">
        <f>'FORECAST OVERVIEW'!M21</f>
        <v>182862.82152249094</v>
      </c>
      <c r="BM145" s="493">
        <f>'FORECAST OVERVIEW'!N21</f>
        <v>190432.73871710975</v>
      </c>
      <c r="BP145" s="73"/>
      <c r="BQ145" s="186" t="s">
        <v>43</v>
      </c>
      <c r="BR145" s="478">
        <f>SUM(BR132:BR144)</f>
        <v>0</v>
      </c>
      <c r="BS145" s="478">
        <f t="shared" ref="BS145:CD145" si="578">SUM(BS132:BS144)</f>
        <v>0</v>
      </c>
      <c r="BT145" s="478">
        <f t="shared" si="578"/>
        <v>0</v>
      </c>
      <c r="BU145" s="478">
        <f t="shared" si="578"/>
        <v>0</v>
      </c>
      <c r="BV145" s="478">
        <f t="shared" si="578"/>
        <v>0</v>
      </c>
      <c r="BW145" s="478">
        <f t="shared" si="578"/>
        <v>0</v>
      </c>
      <c r="BX145" s="478">
        <f t="shared" si="578"/>
        <v>0</v>
      </c>
      <c r="BY145" s="478">
        <f t="shared" si="578"/>
        <v>0</v>
      </c>
      <c r="BZ145" s="478">
        <f t="shared" si="578"/>
        <v>0</v>
      </c>
      <c r="CA145" s="478">
        <f t="shared" si="578"/>
        <v>0</v>
      </c>
      <c r="CB145" s="478">
        <f t="shared" si="578"/>
        <v>0.59319947912900373</v>
      </c>
      <c r="CC145" s="505">
        <f t="shared" si="578"/>
        <v>0.59319947912900373</v>
      </c>
      <c r="CD145" s="481">
        <f t="shared" si="578"/>
        <v>0.59319947912900373</v>
      </c>
      <c r="CF145" s="73"/>
      <c r="CG145" s="186" t="s">
        <v>43</v>
      </c>
      <c r="CH145" s="478">
        <f>SUM(CH132:CH144)</f>
        <v>0</v>
      </c>
      <c r="CI145" s="478">
        <f t="shared" ref="CI145:CT145" si="579">SUM(CI132:CI144)</f>
        <v>0</v>
      </c>
      <c r="CJ145" s="478">
        <f t="shared" si="579"/>
        <v>0</v>
      </c>
      <c r="CK145" s="478">
        <f t="shared" si="579"/>
        <v>0</v>
      </c>
      <c r="CL145" s="478">
        <f t="shared" si="579"/>
        <v>0</v>
      </c>
      <c r="CM145" s="478">
        <f t="shared" si="579"/>
        <v>0</v>
      </c>
      <c r="CN145" s="478">
        <f t="shared" si="579"/>
        <v>0</v>
      </c>
      <c r="CO145" s="478">
        <f t="shared" si="579"/>
        <v>0</v>
      </c>
      <c r="CP145" s="478">
        <f t="shared" si="579"/>
        <v>0</v>
      </c>
      <c r="CQ145" s="478">
        <f t="shared" si="579"/>
        <v>0</v>
      </c>
      <c r="CR145" s="478">
        <f t="shared" si="579"/>
        <v>0.40680052087099627</v>
      </c>
      <c r="CS145" s="505">
        <f t="shared" si="579"/>
        <v>0.40680052087099627</v>
      </c>
      <c r="CT145" s="481">
        <f t="shared" si="579"/>
        <v>0.40680052087099627</v>
      </c>
      <c r="CV145" s="73"/>
      <c r="CW145" s="186" t="s">
        <v>43</v>
      </c>
      <c r="CX145" s="478">
        <f>SUM(CX132:CX144)</f>
        <v>0</v>
      </c>
      <c r="CY145" s="478">
        <f t="shared" ref="CY145:DJ145" si="580">SUM(CY132:CY144)</f>
        <v>0</v>
      </c>
      <c r="CZ145" s="478">
        <f t="shared" si="580"/>
        <v>0</v>
      </c>
      <c r="DA145" s="478">
        <f t="shared" si="580"/>
        <v>0</v>
      </c>
      <c r="DB145" s="478">
        <f t="shared" si="580"/>
        <v>0</v>
      </c>
      <c r="DC145" s="478">
        <f t="shared" si="580"/>
        <v>0</v>
      </c>
      <c r="DD145" s="478">
        <f t="shared" si="580"/>
        <v>0</v>
      </c>
      <c r="DE145" s="478">
        <f t="shared" si="580"/>
        <v>0</v>
      </c>
      <c r="DF145" s="478">
        <f t="shared" si="580"/>
        <v>0</v>
      </c>
      <c r="DG145" s="478">
        <f t="shared" si="580"/>
        <v>0</v>
      </c>
      <c r="DH145" s="478">
        <f t="shared" si="580"/>
        <v>0</v>
      </c>
      <c r="DI145" s="505">
        <f t="shared" si="580"/>
        <v>0</v>
      </c>
      <c r="DJ145" s="481">
        <f t="shared" si="580"/>
        <v>0</v>
      </c>
      <c r="DL145" s="73"/>
      <c r="DM145" s="186" t="s">
        <v>43</v>
      </c>
      <c r="DN145" s="478">
        <f>SUM(DN132:DN144)</f>
        <v>0</v>
      </c>
      <c r="DO145" s="478">
        <f t="shared" ref="DO145:DZ145" si="581">SUM(DO132:DO144)</f>
        <v>0</v>
      </c>
      <c r="DP145" s="478">
        <f t="shared" si="581"/>
        <v>0</v>
      </c>
      <c r="DQ145" s="478">
        <f t="shared" si="581"/>
        <v>0</v>
      </c>
      <c r="DR145" s="478">
        <f t="shared" si="581"/>
        <v>0</v>
      </c>
      <c r="DS145" s="478">
        <f t="shared" si="581"/>
        <v>0</v>
      </c>
      <c r="DT145" s="478">
        <f t="shared" si="581"/>
        <v>0</v>
      </c>
      <c r="DU145" s="478">
        <f t="shared" si="581"/>
        <v>0</v>
      </c>
      <c r="DV145" s="478">
        <f t="shared" si="581"/>
        <v>0</v>
      </c>
      <c r="DW145" s="478">
        <f t="shared" si="581"/>
        <v>0</v>
      </c>
      <c r="DX145" s="478">
        <f t="shared" si="581"/>
        <v>0</v>
      </c>
      <c r="DY145" s="505">
        <f t="shared" si="581"/>
        <v>0</v>
      </c>
      <c r="DZ145" s="481">
        <f t="shared" si="581"/>
        <v>0</v>
      </c>
      <c r="EB145" s="513">
        <f t="shared" si="533"/>
        <v>1</v>
      </c>
      <c r="EC145" s="513">
        <f t="shared" si="523"/>
        <v>1</v>
      </c>
      <c r="ED145" s="513">
        <f t="shared" si="524"/>
        <v>1</v>
      </c>
    </row>
    <row r="146" spans="1:134" ht="21.75" thickBot="1" x14ac:dyDescent="0.3">
      <c r="A146" s="74"/>
      <c r="Q146" s="74"/>
      <c r="AG146" s="74"/>
      <c r="AW146" s="74"/>
    </row>
    <row r="147" spans="1:134" ht="21.75" thickBot="1" x14ac:dyDescent="0.3">
      <c r="A147" s="74"/>
      <c r="B147" s="173" t="s">
        <v>36</v>
      </c>
      <c r="C147" s="174">
        <v>44197</v>
      </c>
      <c r="D147" s="174">
        <v>44228</v>
      </c>
      <c r="E147" s="174">
        <v>44256</v>
      </c>
      <c r="F147" s="174">
        <v>44287</v>
      </c>
      <c r="G147" s="174">
        <v>44317</v>
      </c>
      <c r="H147" s="174">
        <v>44348</v>
      </c>
      <c r="I147" s="174">
        <v>44378</v>
      </c>
      <c r="J147" s="174">
        <v>44409</v>
      </c>
      <c r="K147" s="174">
        <v>44440</v>
      </c>
      <c r="L147" s="174">
        <v>44470</v>
      </c>
      <c r="M147" s="174">
        <v>44501</v>
      </c>
      <c r="N147" s="174" t="s">
        <v>230</v>
      </c>
      <c r="O147" s="175" t="s">
        <v>34</v>
      </c>
      <c r="Q147" s="74"/>
      <c r="R147" s="173" t="s">
        <v>36</v>
      </c>
      <c r="S147" s="174">
        <f t="shared" ref="S147:AD147" si="582">S$3</f>
        <v>45292</v>
      </c>
      <c r="T147" s="174">
        <f t="shared" si="582"/>
        <v>45323</v>
      </c>
      <c r="U147" s="174">
        <f t="shared" si="582"/>
        <v>45352</v>
      </c>
      <c r="V147" s="174">
        <f t="shared" si="582"/>
        <v>45383</v>
      </c>
      <c r="W147" s="174">
        <f t="shared" si="582"/>
        <v>45413</v>
      </c>
      <c r="X147" s="174">
        <f t="shared" si="582"/>
        <v>45444</v>
      </c>
      <c r="Y147" s="174">
        <f t="shared" si="582"/>
        <v>45474</v>
      </c>
      <c r="Z147" s="174">
        <f t="shared" si="582"/>
        <v>45505</v>
      </c>
      <c r="AA147" s="174">
        <f t="shared" si="582"/>
        <v>45536</v>
      </c>
      <c r="AB147" s="174">
        <f t="shared" si="582"/>
        <v>45566</v>
      </c>
      <c r="AC147" s="174">
        <f t="shared" si="582"/>
        <v>45597</v>
      </c>
      <c r="AD147" s="174" t="str">
        <f t="shared" si="582"/>
        <v>Dec-24 +</v>
      </c>
      <c r="AE147" s="175" t="s">
        <v>34</v>
      </c>
      <c r="AG147" s="74"/>
      <c r="AH147" s="173" t="s">
        <v>36</v>
      </c>
      <c r="AI147" s="174">
        <f t="shared" ref="AI147:AT147" si="583">AI$3</f>
        <v>45292</v>
      </c>
      <c r="AJ147" s="174">
        <f t="shared" si="583"/>
        <v>45323</v>
      </c>
      <c r="AK147" s="174">
        <f t="shared" si="583"/>
        <v>45352</v>
      </c>
      <c r="AL147" s="174">
        <f t="shared" si="583"/>
        <v>45383</v>
      </c>
      <c r="AM147" s="174">
        <f t="shared" si="583"/>
        <v>45413</v>
      </c>
      <c r="AN147" s="174">
        <f t="shared" si="583"/>
        <v>45444</v>
      </c>
      <c r="AO147" s="174">
        <f t="shared" si="583"/>
        <v>45474</v>
      </c>
      <c r="AP147" s="174">
        <f t="shared" si="583"/>
        <v>45505</v>
      </c>
      <c r="AQ147" s="174">
        <f t="shared" si="583"/>
        <v>45536</v>
      </c>
      <c r="AR147" s="174">
        <f t="shared" si="583"/>
        <v>45566</v>
      </c>
      <c r="AS147" s="174">
        <f t="shared" si="583"/>
        <v>45597</v>
      </c>
      <c r="AT147" s="174" t="str">
        <f t="shared" si="583"/>
        <v>Dec-24 +</v>
      </c>
      <c r="AU147" s="175" t="s">
        <v>34</v>
      </c>
      <c r="AW147" s="74"/>
      <c r="AX147" s="173" t="s">
        <v>36</v>
      </c>
      <c r="AY147" s="174">
        <f t="shared" ref="AY147:BJ147" si="584">AY$3</f>
        <v>45292</v>
      </c>
      <c r="AZ147" s="174">
        <f t="shared" si="584"/>
        <v>45323</v>
      </c>
      <c r="BA147" s="174">
        <f t="shared" si="584"/>
        <v>45352</v>
      </c>
      <c r="BB147" s="174">
        <f t="shared" si="584"/>
        <v>45383</v>
      </c>
      <c r="BC147" s="174">
        <f t="shared" si="584"/>
        <v>45413</v>
      </c>
      <c r="BD147" s="174">
        <f t="shared" si="584"/>
        <v>45444</v>
      </c>
      <c r="BE147" s="174">
        <f t="shared" si="584"/>
        <v>45474</v>
      </c>
      <c r="BF147" s="174">
        <f t="shared" si="584"/>
        <v>45505</v>
      </c>
      <c r="BG147" s="174">
        <f t="shared" si="584"/>
        <v>45536</v>
      </c>
      <c r="BH147" s="174">
        <f t="shared" si="584"/>
        <v>45566</v>
      </c>
      <c r="BI147" s="174">
        <f t="shared" si="584"/>
        <v>45597</v>
      </c>
      <c r="BJ147" s="174" t="str">
        <f t="shared" si="584"/>
        <v>Dec-24 +</v>
      </c>
      <c r="BK147" s="175" t="s">
        <v>34</v>
      </c>
    </row>
    <row r="148" spans="1:134" ht="15" customHeight="1" x14ac:dyDescent="0.25">
      <c r="A148" s="616" t="s">
        <v>63</v>
      </c>
      <c r="B148" s="185" t="s">
        <v>62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156"/>
      <c r="N148" s="156"/>
      <c r="O148" s="69">
        <f t="shared" ref="O148:O161" si="585">SUM(C148:N148)</f>
        <v>0</v>
      </c>
      <c r="Q148" s="616" t="s">
        <v>63</v>
      </c>
      <c r="R148" s="185" t="s">
        <v>62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156"/>
      <c r="AD148" s="156"/>
      <c r="AE148" s="69">
        <f t="shared" ref="AE148:AE161" si="586">SUM(S148:AD148)</f>
        <v>0</v>
      </c>
      <c r="AG148" s="616" t="s">
        <v>63</v>
      </c>
      <c r="AH148" s="185" t="s">
        <v>62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156"/>
      <c r="AT148" s="156"/>
      <c r="AU148" s="69">
        <f t="shared" ref="AU148:AU161" si="587">SUM(AI148:AT148)</f>
        <v>0</v>
      </c>
      <c r="AW148" s="616" t="s">
        <v>63</v>
      </c>
      <c r="AX148" s="185" t="s">
        <v>62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156"/>
      <c r="BJ148" s="156"/>
      <c r="BK148" s="69">
        <f t="shared" ref="BK148:BK161" si="588">SUM(AY148:BJ148)</f>
        <v>0</v>
      </c>
    </row>
    <row r="149" spans="1:134" x14ac:dyDescent="0.25">
      <c r="A149" s="617"/>
      <c r="B149" s="185" t="s">
        <v>61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156"/>
      <c r="N149" s="156"/>
      <c r="O149" s="69">
        <f t="shared" si="585"/>
        <v>0</v>
      </c>
      <c r="Q149" s="617"/>
      <c r="R149" s="185" t="s">
        <v>61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156"/>
      <c r="AD149" s="156"/>
      <c r="AE149" s="69">
        <f t="shared" si="586"/>
        <v>0</v>
      </c>
      <c r="AG149" s="617"/>
      <c r="AH149" s="185" t="s">
        <v>61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156"/>
      <c r="AT149" s="156"/>
      <c r="AU149" s="69">
        <f t="shared" si="587"/>
        <v>0</v>
      </c>
      <c r="AW149" s="617"/>
      <c r="AX149" s="185" t="s">
        <v>61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156"/>
      <c r="BJ149" s="156"/>
      <c r="BK149" s="69">
        <f t="shared" si="588"/>
        <v>0</v>
      </c>
    </row>
    <row r="150" spans="1:134" x14ac:dyDescent="0.25">
      <c r="A150" s="617"/>
      <c r="B150" s="185" t="s">
        <v>60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156"/>
      <c r="N150" s="156"/>
      <c r="O150" s="69">
        <f t="shared" si="585"/>
        <v>0</v>
      </c>
      <c r="Q150" s="617"/>
      <c r="R150" s="185" t="s">
        <v>60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156"/>
      <c r="AD150" s="156"/>
      <c r="AE150" s="69">
        <f t="shared" si="586"/>
        <v>0</v>
      </c>
      <c r="AG150" s="617"/>
      <c r="AH150" s="185" t="s">
        <v>60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156"/>
      <c r="AT150" s="156"/>
      <c r="AU150" s="69">
        <f t="shared" si="587"/>
        <v>0</v>
      </c>
      <c r="AW150" s="617"/>
      <c r="AX150" s="185" t="s">
        <v>60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156"/>
      <c r="BJ150" s="156"/>
      <c r="BK150" s="69">
        <f t="shared" si="588"/>
        <v>0</v>
      </c>
    </row>
    <row r="151" spans="1:134" x14ac:dyDescent="0.25">
      <c r="A151" s="617"/>
      <c r="B151" s="185" t="s">
        <v>59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156"/>
      <c r="N151" s="156"/>
      <c r="O151" s="69">
        <f t="shared" si="585"/>
        <v>0</v>
      </c>
      <c r="Q151" s="617"/>
      <c r="R151" s="185" t="s">
        <v>59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156"/>
      <c r="AD151" s="156"/>
      <c r="AE151" s="69">
        <f t="shared" si="586"/>
        <v>0</v>
      </c>
      <c r="AG151" s="617"/>
      <c r="AH151" s="185" t="s">
        <v>59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156"/>
      <c r="AT151" s="156"/>
      <c r="AU151" s="69">
        <f t="shared" si="587"/>
        <v>0</v>
      </c>
      <c r="AW151" s="617"/>
      <c r="AX151" s="185" t="s">
        <v>59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156"/>
      <c r="BJ151" s="156"/>
      <c r="BK151" s="69">
        <f t="shared" si="588"/>
        <v>0</v>
      </c>
    </row>
    <row r="152" spans="1:134" ht="15" customHeight="1" x14ac:dyDescent="0.25">
      <c r="A152" s="617"/>
      <c r="B152" s="185" t="s">
        <v>58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156"/>
      <c r="N152" s="156"/>
      <c r="O152" s="69">
        <f t="shared" si="585"/>
        <v>0</v>
      </c>
      <c r="Q152" s="617"/>
      <c r="R152" s="185" t="s">
        <v>58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156"/>
      <c r="AD152" s="156"/>
      <c r="AE152" s="69">
        <f t="shared" si="586"/>
        <v>0</v>
      </c>
      <c r="AG152" s="617"/>
      <c r="AH152" s="185" t="s">
        <v>58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156"/>
      <c r="AT152" s="156"/>
      <c r="AU152" s="69">
        <f t="shared" si="587"/>
        <v>0</v>
      </c>
      <c r="AW152" s="617"/>
      <c r="AX152" s="185" t="s">
        <v>58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156"/>
      <c r="BJ152" s="156"/>
      <c r="BK152" s="69">
        <f t="shared" si="588"/>
        <v>0</v>
      </c>
    </row>
    <row r="153" spans="1:134" x14ac:dyDescent="0.25">
      <c r="A153" s="617"/>
      <c r="B153" s="185" t="s">
        <v>57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156"/>
      <c r="N153" s="156"/>
      <c r="O153" s="69">
        <f t="shared" si="585"/>
        <v>0</v>
      </c>
      <c r="Q153" s="617"/>
      <c r="R153" s="185" t="s">
        <v>57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156"/>
      <c r="AD153" s="156"/>
      <c r="AE153" s="69">
        <f t="shared" si="586"/>
        <v>0</v>
      </c>
      <c r="AG153" s="617"/>
      <c r="AH153" s="185" t="s">
        <v>57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156"/>
      <c r="AT153" s="156"/>
      <c r="AU153" s="69">
        <f t="shared" si="587"/>
        <v>0</v>
      </c>
      <c r="AW153" s="617"/>
      <c r="AX153" s="185" t="s">
        <v>57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156"/>
      <c r="BJ153" s="156"/>
      <c r="BK153" s="69">
        <f t="shared" si="588"/>
        <v>0</v>
      </c>
    </row>
    <row r="154" spans="1:134" x14ac:dyDescent="0.25">
      <c r="A154" s="617"/>
      <c r="B154" s="185" t="s">
        <v>56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156"/>
      <c r="N154" s="156"/>
      <c r="O154" s="69">
        <f t="shared" si="585"/>
        <v>0</v>
      </c>
      <c r="Q154" s="617"/>
      <c r="R154" s="185" t="s">
        <v>56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156"/>
      <c r="AD154" s="156"/>
      <c r="AE154" s="69">
        <f t="shared" si="586"/>
        <v>0</v>
      </c>
      <c r="AG154" s="617"/>
      <c r="AH154" s="185" t="s">
        <v>56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156"/>
      <c r="AT154" s="156"/>
      <c r="AU154" s="69">
        <f t="shared" si="587"/>
        <v>0</v>
      </c>
      <c r="AW154" s="617"/>
      <c r="AX154" s="185" t="s">
        <v>56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156"/>
      <c r="BJ154" s="156"/>
      <c r="BK154" s="69">
        <f t="shared" si="588"/>
        <v>0</v>
      </c>
    </row>
    <row r="155" spans="1:134" x14ac:dyDescent="0.25">
      <c r="A155" s="617"/>
      <c r="B155" s="185" t="s">
        <v>55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156"/>
      <c r="N155" s="156"/>
      <c r="O155" s="69">
        <f t="shared" si="585"/>
        <v>0</v>
      </c>
      <c r="Q155" s="617"/>
      <c r="R155" s="185" t="s">
        <v>55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156"/>
      <c r="AD155" s="156"/>
      <c r="AE155" s="69">
        <f t="shared" si="586"/>
        <v>0</v>
      </c>
      <c r="AG155" s="617"/>
      <c r="AH155" s="185" t="s">
        <v>55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156"/>
      <c r="AT155" s="156"/>
      <c r="AU155" s="69">
        <f t="shared" si="587"/>
        <v>0</v>
      </c>
      <c r="AW155" s="617"/>
      <c r="AX155" s="185" t="s">
        <v>55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156"/>
      <c r="BJ155" s="156"/>
      <c r="BK155" s="69">
        <f t="shared" si="588"/>
        <v>0</v>
      </c>
    </row>
    <row r="156" spans="1:134" x14ac:dyDescent="0.25">
      <c r="A156" s="617"/>
      <c r="B156" s="185" t="s">
        <v>54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156"/>
      <c r="N156" s="156"/>
      <c r="O156" s="69">
        <f t="shared" si="585"/>
        <v>0</v>
      </c>
      <c r="Q156" s="617"/>
      <c r="R156" s="185" t="s">
        <v>54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156"/>
      <c r="AD156" s="156"/>
      <c r="AE156" s="69">
        <f t="shared" si="586"/>
        <v>0</v>
      </c>
      <c r="AG156" s="617"/>
      <c r="AH156" s="185" t="s">
        <v>54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156"/>
      <c r="AT156" s="156"/>
      <c r="AU156" s="69">
        <f t="shared" si="587"/>
        <v>0</v>
      </c>
      <c r="AW156" s="617"/>
      <c r="AX156" s="185" t="s">
        <v>54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156"/>
      <c r="BJ156" s="156"/>
      <c r="BK156" s="69">
        <f t="shared" si="588"/>
        <v>0</v>
      </c>
    </row>
    <row r="157" spans="1:134" x14ac:dyDescent="0.25">
      <c r="A157" s="617"/>
      <c r="B157" s="185" t="s">
        <v>53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156"/>
      <c r="N157" s="156"/>
      <c r="O157" s="69">
        <f t="shared" si="585"/>
        <v>0</v>
      </c>
      <c r="Q157" s="617"/>
      <c r="R157" s="185" t="s">
        <v>53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156"/>
      <c r="AD157" s="156"/>
      <c r="AE157" s="69">
        <f t="shared" si="586"/>
        <v>0</v>
      </c>
      <c r="AG157" s="617"/>
      <c r="AH157" s="185" t="s">
        <v>53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156"/>
      <c r="AT157" s="156"/>
      <c r="AU157" s="69">
        <f t="shared" si="587"/>
        <v>0</v>
      </c>
      <c r="AW157" s="617"/>
      <c r="AX157" s="185" t="s">
        <v>53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156"/>
      <c r="BJ157" s="156"/>
      <c r="BK157" s="69">
        <f t="shared" si="588"/>
        <v>0</v>
      </c>
    </row>
    <row r="158" spans="1:134" x14ac:dyDescent="0.25">
      <c r="A158" s="617"/>
      <c r="B158" s="185" t="s">
        <v>52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156"/>
      <c r="N158" s="156"/>
      <c r="O158" s="69">
        <f t="shared" si="585"/>
        <v>0</v>
      </c>
      <c r="Q158" s="617"/>
      <c r="R158" s="185" t="s">
        <v>52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156"/>
      <c r="AD158" s="156"/>
      <c r="AE158" s="69">
        <f t="shared" si="586"/>
        <v>0</v>
      </c>
      <c r="AG158" s="617"/>
      <c r="AH158" s="185" t="s">
        <v>52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156"/>
      <c r="AT158" s="156"/>
      <c r="AU158" s="69">
        <f t="shared" si="587"/>
        <v>0</v>
      </c>
      <c r="AW158" s="617"/>
      <c r="AX158" s="185" t="s">
        <v>52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156"/>
      <c r="BJ158" s="156"/>
      <c r="BK158" s="69">
        <f t="shared" si="588"/>
        <v>0</v>
      </c>
    </row>
    <row r="159" spans="1:134" x14ac:dyDescent="0.25">
      <c r="A159" s="617"/>
      <c r="B159" s="185" t="s">
        <v>51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156"/>
      <c r="N159" s="156"/>
      <c r="O159" s="69">
        <f t="shared" si="585"/>
        <v>0</v>
      </c>
      <c r="Q159" s="617"/>
      <c r="R159" s="185" t="s">
        <v>51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156"/>
      <c r="AD159" s="156"/>
      <c r="AE159" s="69">
        <f t="shared" si="586"/>
        <v>0</v>
      </c>
      <c r="AG159" s="617"/>
      <c r="AH159" s="185" t="s">
        <v>51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156"/>
      <c r="AT159" s="156"/>
      <c r="AU159" s="69">
        <f t="shared" si="587"/>
        <v>0</v>
      </c>
      <c r="AW159" s="617"/>
      <c r="AX159" s="185" t="s">
        <v>51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156"/>
      <c r="BJ159" s="156"/>
      <c r="BK159" s="69">
        <f t="shared" si="588"/>
        <v>0</v>
      </c>
    </row>
    <row r="160" spans="1:134" ht="15.75" thickBot="1" x14ac:dyDescent="0.3">
      <c r="A160" s="618"/>
      <c r="B160" s="185" t="s">
        <v>50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156"/>
      <c r="N160" s="156"/>
      <c r="O160" s="69">
        <f t="shared" si="585"/>
        <v>0</v>
      </c>
      <c r="Q160" s="618"/>
      <c r="R160" s="185" t="s">
        <v>50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156"/>
      <c r="AD160" s="156"/>
      <c r="AE160" s="69">
        <f t="shared" si="586"/>
        <v>0</v>
      </c>
      <c r="AG160" s="618"/>
      <c r="AH160" s="185" t="s">
        <v>50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156"/>
      <c r="AT160" s="156"/>
      <c r="AU160" s="69">
        <f t="shared" si="587"/>
        <v>0</v>
      </c>
      <c r="AW160" s="618"/>
      <c r="AX160" s="185" t="s">
        <v>50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156"/>
      <c r="BJ160" s="156"/>
      <c r="BK160" s="69">
        <f t="shared" si="588"/>
        <v>0</v>
      </c>
    </row>
    <row r="161" spans="1:64" ht="15.75" thickBot="1" x14ac:dyDescent="0.3">
      <c r="B161" s="186" t="s">
        <v>43</v>
      </c>
      <c r="C161" s="178">
        <f>SUM(C148:C160)</f>
        <v>0</v>
      </c>
      <c r="D161" s="178">
        <f t="shared" ref="D161" si="589">SUM(D148:D160)</f>
        <v>0</v>
      </c>
      <c r="E161" s="178">
        <f t="shared" ref="E161" si="590">SUM(E148:E160)</f>
        <v>0</v>
      </c>
      <c r="F161" s="178">
        <f t="shared" ref="F161" si="591">SUM(F148:F160)</f>
        <v>0</v>
      </c>
      <c r="G161" s="178">
        <f t="shared" ref="G161" si="592">SUM(G148:G160)</f>
        <v>0</v>
      </c>
      <c r="H161" s="178">
        <f t="shared" ref="H161" si="593">SUM(H148:H160)</f>
        <v>0</v>
      </c>
      <c r="I161" s="178">
        <f t="shared" ref="I161" si="594">SUM(I148:I160)</f>
        <v>0</v>
      </c>
      <c r="J161" s="178">
        <f t="shared" ref="J161" si="595">SUM(J148:J160)</f>
        <v>0</v>
      </c>
      <c r="K161" s="178">
        <f t="shared" ref="K161" si="596">SUM(K148:K160)</f>
        <v>0</v>
      </c>
      <c r="L161" s="178">
        <f t="shared" ref="L161" si="597">SUM(L148:L160)</f>
        <v>0</v>
      </c>
      <c r="M161" s="178">
        <f t="shared" ref="M161" si="598">SUM(M148:M160)</f>
        <v>0</v>
      </c>
      <c r="N161" s="503">
        <f t="shared" ref="N161" si="599">SUM(N148:N160)</f>
        <v>0</v>
      </c>
      <c r="O161" s="72">
        <f t="shared" si="585"/>
        <v>0</v>
      </c>
      <c r="Q161" s="73"/>
      <c r="R161" s="186" t="s">
        <v>43</v>
      </c>
      <c r="S161" s="178">
        <f>SUM(S148:S160)</f>
        <v>0</v>
      </c>
      <c r="T161" s="178">
        <f t="shared" ref="T161" si="600">SUM(T148:T160)</f>
        <v>0</v>
      </c>
      <c r="U161" s="178">
        <f t="shared" ref="U161" si="601">SUM(U148:U160)</f>
        <v>0</v>
      </c>
      <c r="V161" s="178">
        <f t="shared" ref="V161" si="602">SUM(V148:V160)</f>
        <v>0</v>
      </c>
      <c r="W161" s="178">
        <f t="shared" ref="W161" si="603">SUM(W148:W160)</f>
        <v>0</v>
      </c>
      <c r="X161" s="178">
        <f t="shared" ref="X161" si="604">SUM(X148:X160)</f>
        <v>0</v>
      </c>
      <c r="Y161" s="178">
        <f t="shared" ref="Y161" si="605">SUM(Y148:Y160)</f>
        <v>0</v>
      </c>
      <c r="Z161" s="178">
        <f t="shared" ref="Z161" si="606">SUM(Z148:Z160)</f>
        <v>0</v>
      </c>
      <c r="AA161" s="178">
        <f t="shared" ref="AA161" si="607">SUM(AA148:AA160)</f>
        <v>0</v>
      </c>
      <c r="AB161" s="178">
        <f t="shared" ref="AB161" si="608">SUM(AB148:AB160)</f>
        <v>0</v>
      </c>
      <c r="AC161" s="178">
        <f t="shared" ref="AC161" si="609">SUM(AC148:AC160)</f>
        <v>0</v>
      </c>
      <c r="AD161" s="503">
        <f t="shared" ref="AD161" si="610">SUM(AD148:AD160)</f>
        <v>0</v>
      </c>
      <c r="AE161" s="72">
        <f t="shared" si="586"/>
        <v>0</v>
      </c>
      <c r="AG161" s="73"/>
      <c r="AH161" s="186" t="s">
        <v>43</v>
      </c>
      <c r="AI161" s="178">
        <f>SUM(AI148:AI160)</f>
        <v>0</v>
      </c>
      <c r="AJ161" s="178">
        <f t="shared" ref="AJ161" si="611">SUM(AJ148:AJ160)</f>
        <v>0</v>
      </c>
      <c r="AK161" s="178">
        <f t="shared" ref="AK161" si="612">SUM(AK148:AK160)</f>
        <v>0</v>
      </c>
      <c r="AL161" s="178">
        <f t="shared" ref="AL161" si="613">SUM(AL148:AL160)</f>
        <v>0</v>
      </c>
      <c r="AM161" s="178">
        <f t="shared" ref="AM161" si="614">SUM(AM148:AM160)</f>
        <v>0</v>
      </c>
      <c r="AN161" s="178">
        <f t="shared" ref="AN161" si="615">SUM(AN148:AN160)</f>
        <v>0</v>
      </c>
      <c r="AO161" s="178">
        <f t="shared" ref="AO161" si="616">SUM(AO148:AO160)</f>
        <v>0</v>
      </c>
      <c r="AP161" s="178">
        <f t="shared" ref="AP161" si="617">SUM(AP148:AP160)</f>
        <v>0</v>
      </c>
      <c r="AQ161" s="178">
        <f t="shared" ref="AQ161" si="618">SUM(AQ148:AQ160)</f>
        <v>0</v>
      </c>
      <c r="AR161" s="178">
        <f t="shared" ref="AR161" si="619">SUM(AR148:AR160)</f>
        <v>0</v>
      </c>
      <c r="AS161" s="178">
        <f t="shared" ref="AS161" si="620">SUM(AS148:AS160)</f>
        <v>0</v>
      </c>
      <c r="AT161" s="503">
        <f t="shared" ref="AT161" si="621">SUM(AT148:AT160)</f>
        <v>0</v>
      </c>
      <c r="AU161" s="72">
        <f t="shared" si="587"/>
        <v>0</v>
      </c>
      <c r="AW161" s="73"/>
      <c r="AX161" s="186" t="s">
        <v>43</v>
      </c>
      <c r="AY161" s="178">
        <f>SUM(AY148:AY160)</f>
        <v>0</v>
      </c>
      <c r="AZ161" s="178">
        <f t="shared" ref="AZ161" si="622">SUM(AZ148:AZ160)</f>
        <v>0</v>
      </c>
      <c r="BA161" s="178">
        <f t="shared" ref="BA161" si="623">SUM(BA148:BA160)</f>
        <v>0</v>
      </c>
      <c r="BB161" s="178">
        <f t="shared" ref="BB161" si="624">SUM(BB148:BB160)</f>
        <v>0</v>
      </c>
      <c r="BC161" s="178">
        <f t="shared" ref="BC161" si="625">SUM(BC148:BC160)</f>
        <v>0</v>
      </c>
      <c r="BD161" s="178">
        <f t="shared" ref="BD161" si="626">SUM(BD148:BD160)</f>
        <v>0</v>
      </c>
      <c r="BE161" s="178">
        <f t="shared" ref="BE161" si="627">SUM(BE148:BE160)</f>
        <v>0</v>
      </c>
      <c r="BF161" s="178">
        <f t="shared" ref="BF161" si="628">SUM(BF148:BF160)</f>
        <v>0</v>
      </c>
      <c r="BG161" s="178">
        <f t="shared" ref="BG161" si="629">SUM(BG148:BG160)</f>
        <v>0</v>
      </c>
      <c r="BH161" s="178">
        <f t="shared" ref="BH161" si="630">SUM(BH148:BH160)</f>
        <v>0</v>
      </c>
      <c r="BI161" s="178">
        <f t="shared" ref="BI161" si="631">SUM(BI148:BI160)</f>
        <v>0</v>
      </c>
      <c r="BJ161" s="503">
        <f t="shared" ref="BJ161" si="632">SUM(BJ148:BJ160)</f>
        <v>0</v>
      </c>
      <c r="BK161" s="72">
        <f t="shared" si="588"/>
        <v>0</v>
      </c>
    </row>
    <row r="162" spans="1:64" ht="15.75" thickBot="1" x14ac:dyDescent="0.3">
      <c r="A162"/>
    </row>
    <row r="163" spans="1:64" ht="15.75" thickBot="1" x14ac:dyDescent="0.3">
      <c r="B163" s="173" t="s">
        <v>36</v>
      </c>
      <c r="C163" s="174">
        <f t="shared" ref="C163:N163" si="633">C$3</f>
        <v>45292</v>
      </c>
      <c r="D163" s="174">
        <f t="shared" si="633"/>
        <v>45323</v>
      </c>
      <c r="E163" s="174">
        <f t="shared" si="633"/>
        <v>45352</v>
      </c>
      <c r="F163" s="174">
        <f t="shared" si="633"/>
        <v>45383</v>
      </c>
      <c r="G163" s="174">
        <f t="shared" si="633"/>
        <v>45413</v>
      </c>
      <c r="H163" s="174">
        <f t="shared" si="633"/>
        <v>45444</v>
      </c>
      <c r="I163" s="174">
        <f t="shared" si="633"/>
        <v>45474</v>
      </c>
      <c r="J163" s="174">
        <f t="shared" si="633"/>
        <v>45505</v>
      </c>
      <c r="K163" s="174">
        <f t="shared" si="633"/>
        <v>45536</v>
      </c>
      <c r="L163" s="174">
        <f t="shared" si="633"/>
        <v>45566</v>
      </c>
      <c r="M163" s="174">
        <f t="shared" si="633"/>
        <v>45597</v>
      </c>
      <c r="N163" s="174" t="str">
        <f t="shared" si="633"/>
        <v>Dec-24 +</v>
      </c>
      <c r="O163" s="175" t="s">
        <v>34</v>
      </c>
      <c r="Q163" s="73"/>
      <c r="R163" s="173" t="s">
        <v>36</v>
      </c>
      <c r="S163" s="174">
        <f t="shared" ref="S163:AD163" si="634">S$3</f>
        <v>45292</v>
      </c>
      <c r="T163" s="174">
        <f t="shared" si="634"/>
        <v>45323</v>
      </c>
      <c r="U163" s="174">
        <f t="shared" si="634"/>
        <v>45352</v>
      </c>
      <c r="V163" s="174">
        <f t="shared" si="634"/>
        <v>45383</v>
      </c>
      <c r="W163" s="174">
        <f t="shared" si="634"/>
        <v>45413</v>
      </c>
      <c r="X163" s="174">
        <f t="shared" si="634"/>
        <v>45444</v>
      </c>
      <c r="Y163" s="174">
        <f t="shared" si="634"/>
        <v>45474</v>
      </c>
      <c r="Z163" s="174">
        <f t="shared" si="634"/>
        <v>45505</v>
      </c>
      <c r="AA163" s="174">
        <f t="shared" si="634"/>
        <v>45536</v>
      </c>
      <c r="AB163" s="174">
        <f t="shared" si="634"/>
        <v>45566</v>
      </c>
      <c r="AC163" s="174">
        <f t="shared" si="634"/>
        <v>45597</v>
      </c>
      <c r="AD163" s="174" t="str">
        <f t="shared" si="634"/>
        <v>Dec-24 +</v>
      </c>
      <c r="AE163" s="175" t="s">
        <v>34</v>
      </c>
      <c r="AG163" s="73"/>
      <c r="AH163" s="173" t="s">
        <v>36</v>
      </c>
      <c r="AI163" s="174">
        <f t="shared" ref="AI163:AT163" si="635">AI$3</f>
        <v>45292</v>
      </c>
      <c r="AJ163" s="174">
        <f t="shared" si="635"/>
        <v>45323</v>
      </c>
      <c r="AK163" s="174">
        <f t="shared" si="635"/>
        <v>45352</v>
      </c>
      <c r="AL163" s="174">
        <f t="shared" si="635"/>
        <v>45383</v>
      </c>
      <c r="AM163" s="174">
        <f t="shared" si="635"/>
        <v>45413</v>
      </c>
      <c r="AN163" s="174">
        <f t="shared" si="635"/>
        <v>45444</v>
      </c>
      <c r="AO163" s="174">
        <f t="shared" si="635"/>
        <v>45474</v>
      </c>
      <c r="AP163" s="174">
        <f t="shared" si="635"/>
        <v>45505</v>
      </c>
      <c r="AQ163" s="174">
        <f t="shared" si="635"/>
        <v>45536</v>
      </c>
      <c r="AR163" s="174">
        <f t="shared" si="635"/>
        <v>45566</v>
      </c>
      <c r="AS163" s="174">
        <f t="shared" si="635"/>
        <v>45597</v>
      </c>
      <c r="AT163" s="174" t="str">
        <f t="shared" si="635"/>
        <v>Dec-24 +</v>
      </c>
      <c r="AU163" s="175" t="s">
        <v>34</v>
      </c>
      <c r="AW163" s="73"/>
      <c r="AX163" s="173" t="s">
        <v>36</v>
      </c>
      <c r="AY163" s="174">
        <f t="shared" ref="AY163:BJ163" si="636">AY$3</f>
        <v>45292</v>
      </c>
      <c r="AZ163" s="174">
        <f t="shared" si="636"/>
        <v>45323</v>
      </c>
      <c r="BA163" s="174">
        <f t="shared" si="636"/>
        <v>45352</v>
      </c>
      <c r="BB163" s="174">
        <f t="shared" si="636"/>
        <v>45383</v>
      </c>
      <c r="BC163" s="174">
        <f t="shared" si="636"/>
        <v>45413</v>
      </c>
      <c r="BD163" s="174">
        <f t="shared" si="636"/>
        <v>45444</v>
      </c>
      <c r="BE163" s="174">
        <f t="shared" si="636"/>
        <v>45474</v>
      </c>
      <c r="BF163" s="174">
        <f t="shared" si="636"/>
        <v>45505</v>
      </c>
      <c r="BG163" s="174">
        <f t="shared" si="636"/>
        <v>45536</v>
      </c>
      <c r="BH163" s="174">
        <f t="shared" si="636"/>
        <v>45566</v>
      </c>
      <c r="BI163" s="174">
        <f t="shared" si="636"/>
        <v>45597</v>
      </c>
      <c r="BJ163" s="174" t="str">
        <f t="shared" si="636"/>
        <v>Dec-24 +</v>
      </c>
      <c r="BK163" s="175" t="s">
        <v>34</v>
      </c>
    </row>
    <row r="164" spans="1:64" ht="15" customHeight="1" x14ac:dyDescent="0.25">
      <c r="A164" s="622" t="s">
        <v>173</v>
      </c>
      <c r="B164" s="185" t="s">
        <v>62</v>
      </c>
      <c r="C164" s="3">
        <f t="shared" ref="C164" si="637">C20+C36+C52+C68+C84+C132+C148</f>
        <v>0</v>
      </c>
      <c r="D164" s="3">
        <f t="shared" ref="D164:N164" si="638">D20+D36+D52+D68+D84+D132+D148</f>
        <v>0</v>
      </c>
      <c r="E164" s="3">
        <f t="shared" si="638"/>
        <v>0</v>
      </c>
      <c r="F164" s="3">
        <f t="shared" si="638"/>
        <v>0</v>
      </c>
      <c r="G164" s="3">
        <f t="shared" si="638"/>
        <v>0</v>
      </c>
      <c r="H164" s="3">
        <f t="shared" si="638"/>
        <v>0</v>
      </c>
      <c r="I164" s="3">
        <f t="shared" si="638"/>
        <v>0</v>
      </c>
      <c r="J164" s="3">
        <f t="shared" si="638"/>
        <v>0</v>
      </c>
      <c r="K164" s="3">
        <f t="shared" si="638"/>
        <v>0</v>
      </c>
      <c r="L164" s="3">
        <f t="shared" si="638"/>
        <v>0</v>
      </c>
      <c r="M164" s="3">
        <f t="shared" si="638"/>
        <v>0</v>
      </c>
      <c r="N164" s="92">
        <f t="shared" si="638"/>
        <v>0</v>
      </c>
      <c r="O164" s="69">
        <f t="shared" ref="O164:O177" si="639">SUM(C164:N164)</f>
        <v>0</v>
      </c>
      <c r="Q164" s="622" t="s">
        <v>173</v>
      </c>
      <c r="R164" s="185" t="s">
        <v>62</v>
      </c>
      <c r="S164" s="3">
        <f t="shared" ref="S164:AD164" si="640">S20+S36+S52+S68+S84+S132+S148</f>
        <v>0</v>
      </c>
      <c r="T164" s="3">
        <f t="shared" si="640"/>
        <v>0</v>
      </c>
      <c r="U164" s="3">
        <f t="shared" si="640"/>
        <v>52600</v>
      </c>
      <c r="V164" s="3">
        <f t="shared" si="640"/>
        <v>0</v>
      </c>
      <c r="W164" s="3">
        <f t="shared" si="640"/>
        <v>0</v>
      </c>
      <c r="X164" s="3">
        <f t="shared" si="640"/>
        <v>107520</v>
      </c>
      <c r="Y164" s="3">
        <f t="shared" si="640"/>
        <v>0</v>
      </c>
      <c r="Z164" s="3">
        <f t="shared" si="640"/>
        <v>71852</v>
      </c>
      <c r="AA164" s="3">
        <f t="shared" si="640"/>
        <v>352396</v>
      </c>
      <c r="AB164" s="3">
        <f t="shared" si="640"/>
        <v>0</v>
      </c>
      <c r="AC164" s="3">
        <f t="shared" si="640"/>
        <v>38374.528246164693</v>
      </c>
      <c r="AD164" s="92">
        <f t="shared" si="640"/>
        <v>2378900.4636782785</v>
      </c>
      <c r="AE164" s="69">
        <f t="shared" ref="AE164:AE177" si="641">SUM(S164:AD164)</f>
        <v>3001642.9919244433</v>
      </c>
      <c r="AG164" s="622" t="s">
        <v>173</v>
      </c>
      <c r="AH164" s="185" t="s">
        <v>62</v>
      </c>
      <c r="AI164" s="3">
        <f t="shared" ref="AI164:AT164" si="642">AI20+AI36+AI52+AI68+AI84+AI132+AI148</f>
        <v>0</v>
      </c>
      <c r="AJ164" s="3">
        <f t="shared" si="642"/>
        <v>0</v>
      </c>
      <c r="AK164" s="3">
        <f t="shared" si="642"/>
        <v>0</v>
      </c>
      <c r="AL164" s="3">
        <f t="shared" si="642"/>
        <v>0</v>
      </c>
      <c r="AM164" s="3">
        <f t="shared" si="642"/>
        <v>0</v>
      </c>
      <c r="AN164" s="3">
        <f t="shared" si="642"/>
        <v>210400</v>
      </c>
      <c r="AO164" s="3">
        <f t="shared" si="642"/>
        <v>0</v>
      </c>
      <c r="AP164" s="3">
        <f t="shared" si="642"/>
        <v>168378</v>
      </c>
      <c r="AQ164" s="3">
        <f t="shared" si="642"/>
        <v>434344</v>
      </c>
      <c r="AR164" s="3">
        <f t="shared" si="642"/>
        <v>0</v>
      </c>
      <c r="AS164" s="3">
        <f t="shared" si="642"/>
        <v>11808.255439699557</v>
      </c>
      <c r="AT164" s="92">
        <f t="shared" si="642"/>
        <v>3324139.9342874456</v>
      </c>
      <c r="AU164" s="69">
        <f t="shared" ref="AU164:AU177" si="643">SUM(AI164:AT164)</f>
        <v>4149070.1897271452</v>
      </c>
      <c r="AW164" s="622" t="s">
        <v>173</v>
      </c>
      <c r="AX164" s="185" t="s">
        <v>62</v>
      </c>
      <c r="AY164" s="3">
        <f t="shared" ref="AY164:BJ164" si="644">AY20+AY36+AY52+AY68+AY84+AY132+AY148</f>
        <v>0</v>
      </c>
      <c r="AZ164" s="3">
        <f t="shared" si="644"/>
        <v>0</v>
      </c>
      <c r="BA164" s="3">
        <f t="shared" si="644"/>
        <v>0</v>
      </c>
      <c r="BB164" s="3">
        <f t="shared" si="644"/>
        <v>0</v>
      </c>
      <c r="BC164" s="3">
        <f t="shared" si="644"/>
        <v>0</v>
      </c>
      <c r="BD164" s="3">
        <f t="shared" si="644"/>
        <v>0</v>
      </c>
      <c r="BE164" s="3">
        <f t="shared" si="644"/>
        <v>0</v>
      </c>
      <c r="BF164" s="3">
        <f t="shared" si="644"/>
        <v>0</v>
      </c>
      <c r="BG164" s="3">
        <f t="shared" si="644"/>
        <v>0</v>
      </c>
      <c r="BH164" s="3">
        <f t="shared" si="644"/>
        <v>0</v>
      </c>
      <c r="BI164" s="3">
        <f t="shared" si="644"/>
        <v>13348.586482368575</v>
      </c>
      <c r="BJ164" s="92">
        <f t="shared" si="644"/>
        <v>505415.48897878709</v>
      </c>
      <c r="BK164" s="69">
        <f t="shared" ref="BK164:BK177" si="645">SUM(AY164:BJ164)</f>
        <v>518764.07546115568</v>
      </c>
    </row>
    <row r="165" spans="1:64" x14ac:dyDescent="0.25">
      <c r="A165" s="623"/>
      <c r="B165" s="185" t="s">
        <v>61</v>
      </c>
      <c r="C165" s="3">
        <f t="shared" ref="C165:N165" si="646">C21+C37+C53+C69+C85+C133+C149</f>
        <v>0</v>
      </c>
      <c r="D165" s="3">
        <f t="shared" si="646"/>
        <v>0</v>
      </c>
      <c r="E165" s="3">
        <f t="shared" si="646"/>
        <v>0</v>
      </c>
      <c r="F165" s="3">
        <f t="shared" si="646"/>
        <v>9979</v>
      </c>
      <c r="G165" s="3">
        <f t="shared" si="646"/>
        <v>0</v>
      </c>
      <c r="H165" s="3">
        <f t="shared" si="646"/>
        <v>0</v>
      </c>
      <c r="I165" s="3">
        <f t="shared" si="646"/>
        <v>0</v>
      </c>
      <c r="J165" s="3">
        <f t="shared" si="646"/>
        <v>0</v>
      </c>
      <c r="K165" s="3">
        <f t="shared" si="646"/>
        <v>41586</v>
      </c>
      <c r="L165" s="3">
        <f t="shared" si="646"/>
        <v>0</v>
      </c>
      <c r="M165" s="3">
        <f t="shared" si="646"/>
        <v>0</v>
      </c>
      <c r="N165" s="92">
        <f t="shared" si="646"/>
        <v>0</v>
      </c>
      <c r="O165" s="69">
        <f t="shared" si="639"/>
        <v>51565</v>
      </c>
      <c r="Q165" s="623"/>
      <c r="R165" s="185" t="s">
        <v>61</v>
      </c>
      <c r="S165" s="3">
        <f t="shared" ref="S165:AD165" si="647">S21+S37+S53+S69+S85+S133+S149</f>
        <v>0</v>
      </c>
      <c r="T165" s="3">
        <f t="shared" si="647"/>
        <v>0</v>
      </c>
      <c r="U165" s="3">
        <f t="shared" si="647"/>
        <v>0</v>
      </c>
      <c r="V165" s="3">
        <f t="shared" si="647"/>
        <v>0</v>
      </c>
      <c r="W165" s="3">
        <f t="shared" si="647"/>
        <v>0</v>
      </c>
      <c r="X165" s="3">
        <f t="shared" si="647"/>
        <v>0</v>
      </c>
      <c r="Y165" s="3">
        <f t="shared" si="647"/>
        <v>0</v>
      </c>
      <c r="Z165" s="3">
        <f t="shared" si="647"/>
        <v>0</v>
      </c>
      <c r="AA165" s="3">
        <f t="shared" si="647"/>
        <v>0</v>
      </c>
      <c r="AB165" s="3">
        <f t="shared" si="647"/>
        <v>0</v>
      </c>
      <c r="AC165" s="3">
        <f t="shared" si="647"/>
        <v>0</v>
      </c>
      <c r="AD165" s="92">
        <f t="shared" si="647"/>
        <v>0</v>
      </c>
      <c r="AE165" s="69">
        <f t="shared" si="641"/>
        <v>0</v>
      </c>
      <c r="AG165" s="623"/>
      <c r="AH165" s="185" t="s">
        <v>61</v>
      </c>
      <c r="AI165" s="3">
        <f t="shared" ref="AI165:AT165" si="648">AI21+AI37+AI53+AI69+AI85+AI133+AI149</f>
        <v>0</v>
      </c>
      <c r="AJ165" s="3">
        <f t="shared" si="648"/>
        <v>0</v>
      </c>
      <c r="AK165" s="3">
        <f t="shared" si="648"/>
        <v>0</v>
      </c>
      <c r="AL165" s="3">
        <f t="shared" si="648"/>
        <v>0</v>
      </c>
      <c r="AM165" s="3">
        <f t="shared" si="648"/>
        <v>0</v>
      </c>
      <c r="AN165" s="3">
        <f t="shared" si="648"/>
        <v>0</v>
      </c>
      <c r="AO165" s="3">
        <f t="shared" si="648"/>
        <v>0</v>
      </c>
      <c r="AP165" s="3">
        <f t="shared" si="648"/>
        <v>0</v>
      </c>
      <c r="AQ165" s="3">
        <f t="shared" si="648"/>
        <v>0</v>
      </c>
      <c r="AR165" s="3">
        <f t="shared" si="648"/>
        <v>0</v>
      </c>
      <c r="AS165" s="3">
        <f t="shared" si="648"/>
        <v>362.34093847989345</v>
      </c>
      <c r="AT165" s="92">
        <f t="shared" si="648"/>
        <v>13719.259551619047</v>
      </c>
      <c r="AU165" s="69">
        <f t="shared" si="643"/>
        <v>14081.600490098941</v>
      </c>
      <c r="AW165" s="623"/>
      <c r="AX165" s="185" t="s">
        <v>61</v>
      </c>
      <c r="AY165" s="3">
        <f t="shared" ref="AY165:BJ165" si="649">AY21+AY37+AY53+AY69+AY85+AY133+AY149</f>
        <v>0</v>
      </c>
      <c r="AZ165" s="3">
        <f t="shared" si="649"/>
        <v>0</v>
      </c>
      <c r="BA165" s="3">
        <f t="shared" si="649"/>
        <v>0</v>
      </c>
      <c r="BB165" s="3">
        <f t="shared" si="649"/>
        <v>0</v>
      </c>
      <c r="BC165" s="3">
        <f t="shared" si="649"/>
        <v>0</v>
      </c>
      <c r="BD165" s="3">
        <f t="shared" si="649"/>
        <v>0</v>
      </c>
      <c r="BE165" s="3">
        <f t="shared" si="649"/>
        <v>0</v>
      </c>
      <c r="BF165" s="3">
        <f t="shared" si="649"/>
        <v>0</v>
      </c>
      <c r="BG165" s="3">
        <f t="shared" si="649"/>
        <v>0</v>
      </c>
      <c r="BH165" s="3">
        <f t="shared" si="649"/>
        <v>0</v>
      </c>
      <c r="BI165" s="3">
        <f t="shared" si="649"/>
        <v>0</v>
      </c>
      <c r="BJ165" s="92">
        <f t="shared" si="649"/>
        <v>0</v>
      </c>
      <c r="BK165" s="69">
        <f t="shared" si="645"/>
        <v>0</v>
      </c>
    </row>
    <row r="166" spans="1:64" x14ac:dyDescent="0.25">
      <c r="A166" s="623"/>
      <c r="B166" s="185" t="s">
        <v>60</v>
      </c>
      <c r="C166" s="3">
        <f t="shared" ref="C166:N166" si="650">C22+C38+C54+C70+C86+C134+C150</f>
        <v>0</v>
      </c>
      <c r="D166" s="3">
        <f t="shared" si="650"/>
        <v>0</v>
      </c>
      <c r="E166" s="3">
        <f t="shared" si="650"/>
        <v>0</v>
      </c>
      <c r="F166" s="3">
        <f t="shared" si="650"/>
        <v>20985</v>
      </c>
      <c r="G166" s="3">
        <f t="shared" si="650"/>
        <v>0</v>
      </c>
      <c r="H166" s="3">
        <f t="shared" si="650"/>
        <v>0</v>
      </c>
      <c r="I166" s="3">
        <f t="shared" si="650"/>
        <v>0</v>
      </c>
      <c r="J166" s="3">
        <f t="shared" si="650"/>
        <v>0</v>
      </c>
      <c r="K166" s="3">
        <f t="shared" si="650"/>
        <v>0</v>
      </c>
      <c r="L166" s="3">
        <f t="shared" si="650"/>
        <v>0</v>
      </c>
      <c r="M166" s="3">
        <f t="shared" si="650"/>
        <v>0</v>
      </c>
      <c r="N166" s="92">
        <f t="shared" si="650"/>
        <v>0</v>
      </c>
      <c r="O166" s="69">
        <f t="shared" si="639"/>
        <v>20985</v>
      </c>
      <c r="Q166" s="623"/>
      <c r="R166" s="185" t="s">
        <v>60</v>
      </c>
      <c r="S166" s="3">
        <f t="shared" ref="S166:AD166" si="651">S22+S38+S54+S70+S86+S134+S150</f>
        <v>0</v>
      </c>
      <c r="T166" s="3">
        <f t="shared" si="651"/>
        <v>0</v>
      </c>
      <c r="U166" s="3">
        <f t="shared" si="651"/>
        <v>0</v>
      </c>
      <c r="V166" s="3">
        <f t="shared" si="651"/>
        <v>0</v>
      </c>
      <c r="W166" s="3">
        <f t="shared" si="651"/>
        <v>20985</v>
      </c>
      <c r="X166" s="3">
        <f t="shared" si="651"/>
        <v>0</v>
      </c>
      <c r="Y166" s="3">
        <f t="shared" si="651"/>
        <v>0</v>
      </c>
      <c r="Z166" s="3">
        <f t="shared" si="651"/>
        <v>23637</v>
      </c>
      <c r="AA166" s="3">
        <f t="shared" si="651"/>
        <v>12591</v>
      </c>
      <c r="AB166" s="3">
        <f t="shared" si="651"/>
        <v>11819</v>
      </c>
      <c r="AC166" s="3">
        <f t="shared" si="651"/>
        <v>3437.7310022410838</v>
      </c>
      <c r="AD166" s="92">
        <f t="shared" si="651"/>
        <v>35537.494318582634</v>
      </c>
      <c r="AE166" s="69">
        <f t="shared" si="641"/>
        <v>108007.22532082372</v>
      </c>
      <c r="AG166" s="623"/>
      <c r="AH166" s="185" t="s">
        <v>60</v>
      </c>
      <c r="AI166" s="3">
        <f t="shared" ref="AI166:AT166" si="652">AI22+AI38+AI54+AI70+AI86+AI134+AI150</f>
        <v>0</v>
      </c>
      <c r="AJ166" s="3">
        <f t="shared" si="652"/>
        <v>0</v>
      </c>
      <c r="AK166" s="3">
        <f t="shared" si="652"/>
        <v>0</v>
      </c>
      <c r="AL166" s="3">
        <f t="shared" si="652"/>
        <v>0</v>
      </c>
      <c r="AM166" s="3">
        <f t="shared" si="652"/>
        <v>0</v>
      </c>
      <c r="AN166" s="3">
        <f t="shared" si="652"/>
        <v>0</v>
      </c>
      <c r="AO166" s="3">
        <f t="shared" si="652"/>
        <v>0</v>
      </c>
      <c r="AP166" s="3">
        <f t="shared" si="652"/>
        <v>0</v>
      </c>
      <c r="AQ166" s="3">
        <f t="shared" si="652"/>
        <v>0</v>
      </c>
      <c r="AR166" s="3">
        <f t="shared" si="652"/>
        <v>0</v>
      </c>
      <c r="AS166" s="3">
        <f t="shared" si="652"/>
        <v>0</v>
      </c>
      <c r="AT166" s="92">
        <f t="shared" si="652"/>
        <v>0</v>
      </c>
      <c r="AU166" s="69">
        <f t="shared" si="643"/>
        <v>0</v>
      </c>
      <c r="AW166" s="623"/>
      <c r="AX166" s="185" t="s">
        <v>60</v>
      </c>
      <c r="AY166" s="3">
        <f t="shared" ref="AY166:BJ166" si="653">AY22+AY38+AY54+AY70+AY86+AY134+AY150</f>
        <v>0</v>
      </c>
      <c r="AZ166" s="3">
        <f t="shared" si="653"/>
        <v>0</v>
      </c>
      <c r="BA166" s="3">
        <f t="shared" si="653"/>
        <v>0</v>
      </c>
      <c r="BB166" s="3">
        <f t="shared" si="653"/>
        <v>0</v>
      </c>
      <c r="BC166" s="3">
        <f t="shared" si="653"/>
        <v>0</v>
      </c>
      <c r="BD166" s="3">
        <f t="shared" si="653"/>
        <v>0</v>
      </c>
      <c r="BE166" s="3">
        <f t="shared" si="653"/>
        <v>0</v>
      </c>
      <c r="BF166" s="3">
        <f t="shared" si="653"/>
        <v>0</v>
      </c>
      <c r="BG166" s="3">
        <f t="shared" si="653"/>
        <v>0</v>
      </c>
      <c r="BH166" s="3">
        <f t="shared" si="653"/>
        <v>0</v>
      </c>
      <c r="BI166" s="3">
        <f t="shared" si="653"/>
        <v>0</v>
      </c>
      <c r="BJ166" s="92">
        <f t="shared" si="653"/>
        <v>0</v>
      </c>
      <c r="BK166" s="69">
        <f t="shared" si="645"/>
        <v>0</v>
      </c>
    </row>
    <row r="167" spans="1:64" x14ac:dyDescent="0.25">
      <c r="A167" s="623"/>
      <c r="B167" s="185" t="s">
        <v>59</v>
      </c>
      <c r="C167" s="3">
        <f t="shared" ref="C167:N167" si="654">C23+C39+C55+C71+C87+C135+C151</f>
        <v>0</v>
      </c>
      <c r="D167" s="3">
        <f t="shared" si="654"/>
        <v>4344</v>
      </c>
      <c r="E167" s="3">
        <f t="shared" si="654"/>
        <v>21294</v>
      </c>
      <c r="F167" s="3">
        <f t="shared" si="654"/>
        <v>145106</v>
      </c>
      <c r="G167" s="3">
        <f t="shared" si="654"/>
        <v>83701</v>
      </c>
      <c r="H167" s="3">
        <f t="shared" si="654"/>
        <v>21669</v>
      </c>
      <c r="I167" s="3">
        <f t="shared" si="654"/>
        <v>30254</v>
      </c>
      <c r="J167" s="3">
        <f t="shared" si="654"/>
        <v>30974</v>
      </c>
      <c r="K167" s="3">
        <f t="shared" si="654"/>
        <v>58401</v>
      </c>
      <c r="L167" s="3">
        <f t="shared" si="654"/>
        <v>25285</v>
      </c>
      <c r="M167" s="3">
        <f t="shared" si="654"/>
        <v>49239.414803217813</v>
      </c>
      <c r="N167" s="92">
        <f t="shared" si="654"/>
        <v>1385282.1006575127</v>
      </c>
      <c r="O167" s="69">
        <f t="shared" si="639"/>
        <v>1855549.5154607305</v>
      </c>
      <c r="Q167" s="623"/>
      <c r="R167" s="185" t="s">
        <v>59</v>
      </c>
      <c r="S167" s="3">
        <f t="shared" ref="S167:AD167" si="655">S23+S39+S55+S71+S87+S135+S151</f>
        <v>0</v>
      </c>
      <c r="T167" s="3">
        <f t="shared" si="655"/>
        <v>93210</v>
      </c>
      <c r="U167" s="3">
        <f t="shared" si="655"/>
        <v>740413</v>
      </c>
      <c r="V167" s="3">
        <f t="shared" si="655"/>
        <v>116548</v>
      </c>
      <c r="W167" s="3">
        <f t="shared" si="655"/>
        <v>388940</v>
      </c>
      <c r="X167" s="3">
        <f t="shared" si="655"/>
        <v>449203.5</v>
      </c>
      <c r="Y167" s="3">
        <f t="shared" si="655"/>
        <v>150615</v>
      </c>
      <c r="Z167" s="3">
        <f t="shared" si="655"/>
        <v>332946</v>
      </c>
      <c r="AA167" s="3">
        <f t="shared" si="655"/>
        <v>843949</v>
      </c>
      <c r="AB167" s="3">
        <f t="shared" si="655"/>
        <v>1215158.56</v>
      </c>
      <c r="AC167" s="3">
        <f t="shared" si="655"/>
        <v>185790.43617236151</v>
      </c>
      <c r="AD167" s="92">
        <f t="shared" si="655"/>
        <v>3091300.5140516642</v>
      </c>
      <c r="AE167" s="69">
        <f t="shared" si="641"/>
        <v>7608074.0102240257</v>
      </c>
      <c r="AG167" s="623"/>
      <c r="AH167" s="185" t="s">
        <v>59</v>
      </c>
      <c r="AI167" s="3">
        <f t="shared" ref="AI167:AT167" si="656">AI23+AI39+AI55+AI71+AI87+AI135+AI151</f>
        <v>0</v>
      </c>
      <c r="AJ167" s="3">
        <f t="shared" si="656"/>
        <v>10004</v>
      </c>
      <c r="AK167" s="3">
        <f t="shared" si="656"/>
        <v>0</v>
      </c>
      <c r="AL167" s="3">
        <f t="shared" si="656"/>
        <v>52450</v>
      </c>
      <c r="AM167" s="3">
        <f t="shared" si="656"/>
        <v>105734</v>
      </c>
      <c r="AN167" s="3">
        <f t="shared" si="656"/>
        <v>153276</v>
      </c>
      <c r="AO167" s="3">
        <f t="shared" si="656"/>
        <v>1581</v>
      </c>
      <c r="AP167" s="3">
        <f t="shared" si="656"/>
        <v>20805</v>
      </c>
      <c r="AQ167" s="3">
        <f t="shared" si="656"/>
        <v>271382</v>
      </c>
      <c r="AR167" s="3">
        <f t="shared" si="656"/>
        <v>15021</v>
      </c>
      <c r="AS167" s="3">
        <f t="shared" si="656"/>
        <v>102764.06385368461</v>
      </c>
      <c r="AT167" s="92">
        <f t="shared" si="656"/>
        <v>3060689.4406714318</v>
      </c>
      <c r="AU167" s="69">
        <f t="shared" si="643"/>
        <v>3793706.5045251166</v>
      </c>
      <c r="AW167" s="623"/>
      <c r="AX167" s="185" t="s">
        <v>59</v>
      </c>
      <c r="AY167" s="3">
        <f t="shared" ref="AY167:BJ167" si="657">AY23+AY39+AY55+AY71+AY87+AY135+AY151</f>
        <v>0</v>
      </c>
      <c r="AZ167" s="3">
        <f t="shared" si="657"/>
        <v>0</v>
      </c>
      <c r="BA167" s="3">
        <f t="shared" si="657"/>
        <v>0</v>
      </c>
      <c r="BB167" s="3">
        <f t="shared" si="657"/>
        <v>0</v>
      </c>
      <c r="BC167" s="3">
        <f t="shared" si="657"/>
        <v>0</v>
      </c>
      <c r="BD167" s="3">
        <f t="shared" si="657"/>
        <v>0</v>
      </c>
      <c r="BE167" s="3">
        <f t="shared" si="657"/>
        <v>0</v>
      </c>
      <c r="BF167" s="3">
        <f t="shared" si="657"/>
        <v>0</v>
      </c>
      <c r="BG167" s="3">
        <f t="shared" si="657"/>
        <v>0</v>
      </c>
      <c r="BH167" s="3">
        <f t="shared" si="657"/>
        <v>101472</v>
      </c>
      <c r="BI167" s="3">
        <f t="shared" si="657"/>
        <v>28814.761033567076</v>
      </c>
      <c r="BJ167" s="92">
        <f t="shared" si="657"/>
        <v>3257477.4671912529</v>
      </c>
      <c r="BK167" s="69">
        <f t="shared" si="645"/>
        <v>3387764.22822482</v>
      </c>
    </row>
    <row r="168" spans="1:64" x14ac:dyDescent="0.25">
      <c r="A168" s="623"/>
      <c r="B168" s="185" t="s">
        <v>58</v>
      </c>
      <c r="C168" s="3">
        <f t="shared" ref="C168:N168" si="658">C24+C40+C56+C72+C88+C136+C152</f>
        <v>0</v>
      </c>
      <c r="D168" s="3">
        <f t="shared" si="658"/>
        <v>0</v>
      </c>
      <c r="E168" s="3">
        <f t="shared" si="658"/>
        <v>0</v>
      </c>
      <c r="F168" s="3">
        <f t="shared" si="658"/>
        <v>0</v>
      </c>
      <c r="G168" s="3">
        <f t="shared" si="658"/>
        <v>0</v>
      </c>
      <c r="H168" s="3">
        <f t="shared" si="658"/>
        <v>0</v>
      </c>
      <c r="I168" s="3">
        <f t="shared" si="658"/>
        <v>0</v>
      </c>
      <c r="J168" s="3">
        <f t="shared" si="658"/>
        <v>0</v>
      </c>
      <c r="K168" s="3">
        <f t="shared" si="658"/>
        <v>0</v>
      </c>
      <c r="L168" s="3">
        <f t="shared" si="658"/>
        <v>0</v>
      </c>
      <c r="M168" s="3">
        <f t="shared" si="658"/>
        <v>1764.2513938057309</v>
      </c>
      <c r="N168" s="92">
        <f t="shared" si="658"/>
        <v>1837.2855778482078</v>
      </c>
      <c r="O168" s="69">
        <f t="shared" si="639"/>
        <v>3601.536971653939</v>
      </c>
      <c r="Q168" s="623"/>
      <c r="R168" s="185" t="s">
        <v>58</v>
      </c>
      <c r="S168" s="3">
        <f t="shared" ref="S168:AD168" si="659">S24+S40+S56+S72+S88+S136+S152</f>
        <v>0</v>
      </c>
      <c r="T168" s="3">
        <f t="shared" si="659"/>
        <v>0</v>
      </c>
      <c r="U168" s="3">
        <f t="shared" si="659"/>
        <v>0</v>
      </c>
      <c r="V168" s="3">
        <f t="shared" si="659"/>
        <v>0</v>
      </c>
      <c r="W168" s="3">
        <f t="shared" si="659"/>
        <v>0</v>
      </c>
      <c r="X168" s="3">
        <f t="shared" si="659"/>
        <v>0</v>
      </c>
      <c r="Y168" s="3">
        <f t="shared" si="659"/>
        <v>0</v>
      </c>
      <c r="Z168" s="3">
        <f t="shared" si="659"/>
        <v>0</v>
      </c>
      <c r="AA168" s="3">
        <f t="shared" si="659"/>
        <v>0</v>
      </c>
      <c r="AB168" s="3">
        <f t="shared" si="659"/>
        <v>0</v>
      </c>
      <c r="AC168" s="3">
        <f t="shared" si="659"/>
        <v>5763.2817391728686</v>
      </c>
      <c r="AD168" s="92">
        <f t="shared" si="659"/>
        <v>59577.841293785903</v>
      </c>
      <c r="AE168" s="69">
        <f t="shared" si="641"/>
        <v>65341.123032958771</v>
      </c>
      <c r="AG168" s="623"/>
      <c r="AH168" s="185" t="s">
        <v>58</v>
      </c>
      <c r="AI168" s="3">
        <f t="shared" ref="AI168:AT168" si="660">AI24+AI40+AI56+AI72+AI88+AI136+AI152</f>
        <v>0</v>
      </c>
      <c r="AJ168" s="3">
        <f t="shared" si="660"/>
        <v>0</v>
      </c>
      <c r="AK168" s="3">
        <f t="shared" si="660"/>
        <v>0</v>
      </c>
      <c r="AL168" s="3">
        <f t="shared" si="660"/>
        <v>0</v>
      </c>
      <c r="AM168" s="3">
        <f t="shared" si="660"/>
        <v>0</v>
      </c>
      <c r="AN168" s="3">
        <f t="shared" si="660"/>
        <v>0</v>
      </c>
      <c r="AO168" s="3">
        <f t="shared" si="660"/>
        <v>0</v>
      </c>
      <c r="AP168" s="3">
        <f t="shared" si="660"/>
        <v>0</v>
      </c>
      <c r="AQ168" s="3">
        <f t="shared" si="660"/>
        <v>0</v>
      </c>
      <c r="AR168" s="3">
        <f t="shared" si="660"/>
        <v>0</v>
      </c>
      <c r="AS168" s="3">
        <f t="shared" si="660"/>
        <v>0</v>
      </c>
      <c r="AT168" s="92">
        <f t="shared" si="660"/>
        <v>0</v>
      </c>
      <c r="AU168" s="69">
        <f t="shared" si="643"/>
        <v>0</v>
      </c>
      <c r="AW168" s="623"/>
      <c r="AX168" s="185" t="s">
        <v>58</v>
      </c>
      <c r="AY168" s="3">
        <f t="shared" ref="AY168:BJ168" si="661">AY24+AY40+AY56+AY72+AY88+AY136+AY152</f>
        <v>0</v>
      </c>
      <c r="AZ168" s="3">
        <f t="shared" si="661"/>
        <v>0</v>
      </c>
      <c r="BA168" s="3">
        <f t="shared" si="661"/>
        <v>0</v>
      </c>
      <c r="BB168" s="3">
        <f t="shared" si="661"/>
        <v>0</v>
      </c>
      <c r="BC168" s="3">
        <f t="shared" si="661"/>
        <v>0</v>
      </c>
      <c r="BD168" s="3">
        <f t="shared" si="661"/>
        <v>0</v>
      </c>
      <c r="BE168" s="3">
        <f t="shared" si="661"/>
        <v>0</v>
      </c>
      <c r="BF168" s="3">
        <f t="shared" si="661"/>
        <v>0</v>
      </c>
      <c r="BG168" s="3">
        <f t="shared" si="661"/>
        <v>0</v>
      </c>
      <c r="BH168" s="3">
        <f t="shared" si="661"/>
        <v>0</v>
      </c>
      <c r="BI168" s="3">
        <f t="shared" si="661"/>
        <v>0</v>
      </c>
      <c r="BJ168" s="92">
        <f t="shared" si="661"/>
        <v>0</v>
      </c>
      <c r="BK168" s="69">
        <f t="shared" si="645"/>
        <v>0</v>
      </c>
    </row>
    <row r="169" spans="1:64" ht="15" customHeight="1" x14ac:dyDescent="0.25">
      <c r="A169" s="623"/>
      <c r="B169" s="185" t="s">
        <v>57</v>
      </c>
      <c r="C169" s="3">
        <f t="shared" ref="C169:N169" si="662">C25+C41+C57+C73+C89+C137+C153</f>
        <v>0</v>
      </c>
      <c r="D169" s="3">
        <f t="shared" si="662"/>
        <v>0</v>
      </c>
      <c r="E169" s="3">
        <f t="shared" si="662"/>
        <v>0</v>
      </c>
      <c r="F169" s="3">
        <f t="shared" si="662"/>
        <v>0</v>
      </c>
      <c r="G169" s="3">
        <f t="shared" si="662"/>
        <v>0</v>
      </c>
      <c r="H169" s="3">
        <f t="shared" si="662"/>
        <v>0</v>
      </c>
      <c r="I169" s="3">
        <f t="shared" si="662"/>
        <v>0</v>
      </c>
      <c r="J169" s="3">
        <f t="shared" si="662"/>
        <v>0</v>
      </c>
      <c r="K169" s="3">
        <f t="shared" si="662"/>
        <v>0</v>
      </c>
      <c r="L169" s="3">
        <f t="shared" si="662"/>
        <v>0</v>
      </c>
      <c r="M169" s="3">
        <f t="shared" si="662"/>
        <v>479.76782435481215</v>
      </c>
      <c r="N169" s="92">
        <f t="shared" si="662"/>
        <v>499.62862860561859</v>
      </c>
      <c r="O169" s="69">
        <f t="shared" si="639"/>
        <v>979.39645296043068</v>
      </c>
      <c r="Q169" s="623"/>
      <c r="R169" s="185" t="s">
        <v>57</v>
      </c>
      <c r="S169" s="3">
        <f t="shared" ref="S169:AD169" si="663">S25+S41+S57+S73+S89+S137+S153</f>
        <v>0</v>
      </c>
      <c r="T169" s="3">
        <f t="shared" si="663"/>
        <v>0</v>
      </c>
      <c r="U169" s="3">
        <f t="shared" si="663"/>
        <v>0</v>
      </c>
      <c r="V169" s="3">
        <f t="shared" si="663"/>
        <v>0</v>
      </c>
      <c r="W169" s="3">
        <f t="shared" si="663"/>
        <v>0</v>
      </c>
      <c r="X169" s="3">
        <f t="shared" si="663"/>
        <v>0</v>
      </c>
      <c r="Y169" s="3">
        <f t="shared" si="663"/>
        <v>0</v>
      </c>
      <c r="Z169" s="3">
        <f t="shared" si="663"/>
        <v>0</v>
      </c>
      <c r="AA169" s="3">
        <f t="shared" si="663"/>
        <v>0</v>
      </c>
      <c r="AB169" s="3">
        <f t="shared" si="663"/>
        <v>62792.22</v>
      </c>
      <c r="AC169" s="3">
        <f t="shared" si="663"/>
        <v>9370.4075673354855</v>
      </c>
      <c r="AD169" s="92">
        <f t="shared" si="663"/>
        <v>9758.311509612975</v>
      </c>
      <c r="AE169" s="69">
        <f t="shared" si="641"/>
        <v>81920.93907694846</v>
      </c>
      <c r="AG169" s="623"/>
      <c r="AH169" s="185" t="s">
        <v>57</v>
      </c>
      <c r="AI169" s="3">
        <f t="shared" ref="AI169:AT169" si="664">AI25+AI41+AI57+AI73+AI89+AI137+AI153</f>
        <v>0</v>
      </c>
      <c r="AJ169" s="3">
        <f t="shared" si="664"/>
        <v>0</v>
      </c>
      <c r="AK169" s="3">
        <f t="shared" si="664"/>
        <v>0</v>
      </c>
      <c r="AL169" s="3">
        <f t="shared" si="664"/>
        <v>0</v>
      </c>
      <c r="AM169" s="3">
        <f t="shared" si="664"/>
        <v>0</v>
      </c>
      <c r="AN169" s="3">
        <f t="shared" si="664"/>
        <v>0</v>
      </c>
      <c r="AO169" s="3">
        <f t="shared" si="664"/>
        <v>0</v>
      </c>
      <c r="AP169" s="3">
        <f t="shared" si="664"/>
        <v>0</v>
      </c>
      <c r="AQ169" s="3">
        <f t="shared" si="664"/>
        <v>0</v>
      </c>
      <c r="AR169" s="3">
        <f t="shared" si="664"/>
        <v>0</v>
      </c>
      <c r="AS169" s="3">
        <f t="shared" si="664"/>
        <v>0</v>
      </c>
      <c r="AT169" s="92">
        <f t="shared" si="664"/>
        <v>0</v>
      </c>
      <c r="AU169" s="69">
        <f t="shared" si="643"/>
        <v>0</v>
      </c>
      <c r="AW169" s="623"/>
      <c r="AX169" s="185" t="s">
        <v>57</v>
      </c>
      <c r="AY169" s="3">
        <f t="shared" ref="AY169:BJ169" si="665">AY25+AY41+AY57+AY73+AY89+AY137+AY153</f>
        <v>0</v>
      </c>
      <c r="AZ169" s="3">
        <f t="shared" si="665"/>
        <v>0</v>
      </c>
      <c r="BA169" s="3">
        <f t="shared" si="665"/>
        <v>0</v>
      </c>
      <c r="BB169" s="3">
        <f t="shared" si="665"/>
        <v>0</v>
      </c>
      <c r="BC169" s="3">
        <f t="shared" si="665"/>
        <v>0</v>
      </c>
      <c r="BD169" s="3">
        <f t="shared" si="665"/>
        <v>0</v>
      </c>
      <c r="BE169" s="3">
        <f t="shared" si="665"/>
        <v>0</v>
      </c>
      <c r="BF169" s="3">
        <f t="shared" si="665"/>
        <v>0</v>
      </c>
      <c r="BG169" s="3">
        <f t="shared" si="665"/>
        <v>0</v>
      </c>
      <c r="BH169" s="3">
        <f t="shared" si="665"/>
        <v>0</v>
      </c>
      <c r="BI169" s="3">
        <f t="shared" si="665"/>
        <v>0</v>
      </c>
      <c r="BJ169" s="92">
        <f t="shared" si="665"/>
        <v>0</v>
      </c>
      <c r="BK169" s="69">
        <f t="shared" si="645"/>
        <v>0</v>
      </c>
    </row>
    <row r="170" spans="1:64" x14ac:dyDescent="0.25">
      <c r="A170" s="623"/>
      <c r="B170" s="185" t="s">
        <v>56</v>
      </c>
      <c r="C170" s="3">
        <f t="shared" ref="C170:N170" si="666">C26+C42+C58+C74+C90+C138+C154</f>
        <v>0</v>
      </c>
      <c r="D170" s="3">
        <f t="shared" si="666"/>
        <v>0</v>
      </c>
      <c r="E170" s="3">
        <f t="shared" si="666"/>
        <v>0</v>
      </c>
      <c r="F170" s="3">
        <f t="shared" si="666"/>
        <v>3809</v>
      </c>
      <c r="G170" s="3">
        <f t="shared" si="666"/>
        <v>4689</v>
      </c>
      <c r="H170" s="3">
        <f t="shared" si="666"/>
        <v>29829</v>
      </c>
      <c r="I170" s="3">
        <f t="shared" si="666"/>
        <v>52130</v>
      </c>
      <c r="J170" s="3">
        <f t="shared" si="666"/>
        <v>23856</v>
      </c>
      <c r="K170" s="3">
        <f t="shared" si="666"/>
        <v>46329</v>
      </c>
      <c r="L170" s="3">
        <f t="shared" si="666"/>
        <v>-43183</v>
      </c>
      <c r="M170" s="3">
        <f t="shared" si="666"/>
        <v>40113.45781533399</v>
      </c>
      <c r="N170" s="92">
        <f t="shared" si="666"/>
        <v>1476208.3543154215</v>
      </c>
      <c r="O170" s="69">
        <f t="shared" si="639"/>
        <v>1633780.8121307555</v>
      </c>
      <c r="Q170" s="623"/>
      <c r="R170" s="185" t="s">
        <v>56</v>
      </c>
      <c r="S170" s="3">
        <f t="shared" ref="S170:AD170" si="667">S26+S42+S58+S74+S90+S138+S154</f>
        <v>0</v>
      </c>
      <c r="T170" s="3">
        <f t="shared" si="667"/>
        <v>8483</v>
      </c>
      <c r="U170" s="3">
        <f t="shared" si="667"/>
        <v>115506</v>
      </c>
      <c r="V170" s="3">
        <f t="shared" si="667"/>
        <v>232171</v>
      </c>
      <c r="W170" s="3">
        <f t="shared" si="667"/>
        <v>163284.98000000001</v>
      </c>
      <c r="X170" s="3">
        <f t="shared" si="667"/>
        <v>1340868.51</v>
      </c>
      <c r="Y170" s="3">
        <f t="shared" si="667"/>
        <v>65646</v>
      </c>
      <c r="Z170" s="3">
        <f t="shared" si="667"/>
        <v>433065</v>
      </c>
      <c r="AA170" s="3">
        <f t="shared" si="667"/>
        <v>1198435</v>
      </c>
      <c r="AB170" s="3">
        <f t="shared" si="667"/>
        <v>1423406.14</v>
      </c>
      <c r="AC170" s="3">
        <f t="shared" si="667"/>
        <v>293531.73691899003</v>
      </c>
      <c r="AD170" s="92">
        <f t="shared" si="667"/>
        <v>10336140.662128398</v>
      </c>
      <c r="AE170" s="69">
        <f t="shared" si="641"/>
        <v>15610538.029047389</v>
      </c>
      <c r="AG170" s="623"/>
      <c r="AH170" s="185" t="s">
        <v>56</v>
      </c>
      <c r="AI170" s="3">
        <f t="shared" ref="AI170:AT170" si="668">AI26+AI42+AI58+AI74+AI90+AI138+AI154</f>
        <v>0</v>
      </c>
      <c r="AJ170" s="3">
        <f t="shared" si="668"/>
        <v>0</v>
      </c>
      <c r="AK170" s="3">
        <f t="shared" si="668"/>
        <v>19731</v>
      </c>
      <c r="AL170" s="3">
        <f t="shared" si="668"/>
        <v>0</v>
      </c>
      <c r="AM170" s="3">
        <f t="shared" si="668"/>
        <v>45364</v>
      </c>
      <c r="AN170" s="3">
        <f t="shared" si="668"/>
        <v>133075</v>
      </c>
      <c r="AO170" s="3">
        <f t="shared" si="668"/>
        <v>0</v>
      </c>
      <c r="AP170" s="3">
        <f t="shared" si="668"/>
        <v>71925</v>
      </c>
      <c r="AQ170" s="3">
        <f t="shared" si="668"/>
        <v>10790</v>
      </c>
      <c r="AR170" s="3">
        <f t="shared" si="668"/>
        <v>0</v>
      </c>
      <c r="AS170" s="3">
        <f t="shared" si="668"/>
        <v>29333.528140993076</v>
      </c>
      <c r="AT170" s="92">
        <f t="shared" si="668"/>
        <v>2129973.7196065378</v>
      </c>
      <c r="AU170" s="69">
        <f t="shared" si="643"/>
        <v>2440192.2477475312</v>
      </c>
      <c r="AW170" s="623"/>
      <c r="AX170" s="185" t="s">
        <v>56</v>
      </c>
      <c r="AY170" s="3">
        <f t="shared" ref="AY170:BJ170" si="669">AY26+AY42+AY58+AY74+AY90+AY138+AY154</f>
        <v>0</v>
      </c>
      <c r="AZ170" s="3">
        <f t="shared" si="669"/>
        <v>0</v>
      </c>
      <c r="BA170" s="3">
        <f t="shared" si="669"/>
        <v>0</v>
      </c>
      <c r="BB170" s="3">
        <f t="shared" si="669"/>
        <v>0</v>
      </c>
      <c r="BC170" s="3">
        <f t="shared" si="669"/>
        <v>0</v>
      </c>
      <c r="BD170" s="3">
        <f t="shared" si="669"/>
        <v>0</v>
      </c>
      <c r="BE170" s="3">
        <f t="shared" si="669"/>
        <v>0</v>
      </c>
      <c r="BF170" s="3">
        <f t="shared" si="669"/>
        <v>0</v>
      </c>
      <c r="BG170" s="3">
        <f t="shared" si="669"/>
        <v>0</v>
      </c>
      <c r="BH170" s="3">
        <f t="shared" si="669"/>
        <v>0</v>
      </c>
      <c r="BI170" s="3">
        <f t="shared" si="669"/>
        <v>7383.2761830167519</v>
      </c>
      <c r="BJ170" s="92">
        <f t="shared" si="669"/>
        <v>842362.32617811172</v>
      </c>
      <c r="BK170" s="69">
        <f t="shared" si="645"/>
        <v>849745.60236112843</v>
      </c>
    </row>
    <row r="171" spans="1:64" x14ac:dyDescent="0.25">
      <c r="A171" s="623"/>
      <c r="B171" s="185" t="s">
        <v>55</v>
      </c>
      <c r="C171" s="3">
        <f t="shared" ref="C171:N171" si="670">C27+C43+C59+C75+C91+C139+C155</f>
        <v>0</v>
      </c>
      <c r="D171" s="3">
        <f t="shared" si="670"/>
        <v>389195</v>
      </c>
      <c r="E171" s="3">
        <f t="shared" si="670"/>
        <v>1647267.8599999999</v>
      </c>
      <c r="F171" s="3">
        <f t="shared" si="670"/>
        <v>724274</v>
      </c>
      <c r="G171" s="3">
        <f t="shared" si="670"/>
        <v>1037521</v>
      </c>
      <c r="H171" s="3">
        <f t="shared" si="670"/>
        <v>1468341</v>
      </c>
      <c r="I171" s="3">
        <f t="shared" si="670"/>
        <v>504819</v>
      </c>
      <c r="J171" s="3">
        <f t="shared" si="670"/>
        <v>833445.73</v>
      </c>
      <c r="K171" s="3">
        <f t="shared" si="670"/>
        <v>1380081.74</v>
      </c>
      <c r="L171" s="3">
        <f t="shared" si="670"/>
        <v>510631</v>
      </c>
      <c r="M171" s="3">
        <f t="shared" si="670"/>
        <v>903741.32373840478</v>
      </c>
      <c r="N171" s="92">
        <f t="shared" si="670"/>
        <v>8422936.8438824303</v>
      </c>
      <c r="O171" s="69">
        <f t="shared" si="639"/>
        <v>17822254.497620836</v>
      </c>
      <c r="Q171" s="623"/>
      <c r="R171" s="185" t="s">
        <v>55</v>
      </c>
      <c r="S171" s="3">
        <f t="shared" ref="S171:AD171" si="671">S27+S43+S59+S75+S91+S139+S155</f>
        <v>0</v>
      </c>
      <c r="T171" s="3">
        <f t="shared" si="671"/>
        <v>293092</v>
      </c>
      <c r="U171" s="3">
        <f t="shared" si="671"/>
        <v>861840</v>
      </c>
      <c r="V171" s="3">
        <f t="shared" si="671"/>
        <v>1403792</v>
      </c>
      <c r="W171" s="3">
        <f t="shared" si="671"/>
        <v>1321663</v>
      </c>
      <c r="X171" s="3">
        <f t="shared" si="671"/>
        <v>849106</v>
      </c>
      <c r="Y171" s="3">
        <f t="shared" si="671"/>
        <v>503020</v>
      </c>
      <c r="Z171" s="3">
        <f t="shared" si="671"/>
        <v>4457958</v>
      </c>
      <c r="AA171" s="3">
        <f t="shared" si="671"/>
        <v>3502377</v>
      </c>
      <c r="AB171" s="3">
        <f t="shared" si="671"/>
        <v>1715416.65</v>
      </c>
      <c r="AC171" s="3">
        <f t="shared" si="671"/>
        <v>1067360.9236896227</v>
      </c>
      <c r="AD171" s="92">
        <f t="shared" si="671"/>
        <v>14075762.698752232</v>
      </c>
      <c r="AE171" s="69">
        <f t="shared" si="641"/>
        <v>30051388.272441857</v>
      </c>
      <c r="AG171" s="623"/>
      <c r="AH171" s="185" t="s">
        <v>55</v>
      </c>
      <c r="AI171" s="3">
        <f t="shared" ref="AI171:AT171" si="672">AI27+AI43+AI59+AI75+AI91+AI139+AI155</f>
        <v>0</v>
      </c>
      <c r="AJ171" s="3">
        <f t="shared" si="672"/>
        <v>78762</v>
      </c>
      <c r="AK171" s="3">
        <f t="shared" si="672"/>
        <v>131137</v>
      </c>
      <c r="AL171" s="3">
        <f t="shared" si="672"/>
        <v>43165</v>
      </c>
      <c r="AM171" s="3">
        <f t="shared" si="672"/>
        <v>517940</v>
      </c>
      <c r="AN171" s="3">
        <f t="shared" si="672"/>
        <v>310948</v>
      </c>
      <c r="AO171" s="3">
        <f t="shared" si="672"/>
        <v>124715</v>
      </c>
      <c r="AP171" s="3">
        <f t="shared" si="672"/>
        <v>453383</v>
      </c>
      <c r="AQ171" s="3">
        <f t="shared" si="672"/>
        <v>1137754</v>
      </c>
      <c r="AR171" s="3">
        <f t="shared" si="672"/>
        <v>368302</v>
      </c>
      <c r="AS171" s="3">
        <f t="shared" si="672"/>
        <v>329651.43591092521</v>
      </c>
      <c r="AT171" s="92">
        <f t="shared" si="672"/>
        <v>3929163.4140070453</v>
      </c>
      <c r="AU171" s="69">
        <f t="shared" si="643"/>
        <v>7424920.8499179706</v>
      </c>
      <c r="AW171" s="623"/>
      <c r="AX171" s="185" t="s">
        <v>55</v>
      </c>
      <c r="AY171" s="3">
        <f t="shared" ref="AY171:BJ171" si="673">AY27+AY43+AY59+AY75+AY91+AY139+AY155</f>
        <v>0</v>
      </c>
      <c r="AZ171" s="3">
        <f t="shared" si="673"/>
        <v>46229</v>
      </c>
      <c r="BA171" s="3">
        <f t="shared" si="673"/>
        <v>16559</v>
      </c>
      <c r="BB171" s="3">
        <f t="shared" si="673"/>
        <v>0</v>
      </c>
      <c r="BC171" s="3">
        <f t="shared" si="673"/>
        <v>5376</v>
      </c>
      <c r="BD171" s="3">
        <f t="shared" si="673"/>
        <v>0</v>
      </c>
      <c r="BE171" s="3">
        <f t="shared" si="673"/>
        <v>61292</v>
      </c>
      <c r="BF171" s="3">
        <f t="shared" si="673"/>
        <v>131213</v>
      </c>
      <c r="BG171" s="3">
        <f t="shared" si="673"/>
        <v>0</v>
      </c>
      <c r="BH171" s="3">
        <f t="shared" si="673"/>
        <v>0</v>
      </c>
      <c r="BI171" s="3">
        <f t="shared" si="673"/>
        <v>47530.311042861591</v>
      </c>
      <c r="BJ171" s="92">
        <f t="shared" si="673"/>
        <v>493758.67221515329</v>
      </c>
      <c r="BK171" s="69">
        <f t="shared" si="645"/>
        <v>801957.98325801489</v>
      </c>
    </row>
    <row r="172" spans="1:64" x14ac:dyDescent="0.25">
      <c r="A172" s="623"/>
      <c r="B172" s="185" t="s">
        <v>54</v>
      </c>
      <c r="C172" s="3">
        <f t="shared" ref="C172:N172" si="674">C28+C44+C60+C76+C92+C140+C156</f>
        <v>0</v>
      </c>
      <c r="D172" s="3">
        <f t="shared" si="674"/>
        <v>0</v>
      </c>
      <c r="E172" s="3">
        <f t="shared" si="674"/>
        <v>5636</v>
      </c>
      <c r="F172" s="3">
        <f t="shared" si="674"/>
        <v>0</v>
      </c>
      <c r="G172" s="3">
        <f t="shared" si="674"/>
        <v>8454</v>
      </c>
      <c r="H172" s="3">
        <f t="shared" si="674"/>
        <v>0</v>
      </c>
      <c r="I172" s="3">
        <f t="shared" si="674"/>
        <v>0</v>
      </c>
      <c r="J172" s="3">
        <f t="shared" si="674"/>
        <v>0</v>
      </c>
      <c r="K172" s="3">
        <f t="shared" si="674"/>
        <v>2818</v>
      </c>
      <c r="L172" s="3">
        <f t="shared" si="674"/>
        <v>0</v>
      </c>
      <c r="M172" s="3">
        <f t="shared" si="674"/>
        <v>18647.133137092154</v>
      </c>
      <c r="N172" s="92">
        <f t="shared" si="674"/>
        <v>157773.13681878906</v>
      </c>
      <c r="O172" s="69">
        <f t="shared" si="639"/>
        <v>193328.26995588123</v>
      </c>
      <c r="Q172" s="623"/>
      <c r="R172" s="185" t="s">
        <v>54</v>
      </c>
      <c r="S172" s="3">
        <f t="shared" ref="S172:AD172" si="675">S28+S44+S60+S76+S92+S140+S156</f>
        <v>0</v>
      </c>
      <c r="T172" s="3">
        <f t="shared" si="675"/>
        <v>0</v>
      </c>
      <c r="U172" s="3">
        <f t="shared" si="675"/>
        <v>12681</v>
      </c>
      <c r="V172" s="3">
        <f t="shared" si="675"/>
        <v>0</v>
      </c>
      <c r="W172" s="3">
        <f t="shared" si="675"/>
        <v>21135</v>
      </c>
      <c r="X172" s="3">
        <f t="shared" si="675"/>
        <v>5636</v>
      </c>
      <c r="Y172" s="3">
        <f t="shared" si="675"/>
        <v>5636</v>
      </c>
      <c r="Z172" s="3">
        <f t="shared" si="675"/>
        <v>0</v>
      </c>
      <c r="AA172" s="3">
        <f t="shared" si="675"/>
        <v>149354</v>
      </c>
      <c r="AB172" s="3">
        <f t="shared" si="675"/>
        <v>30998</v>
      </c>
      <c r="AC172" s="3">
        <f t="shared" si="675"/>
        <v>109617.58281271359</v>
      </c>
      <c r="AD172" s="92">
        <f t="shared" si="675"/>
        <v>2449032.6446008533</v>
      </c>
      <c r="AE172" s="69">
        <f t="shared" si="641"/>
        <v>2784090.2274135668</v>
      </c>
      <c r="AG172" s="623"/>
      <c r="AH172" s="185" t="s">
        <v>54</v>
      </c>
      <c r="AI172" s="3">
        <f t="shared" ref="AI172:AT172" si="676">AI28+AI44+AI60+AI76+AI92+AI140+AI156</f>
        <v>0</v>
      </c>
      <c r="AJ172" s="3">
        <f t="shared" si="676"/>
        <v>0</v>
      </c>
      <c r="AK172" s="3">
        <f t="shared" si="676"/>
        <v>0</v>
      </c>
      <c r="AL172" s="3">
        <f t="shared" si="676"/>
        <v>0</v>
      </c>
      <c r="AM172" s="3">
        <f t="shared" si="676"/>
        <v>0</v>
      </c>
      <c r="AN172" s="3">
        <f t="shared" si="676"/>
        <v>0</v>
      </c>
      <c r="AO172" s="3">
        <f t="shared" si="676"/>
        <v>0</v>
      </c>
      <c r="AP172" s="3">
        <f t="shared" si="676"/>
        <v>0</v>
      </c>
      <c r="AQ172" s="3">
        <f t="shared" si="676"/>
        <v>0</v>
      </c>
      <c r="AR172" s="3">
        <f t="shared" si="676"/>
        <v>0</v>
      </c>
      <c r="AS172" s="3">
        <f t="shared" si="676"/>
        <v>99211.251025786929</v>
      </c>
      <c r="AT172" s="92">
        <f t="shared" si="676"/>
        <v>1025594.8668961981</v>
      </c>
      <c r="AU172" s="69">
        <f t="shared" si="643"/>
        <v>1124806.117921985</v>
      </c>
      <c r="AW172" s="623"/>
      <c r="AX172" s="185" t="s">
        <v>54</v>
      </c>
      <c r="AY172" s="3">
        <f t="shared" ref="AY172:BJ172" si="677">AY28+AY44+AY60+AY76+AY92+AY140+AY156</f>
        <v>0</v>
      </c>
      <c r="AZ172" s="3">
        <f t="shared" si="677"/>
        <v>0</v>
      </c>
      <c r="BA172" s="3">
        <f t="shared" si="677"/>
        <v>0</v>
      </c>
      <c r="BB172" s="3">
        <f t="shared" si="677"/>
        <v>0</v>
      </c>
      <c r="BC172" s="3">
        <f t="shared" si="677"/>
        <v>0</v>
      </c>
      <c r="BD172" s="3">
        <f t="shared" si="677"/>
        <v>0</v>
      </c>
      <c r="BE172" s="3">
        <f t="shared" si="677"/>
        <v>0</v>
      </c>
      <c r="BF172" s="3">
        <f t="shared" si="677"/>
        <v>0</v>
      </c>
      <c r="BG172" s="3">
        <f t="shared" si="677"/>
        <v>0</v>
      </c>
      <c r="BH172" s="3">
        <f t="shared" si="677"/>
        <v>0</v>
      </c>
      <c r="BI172" s="3">
        <f t="shared" si="677"/>
        <v>6228.2617663967239</v>
      </c>
      <c r="BJ172" s="92">
        <f t="shared" si="677"/>
        <v>64384.565573536092</v>
      </c>
      <c r="BK172" s="69">
        <f t="shared" si="645"/>
        <v>70612.827339932817</v>
      </c>
    </row>
    <row r="173" spans="1:64" x14ac:dyDescent="0.25">
      <c r="A173" s="623"/>
      <c r="B173" s="185" t="s">
        <v>53</v>
      </c>
      <c r="C173" s="3">
        <f t="shared" ref="C173:N173" si="678">C29+C45+C61+C77+C93+C141+C157</f>
        <v>0</v>
      </c>
      <c r="D173" s="3">
        <f t="shared" si="678"/>
        <v>0</v>
      </c>
      <c r="E173" s="3">
        <f t="shared" si="678"/>
        <v>0</v>
      </c>
      <c r="F173" s="3">
        <f t="shared" si="678"/>
        <v>0</v>
      </c>
      <c r="G173" s="3">
        <f t="shared" si="678"/>
        <v>0</v>
      </c>
      <c r="H173" s="3">
        <f t="shared" si="678"/>
        <v>0</v>
      </c>
      <c r="I173" s="3">
        <f t="shared" si="678"/>
        <v>0</v>
      </c>
      <c r="J173" s="3">
        <f t="shared" si="678"/>
        <v>0</v>
      </c>
      <c r="K173" s="3">
        <f t="shared" si="678"/>
        <v>0</v>
      </c>
      <c r="L173" s="3">
        <f t="shared" si="678"/>
        <v>0</v>
      </c>
      <c r="M173" s="3">
        <f t="shared" si="678"/>
        <v>0</v>
      </c>
      <c r="N173" s="92">
        <f t="shared" si="678"/>
        <v>0</v>
      </c>
      <c r="O173" s="69">
        <f t="shared" si="639"/>
        <v>0</v>
      </c>
      <c r="Q173" s="623"/>
      <c r="R173" s="185" t="s">
        <v>53</v>
      </c>
      <c r="S173" s="3">
        <f t="shared" ref="S173:AD173" si="679">S29+S45+S61+S77+S93+S141+S157</f>
        <v>0</v>
      </c>
      <c r="T173" s="3">
        <f t="shared" si="679"/>
        <v>0</v>
      </c>
      <c r="U173" s="3">
        <f t="shared" si="679"/>
        <v>104820</v>
      </c>
      <c r="V173" s="3">
        <f t="shared" si="679"/>
        <v>0</v>
      </c>
      <c r="W173" s="3">
        <f t="shared" si="679"/>
        <v>0</v>
      </c>
      <c r="X173" s="3">
        <f t="shared" si="679"/>
        <v>0</v>
      </c>
      <c r="Y173" s="3">
        <f t="shared" si="679"/>
        <v>289988</v>
      </c>
      <c r="Z173" s="3">
        <f t="shared" si="679"/>
        <v>58020</v>
      </c>
      <c r="AA173" s="3">
        <f t="shared" si="679"/>
        <v>0</v>
      </c>
      <c r="AB173" s="3">
        <f t="shared" si="679"/>
        <v>35240</v>
      </c>
      <c r="AC173" s="3">
        <f t="shared" si="679"/>
        <v>8096.4228315693672</v>
      </c>
      <c r="AD173" s="92">
        <f t="shared" si="679"/>
        <v>45406.865979775321</v>
      </c>
      <c r="AE173" s="69">
        <f t="shared" si="641"/>
        <v>541571.28881134465</v>
      </c>
      <c r="AG173" s="623"/>
      <c r="AH173" s="185" t="s">
        <v>53</v>
      </c>
      <c r="AI173" s="3">
        <f t="shared" ref="AI173:AT173" si="680">AI29+AI45+AI61+AI77+AI93+AI141+AI157</f>
        <v>0</v>
      </c>
      <c r="AJ173" s="3">
        <f t="shared" si="680"/>
        <v>0</v>
      </c>
      <c r="AK173" s="3">
        <f t="shared" si="680"/>
        <v>0</v>
      </c>
      <c r="AL173" s="3">
        <f t="shared" si="680"/>
        <v>0</v>
      </c>
      <c r="AM173" s="3">
        <f t="shared" si="680"/>
        <v>0</v>
      </c>
      <c r="AN173" s="3">
        <f t="shared" si="680"/>
        <v>0</v>
      </c>
      <c r="AO173" s="3">
        <f t="shared" si="680"/>
        <v>0</v>
      </c>
      <c r="AP173" s="3">
        <f t="shared" si="680"/>
        <v>812174</v>
      </c>
      <c r="AQ173" s="3">
        <f t="shared" si="680"/>
        <v>0</v>
      </c>
      <c r="AR173" s="3">
        <f t="shared" si="680"/>
        <v>0</v>
      </c>
      <c r="AS173" s="3">
        <f t="shared" si="680"/>
        <v>8299.0281804749793</v>
      </c>
      <c r="AT173" s="92">
        <f t="shared" si="680"/>
        <v>314224.83507326612</v>
      </c>
      <c r="AU173" s="69">
        <f t="shared" si="643"/>
        <v>1134697.8632537411</v>
      </c>
      <c r="AW173" s="623"/>
      <c r="AX173" s="185" t="s">
        <v>53</v>
      </c>
      <c r="AY173" s="3">
        <f t="shared" ref="AY173:BJ173" si="681">AY29+AY45+AY61+AY77+AY93+AY141+AY157</f>
        <v>0</v>
      </c>
      <c r="AZ173" s="3">
        <f t="shared" si="681"/>
        <v>0</v>
      </c>
      <c r="BA173" s="3">
        <f t="shared" si="681"/>
        <v>0</v>
      </c>
      <c r="BB173" s="3">
        <f t="shared" si="681"/>
        <v>0</v>
      </c>
      <c r="BC173" s="3">
        <f t="shared" si="681"/>
        <v>0</v>
      </c>
      <c r="BD173" s="3">
        <f t="shared" si="681"/>
        <v>0</v>
      </c>
      <c r="BE173" s="3">
        <f t="shared" si="681"/>
        <v>0</v>
      </c>
      <c r="BF173" s="3">
        <f t="shared" si="681"/>
        <v>0</v>
      </c>
      <c r="BG173" s="3">
        <f t="shared" si="681"/>
        <v>0</v>
      </c>
      <c r="BH173" s="3">
        <f t="shared" si="681"/>
        <v>0</v>
      </c>
      <c r="BI173" s="3">
        <f t="shared" si="681"/>
        <v>7391.7130733778176</v>
      </c>
      <c r="BJ173" s="92">
        <f t="shared" si="681"/>
        <v>279871.30190201581</v>
      </c>
      <c r="BK173" s="69">
        <f t="shared" si="645"/>
        <v>287263.01497539366</v>
      </c>
    </row>
    <row r="174" spans="1:64" x14ac:dyDescent="0.25">
      <c r="A174" s="623"/>
      <c r="B174" s="185" t="s">
        <v>52</v>
      </c>
      <c r="C174" s="3">
        <f t="shared" ref="C174:N174" si="682">C30+C46+C62+C78+C94+C142+C158</f>
        <v>0</v>
      </c>
      <c r="D174" s="3">
        <f t="shared" si="682"/>
        <v>0</v>
      </c>
      <c r="E174" s="3">
        <f t="shared" si="682"/>
        <v>0</v>
      </c>
      <c r="F174" s="3">
        <f t="shared" si="682"/>
        <v>0</v>
      </c>
      <c r="G174" s="3">
        <f t="shared" si="682"/>
        <v>0</v>
      </c>
      <c r="H174" s="3">
        <f t="shared" si="682"/>
        <v>0</v>
      </c>
      <c r="I174" s="3">
        <f t="shared" si="682"/>
        <v>0</v>
      </c>
      <c r="J174" s="3">
        <f t="shared" si="682"/>
        <v>0</v>
      </c>
      <c r="K174" s="3">
        <f t="shared" si="682"/>
        <v>0</v>
      </c>
      <c r="L174" s="3">
        <f t="shared" si="682"/>
        <v>0</v>
      </c>
      <c r="M174" s="3">
        <f t="shared" si="682"/>
        <v>0</v>
      </c>
      <c r="N174" s="92">
        <f t="shared" si="682"/>
        <v>0</v>
      </c>
      <c r="O174" s="69">
        <f t="shared" si="639"/>
        <v>0</v>
      </c>
      <c r="Q174" s="623"/>
      <c r="R174" s="185" t="s">
        <v>52</v>
      </c>
      <c r="S174" s="3">
        <f t="shared" ref="S174:AD174" si="683">S30+S46+S62+S78+S94+S142+S158</f>
        <v>0</v>
      </c>
      <c r="T174" s="3">
        <f t="shared" si="683"/>
        <v>0</v>
      </c>
      <c r="U174" s="3">
        <f t="shared" si="683"/>
        <v>0</v>
      </c>
      <c r="V174" s="3">
        <f t="shared" si="683"/>
        <v>0</v>
      </c>
      <c r="W174" s="3">
        <f t="shared" si="683"/>
        <v>0</v>
      </c>
      <c r="X174" s="3">
        <f t="shared" si="683"/>
        <v>0</v>
      </c>
      <c r="Y174" s="3">
        <f t="shared" si="683"/>
        <v>0</v>
      </c>
      <c r="Z174" s="3">
        <f t="shared" si="683"/>
        <v>4518724</v>
      </c>
      <c r="AA174" s="3">
        <f t="shared" si="683"/>
        <v>64045</v>
      </c>
      <c r="AB174" s="3">
        <f t="shared" si="683"/>
        <v>0</v>
      </c>
      <c r="AC174" s="3">
        <f t="shared" si="683"/>
        <v>1047.2892687436099</v>
      </c>
      <c r="AD174" s="92">
        <f t="shared" si="683"/>
        <v>39653.3534515758</v>
      </c>
      <c r="AE174" s="69">
        <f t="shared" si="641"/>
        <v>4623469.6427203193</v>
      </c>
      <c r="AG174" s="623"/>
      <c r="AH174" s="185" t="s">
        <v>52</v>
      </c>
      <c r="AI174" s="3">
        <f t="shared" ref="AI174:AT174" si="684">AI30+AI46+AI62+AI78+AI94+AI142+AI158</f>
        <v>0</v>
      </c>
      <c r="AJ174" s="3">
        <f t="shared" si="684"/>
        <v>0</v>
      </c>
      <c r="AK174" s="3">
        <f t="shared" si="684"/>
        <v>0</v>
      </c>
      <c r="AL174" s="3">
        <f t="shared" si="684"/>
        <v>0</v>
      </c>
      <c r="AM174" s="3">
        <f t="shared" si="684"/>
        <v>154300</v>
      </c>
      <c r="AN174" s="3">
        <f t="shared" si="684"/>
        <v>0</v>
      </c>
      <c r="AO174" s="3">
        <f t="shared" si="684"/>
        <v>9261</v>
      </c>
      <c r="AP174" s="3">
        <f t="shared" si="684"/>
        <v>1168166</v>
      </c>
      <c r="AQ174" s="3">
        <f t="shared" si="684"/>
        <v>0</v>
      </c>
      <c r="AR174" s="3">
        <f t="shared" si="684"/>
        <v>0</v>
      </c>
      <c r="AS174" s="3">
        <f t="shared" si="684"/>
        <v>8232.1749350501868</v>
      </c>
      <c r="AT174" s="92">
        <f t="shared" si="684"/>
        <v>311693.58086362982</v>
      </c>
      <c r="AU174" s="69">
        <f t="shared" si="643"/>
        <v>1651652.7557986798</v>
      </c>
      <c r="AW174" s="623"/>
      <c r="AX174" s="185" t="s">
        <v>52</v>
      </c>
      <c r="AY174" s="3">
        <f t="shared" ref="AY174:BJ174" si="685">AY30+AY46+AY62+AY78+AY94+AY142+AY158</f>
        <v>0</v>
      </c>
      <c r="AZ174" s="3">
        <f t="shared" si="685"/>
        <v>0</v>
      </c>
      <c r="BA174" s="3">
        <f t="shared" si="685"/>
        <v>0</v>
      </c>
      <c r="BB174" s="3">
        <f t="shared" si="685"/>
        <v>0</v>
      </c>
      <c r="BC174" s="3">
        <f t="shared" si="685"/>
        <v>0</v>
      </c>
      <c r="BD174" s="3">
        <f t="shared" si="685"/>
        <v>0</v>
      </c>
      <c r="BE174" s="3">
        <f t="shared" si="685"/>
        <v>0</v>
      </c>
      <c r="BF174" s="3">
        <f t="shared" si="685"/>
        <v>0</v>
      </c>
      <c r="BG174" s="3">
        <f t="shared" si="685"/>
        <v>0</v>
      </c>
      <c r="BH174" s="3">
        <f t="shared" si="685"/>
        <v>0</v>
      </c>
      <c r="BI174" s="3">
        <f t="shared" si="685"/>
        <v>2392.2092123920424</v>
      </c>
      <c r="BJ174" s="92">
        <f t="shared" si="685"/>
        <v>90575.851639247689</v>
      </c>
      <c r="BK174" s="69">
        <f t="shared" si="645"/>
        <v>92968.060851639733</v>
      </c>
    </row>
    <row r="175" spans="1:64" ht="15" customHeight="1" x14ac:dyDescent="0.25">
      <c r="A175" s="623"/>
      <c r="B175" s="185" t="s">
        <v>51</v>
      </c>
      <c r="C175" s="3">
        <f t="shared" ref="C175:N175" si="686">C31+C47+C63+C79+C95+C143+C159</f>
        <v>0</v>
      </c>
      <c r="D175" s="3">
        <f t="shared" si="686"/>
        <v>0</v>
      </c>
      <c r="E175" s="3">
        <f t="shared" si="686"/>
        <v>95082</v>
      </c>
      <c r="F175" s="3">
        <f t="shared" si="686"/>
        <v>73720</v>
      </c>
      <c r="G175" s="3">
        <f t="shared" si="686"/>
        <v>34571</v>
      </c>
      <c r="H175" s="3">
        <f t="shared" si="686"/>
        <v>0</v>
      </c>
      <c r="I175" s="3">
        <f t="shared" si="686"/>
        <v>5150</v>
      </c>
      <c r="J175" s="3">
        <f t="shared" si="686"/>
        <v>0</v>
      </c>
      <c r="K175" s="3">
        <f t="shared" si="686"/>
        <v>206822</v>
      </c>
      <c r="L175" s="3">
        <f t="shared" si="686"/>
        <v>50168</v>
      </c>
      <c r="M175" s="3">
        <f t="shared" si="686"/>
        <v>5027.791504890195</v>
      </c>
      <c r="N175" s="92">
        <f t="shared" si="686"/>
        <v>80278.773113882766</v>
      </c>
      <c r="O175" s="69">
        <f t="shared" si="639"/>
        <v>550819.56461877294</v>
      </c>
      <c r="Q175" s="623"/>
      <c r="R175" s="185" t="s">
        <v>51</v>
      </c>
      <c r="S175" s="3">
        <f t="shared" ref="S175:AD175" si="687">S31+S47+S63+S79+S95+S143+S159</f>
        <v>0</v>
      </c>
      <c r="T175" s="3">
        <f t="shared" si="687"/>
        <v>0</v>
      </c>
      <c r="U175" s="3">
        <f t="shared" si="687"/>
        <v>0</v>
      </c>
      <c r="V175" s="3">
        <f t="shared" si="687"/>
        <v>0</v>
      </c>
      <c r="W175" s="3">
        <f t="shared" si="687"/>
        <v>0</v>
      </c>
      <c r="X175" s="3">
        <f t="shared" si="687"/>
        <v>0</v>
      </c>
      <c r="Y175" s="3">
        <f t="shared" si="687"/>
        <v>0</v>
      </c>
      <c r="Z175" s="3">
        <f t="shared" si="687"/>
        <v>4880</v>
      </c>
      <c r="AA175" s="3">
        <f t="shared" si="687"/>
        <v>15891</v>
      </c>
      <c r="AB175" s="3">
        <f t="shared" si="687"/>
        <v>-181792.65</v>
      </c>
      <c r="AC175" s="3">
        <f t="shared" si="687"/>
        <v>13970.718767956323</v>
      </c>
      <c r="AD175" s="92">
        <f t="shared" si="687"/>
        <v>495419.08579138253</v>
      </c>
      <c r="AE175" s="69">
        <f t="shared" si="641"/>
        <v>348368.15455933887</v>
      </c>
      <c r="AG175" s="623"/>
      <c r="AH175" s="185" t="s">
        <v>51</v>
      </c>
      <c r="AI175" s="3">
        <f t="shared" ref="AI175:AT175" si="688">AI31+AI47+AI63+AI79+AI95+AI143+AI159</f>
        <v>0</v>
      </c>
      <c r="AJ175" s="3">
        <f t="shared" si="688"/>
        <v>0</v>
      </c>
      <c r="AK175" s="3">
        <f t="shared" si="688"/>
        <v>0</v>
      </c>
      <c r="AL175" s="3">
        <f t="shared" si="688"/>
        <v>0</v>
      </c>
      <c r="AM175" s="3">
        <f t="shared" si="688"/>
        <v>0</v>
      </c>
      <c r="AN175" s="3">
        <f t="shared" si="688"/>
        <v>0</v>
      </c>
      <c r="AO175" s="3">
        <f t="shared" si="688"/>
        <v>0</v>
      </c>
      <c r="AP175" s="3">
        <f t="shared" si="688"/>
        <v>0</v>
      </c>
      <c r="AQ175" s="3">
        <f t="shared" si="688"/>
        <v>0</v>
      </c>
      <c r="AR175" s="3">
        <f t="shared" si="688"/>
        <v>0</v>
      </c>
      <c r="AS175" s="3">
        <f t="shared" si="688"/>
        <v>0</v>
      </c>
      <c r="AT175" s="92">
        <f t="shared" si="688"/>
        <v>0</v>
      </c>
      <c r="AU175" s="69">
        <f t="shared" si="643"/>
        <v>0</v>
      </c>
      <c r="AW175" s="623"/>
      <c r="AX175" s="185" t="s">
        <v>51</v>
      </c>
      <c r="AY175" s="3">
        <f t="shared" ref="AY175:BJ175" si="689">AY31+AY47+AY63+AY79+AY95+AY143+AY159</f>
        <v>0</v>
      </c>
      <c r="AZ175" s="3">
        <f t="shared" si="689"/>
        <v>0</v>
      </c>
      <c r="BA175" s="3">
        <f t="shared" si="689"/>
        <v>0</v>
      </c>
      <c r="BB175" s="3">
        <f t="shared" si="689"/>
        <v>0</v>
      </c>
      <c r="BC175" s="3">
        <f t="shared" si="689"/>
        <v>0</v>
      </c>
      <c r="BD175" s="3">
        <f t="shared" si="689"/>
        <v>0</v>
      </c>
      <c r="BE175" s="3">
        <f t="shared" si="689"/>
        <v>0</v>
      </c>
      <c r="BF175" s="3">
        <f t="shared" si="689"/>
        <v>0</v>
      </c>
      <c r="BG175" s="3">
        <f t="shared" si="689"/>
        <v>0</v>
      </c>
      <c r="BH175" s="3">
        <f t="shared" si="689"/>
        <v>0</v>
      </c>
      <c r="BI175" s="3">
        <f t="shared" si="689"/>
        <v>0</v>
      </c>
      <c r="BJ175" s="92">
        <f t="shared" si="689"/>
        <v>0</v>
      </c>
      <c r="BK175" s="69">
        <f t="shared" si="645"/>
        <v>0</v>
      </c>
    </row>
    <row r="176" spans="1:64" ht="15.75" thickBot="1" x14ac:dyDescent="0.3">
      <c r="A176" s="624"/>
      <c r="B176" s="185" t="s">
        <v>50</v>
      </c>
      <c r="C176" s="3">
        <f t="shared" ref="C176:N176" si="690">C32+C48+C64+C80+C96+C144+C160</f>
        <v>0</v>
      </c>
      <c r="D176" s="3">
        <f t="shared" si="690"/>
        <v>0</v>
      </c>
      <c r="E176" s="3">
        <f t="shared" si="690"/>
        <v>0</v>
      </c>
      <c r="F176" s="3">
        <f t="shared" si="690"/>
        <v>0</v>
      </c>
      <c r="G176" s="3">
        <f t="shared" si="690"/>
        <v>0</v>
      </c>
      <c r="H176" s="3">
        <f t="shared" si="690"/>
        <v>0</v>
      </c>
      <c r="I176" s="3">
        <f t="shared" si="690"/>
        <v>0</v>
      </c>
      <c r="J176" s="3">
        <f t="shared" si="690"/>
        <v>0</v>
      </c>
      <c r="K176" s="3">
        <f t="shared" si="690"/>
        <v>0</v>
      </c>
      <c r="L176" s="3">
        <f t="shared" si="690"/>
        <v>0</v>
      </c>
      <c r="M176" s="3">
        <f t="shared" si="690"/>
        <v>0</v>
      </c>
      <c r="N176" s="92">
        <f t="shared" si="690"/>
        <v>0</v>
      </c>
      <c r="O176" s="69">
        <f t="shared" si="639"/>
        <v>0</v>
      </c>
      <c r="P176" s="283" t="s">
        <v>160</v>
      </c>
      <c r="Q176" s="624"/>
      <c r="R176" s="185" t="s">
        <v>50</v>
      </c>
      <c r="S176" s="3">
        <f t="shared" ref="S176:AD176" si="691">S32+S48+S64+S80+S96+S144+S160</f>
        <v>0</v>
      </c>
      <c r="T176" s="3">
        <f t="shared" si="691"/>
        <v>0</v>
      </c>
      <c r="U176" s="3">
        <f t="shared" si="691"/>
        <v>0</v>
      </c>
      <c r="V176" s="3">
        <f t="shared" si="691"/>
        <v>0</v>
      </c>
      <c r="W176" s="3">
        <f t="shared" si="691"/>
        <v>0</v>
      </c>
      <c r="X176" s="3">
        <f t="shared" si="691"/>
        <v>0</v>
      </c>
      <c r="Y176" s="3">
        <f t="shared" si="691"/>
        <v>0</v>
      </c>
      <c r="Z176" s="3">
        <f t="shared" si="691"/>
        <v>0</v>
      </c>
      <c r="AA176" s="3">
        <f t="shared" si="691"/>
        <v>42312</v>
      </c>
      <c r="AB176" s="3">
        <f t="shared" si="691"/>
        <v>0</v>
      </c>
      <c r="AC176" s="3">
        <f t="shared" si="691"/>
        <v>0</v>
      </c>
      <c r="AD176" s="92">
        <f t="shared" si="691"/>
        <v>0</v>
      </c>
      <c r="AE176" s="69">
        <f t="shared" si="641"/>
        <v>42312</v>
      </c>
      <c r="AF176" s="283" t="s">
        <v>160</v>
      </c>
      <c r="AG176" s="624"/>
      <c r="AH176" s="185" t="s">
        <v>50</v>
      </c>
      <c r="AI176" s="3">
        <f t="shared" ref="AI176:AT176" si="692">AI32+AI48+AI64+AI80+AI96+AI144+AI160</f>
        <v>0</v>
      </c>
      <c r="AJ176" s="3">
        <f t="shared" si="692"/>
        <v>0</v>
      </c>
      <c r="AK176" s="3">
        <f t="shared" si="692"/>
        <v>0</v>
      </c>
      <c r="AL176" s="3">
        <f t="shared" si="692"/>
        <v>0</v>
      </c>
      <c r="AM176" s="3">
        <f t="shared" si="692"/>
        <v>0</v>
      </c>
      <c r="AN176" s="3">
        <f t="shared" si="692"/>
        <v>0</v>
      </c>
      <c r="AO176" s="3">
        <f t="shared" si="692"/>
        <v>0</v>
      </c>
      <c r="AP176" s="3">
        <f t="shared" si="692"/>
        <v>0</v>
      </c>
      <c r="AQ176" s="3">
        <f t="shared" si="692"/>
        <v>0</v>
      </c>
      <c r="AR176" s="3">
        <f t="shared" si="692"/>
        <v>0</v>
      </c>
      <c r="AS176" s="3">
        <f t="shared" si="692"/>
        <v>0</v>
      </c>
      <c r="AT176" s="92">
        <f t="shared" si="692"/>
        <v>0</v>
      </c>
      <c r="AU176" s="69">
        <f t="shared" si="643"/>
        <v>0</v>
      </c>
      <c r="AV176" s="283" t="s">
        <v>160</v>
      </c>
      <c r="AW176" s="624"/>
      <c r="AX176" s="185" t="s">
        <v>50</v>
      </c>
      <c r="AY176" s="3">
        <f t="shared" ref="AY176:BJ176" si="693">AY32+AY48+AY64+AY80+AY96+AY144+AY160</f>
        <v>0</v>
      </c>
      <c r="AZ176" s="3">
        <f t="shared" si="693"/>
        <v>0</v>
      </c>
      <c r="BA176" s="3">
        <f t="shared" si="693"/>
        <v>0</v>
      </c>
      <c r="BB176" s="3">
        <f t="shared" si="693"/>
        <v>0</v>
      </c>
      <c r="BC176" s="3">
        <f t="shared" si="693"/>
        <v>0</v>
      </c>
      <c r="BD176" s="3">
        <f t="shared" si="693"/>
        <v>0</v>
      </c>
      <c r="BE176" s="3">
        <f t="shared" si="693"/>
        <v>0</v>
      </c>
      <c r="BF176" s="3">
        <f t="shared" si="693"/>
        <v>0</v>
      </c>
      <c r="BG176" s="3">
        <f t="shared" si="693"/>
        <v>0</v>
      </c>
      <c r="BH176" s="3">
        <f t="shared" si="693"/>
        <v>0</v>
      </c>
      <c r="BI176" s="3">
        <f t="shared" si="693"/>
        <v>0</v>
      </c>
      <c r="BJ176" s="92">
        <f t="shared" si="693"/>
        <v>0</v>
      </c>
      <c r="BK176" s="69">
        <f t="shared" si="645"/>
        <v>0</v>
      </c>
      <c r="BL176" s="283" t="s">
        <v>160</v>
      </c>
    </row>
    <row r="177" spans="1:64" ht="15.75" thickBot="1" x14ac:dyDescent="0.3">
      <c r="B177" s="186" t="s">
        <v>43</v>
      </c>
      <c r="C177" s="178">
        <f>SUM(C164:C176)</f>
        <v>0</v>
      </c>
      <c r="D177" s="178">
        <f t="shared" ref="D177" si="694">SUM(D164:D176)</f>
        <v>393539</v>
      </c>
      <c r="E177" s="178">
        <f t="shared" ref="E177" si="695">SUM(E164:E176)</f>
        <v>1769279.8599999999</v>
      </c>
      <c r="F177" s="178">
        <f t="shared" ref="F177" si="696">SUM(F164:F176)</f>
        <v>977873</v>
      </c>
      <c r="G177" s="178">
        <f t="shared" ref="G177" si="697">SUM(G164:G176)</f>
        <v>1168936</v>
      </c>
      <c r="H177" s="178">
        <f t="shared" ref="H177" si="698">SUM(H164:H176)</f>
        <v>1519839</v>
      </c>
      <c r="I177" s="178">
        <f t="shared" ref="I177" si="699">SUM(I164:I176)</f>
        <v>592353</v>
      </c>
      <c r="J177" s="178">
        <f t="shared" ref="J177" si="700">SUM(J164:J176)</f>
        <v>888275.73</v>
      </c>
      <c r="K177" s="178">
        <f t="shared" ref="K177" si="701">SUM(K164:K176)</f>
        <v>1736037.74</v>
      </c>
      <c r="L177" s="178">
        <f t="shared" ref="L177" si="702">SUM(L164:L176)</f>
        <v>542901</v>
      </c>
      <c r="M177" s="178">
        <f t="shared" ref="M177" si="703">SUM(M164:M176)</f>
        <v>1019013.1402170995</v>
      </c>
      <c r="N177" s="503">
        <f t="shared" ref="N177" si="704">SUM(N164:N176)</f>
        <v>11524816.12299449</v>
      </c>
      <c r="O177" s="72">
        <f t="shared" si="639"/>
        <v>22132863.593211591</v>
      </c>
      <c r="P177" s="282">
        <f>SUM(C20:N32,C36:N48,C52:N64,C68:N80,C84:N96,C132:N144,C148:N160)</f>
        <v>22132863.593211588</v>
      </c>
      <c r="Q177" s="73"/>
      <c r="R177" s="186" t="s">
        <v>43</v>
      </c>
      <c r="S177" s="178">
        <f>SUM(S164:S176)</f>
        <v>0</v>
      </c>
      <c r="T177" s="178">
        <f t="shared" ref="T177" si="705">SUM(T164:T176)</f>
        <v>394785</v>
      </c>
      <c r="U177" s="178">
        <f t="shared" ref="U177" si="706">SUM(U164:U176)</f>
        <v>1887860</v>
      </c>
      <c r="V177" s="178">
        <f t="shared" ref="V177" si="707">SUM(V164:V176)</f>
        <v>1752511</v>
      </c>
      <c r="W177" s="178">
        <f t="shared" ref="W177" si="708">SUM(W164:W176)</f>
        <v>1916007.98</v>
      </c>
      <c r="X177" s="178">
        <f t="shared" ref="X177" si="709">SUM(X164:X176)</f>
        <v>2752334.01</v>
      </c>
      <c r="Y177" s="178">
        <f t="shared" ref="Y177" si="710">SUM(Y164:Y176)</f>
        <v>1014905</v>
      </c>
      <c r="Z177" s="178">
        <f t="shared" ref="Z177" si="711">SUM(Z164:Z176)</f>
        <v>9901082</v>
      </c>
      <c r="AA177" s="178">
        <f t="shared" ref="AA177" si="712">SUM(AA164:AA176)</f>
        <v>6181350</v>
      </c>
      <c r="AB177" s="178">
        <f t="shared" ref="AB177" si="713">SUM(AB164:AB176)</f>
        <v>4313037.92</v>
      </c>
      <c r="AC177" s="178">
        <f t="shared" ref="AC177" si="714">SUM(AC164:AC176)</f>
        <v>1736361.0590168715</v>
      </c>
      <c r="AD177" s="503">
        <f t="shared" ref="AD177" si="715">SUM(AD164:AD176)</f>
        <v>33016489.935556144</v>
      </c>
      <c r="AE177" s="72">
        <f t="shared" si="641"/>
        <v>64866723.904573023</v>
      </c>
      <c r="AF177" s="282">
        <f>SUM(S20:AD32,S36:AD48,S52:AD64,S68:AD80,S84:AD96,S132:AD144,S148:AD160)</f>
        <v>64866723.904573031</v>
      </c>
      <c r="AG177" s="73"/>
      <c r="AH177" s="186" t="s">
        <v>43</v>
      </c>
      <c r="AI177" s="178">
        <f>SUM(AI164:AI176)</f>
        <v>0</v>
      </c>
      <c r="AJ177" s="178">
        <f t="shared" ref="AJ177" si="716">SUM(AJ164:AJ176)</f>
        <v>88766</v>
      </c>
      <c r="AK177" s="178">
        <f t="shared" ref="AK177" si="717">SUM(AK164:AK176)</f>
        <v>150868</v>
      </c>
      <c r="AL177" s="178">
        <f t="shared" ref="AL177" si="718">SUM(AL164:AL176)</f>
        <v>95615</v>
      </c>
      <c r="AM177" s="178">
        <f t="shared" ref="AM177" si="719">SUM(AM164:AM176)</f>
        <v>823338</v>
      </c>
      <c r="AN177" s="178">
        <f t="shared" ref="AN177" si="720">SUM(AN164:AN176)</f>
        <v>807699</v>
      </c>
      <c r="AO177" s="178">
        <f t="shared" ref="AO177" si="721">SUM(AO164:AO176)</f>
        <v>135557</v>
      </c>
      <c r="AP177" s="178">
        <f t="shared" ref="AP177" si="722">SUM(AP164:AP176)</f>
        <v>2694831</v>
      </c>
      <c r="AQ177" s="178">
        <f t="shared" ref="AQ177" si="723">SUM(AQ164:AQ176)</f>
        <v>1854270</v>
      </c>
      <c r="AR177" s="178">
        <f t="shared" ref="AR177" si="724">SUM(AR164:AR176)</f>
        <v>383323</v>
      </c>
      <c r="AS177" s="178">
        <f t="shared" ref="AS177" si="725">SUM(AS164:AS176)</f>
        <v>589662.07842509449</v>
      </c>
      <c r="AT177" s="503">
        <f t="shared" ref="AT177" si="726">SUM(AT164:AT176)</f>
        <v>14109199.050957175</v>
      </c>
      <c r="AU177" s="72">
        <f t="shared" si="643"/>
        <v>21733128.129382268</v>
      </c>
      <c r="AV177" s="282">
        <f>SUM(AI20:AT32,AI36:AT48,AI52:AT64,AI68:AT80,AI84:AT96,AI132:AT144,AI148:AT160)</f>
        <v>21733128.129382271</v>
      </c>
      <c r="AW177" s="73"/>
      <c r="AX177" s="186" t="s">
        <v>43</v>
      </c>
      <c r="AY177" s="178">
        <f>SUM(AY164:AY176)</f>
        <v>0</v>
      </c>
      <c r="AZ177" s="178">
        <f t="shared" ref="AZ177" si="727">SUM(AZ164:AZ176)</f>
        <v>46229</v>
      </c>
      <c r="BA177" s="178">
        <f t="shared" ref="BA177" si="728">SUM(BA164:BA176)</f>
        <v>16559</v>
      </c>
      <c r="BB177" s="178">
        <f t="shared" ref="BB177" si="729">SUM(BB164:BB176)</f>
        <v>0</v>
      </c>
      <c r="BC177" s="178">
        <f t="shared" ref="BC177" si="730">SUM(BC164:BC176)</f>
        <v>5376</v>
      </c>
      <c r="BD177" s="178">
        <f t="shared" ref="BD177" si="731">SUM(BD164:BD176)</f>
        <v>0</v>
      </c>
      <c r="BE177" s="178">
        <f t="shared" ref="BE177" si="732">SUM(BE164:BE176)</f>
        <v>61292</v>
      </c>
      <c r="BF177" s="178">
        <f t="shared" ref="BF177" si="733">SUM(BF164:BF176)</f>
        <v>131213</v>
      </c>
      <c r="BG177" s="178">
        <f t="shared" ref="BG177" si="734">SUM(BG164:BG176)</f>
        <v>0</v>
      </c>
      <c r="BH177" s="178">
        <f t="shared" ref="BH177" si="735">SUM(BH164:BH176)</f>
        <v>101472</v>
      </c>
      <c r="BI177" s="178">
        <f t="shared" ref="BI177" si="736">SUM(BI164:BI176)</f>
        <v>113089.11879398058</v>
      </c>
      <c r="BJ177" s="503">
        <f t="shared" ref="BJ177" si="737">SUM(BJ164:BJ176)</f>
        <v>5533845.6736781048</v>
      </c>
      <c r="BK177" s="72">
        <f t="shared" si="645"/>
        <v>6009075.792472085</v>
      </c>
      <c r="BL177" s="282">
        <f>SUM(AY20:BJ32,AY36:BJ48,AY52:BJ64,AY68:BJ80,AY84:BJ96,AY132:BJ144,AY148:BJ160)</f>
        <v>6009075.792472085</v>
      </c>
    </row>
    <row r="178" spans="1:64" ht="15.75" thickBot="1" x14ac:dyDescent="0.3">
      <c r="Q178" s="73"/>
      <c r="AG178" s="73"/>
      <c r="AW178" s="73"/>
    </row>
    <row r="179" spans="1:64" ht="15.75" thickBot="1" x14ac:dyDescent="0.3">
      <c r="B179" s="173" t="s">
        <v>36</v>
      </c>
      <c r="C179" s="174">
        <f t="shared" ref="C179:N179" si="738">C$3</f>
        <v>45292</v>
      </c>
      <c r="D179" s="174">
        <f t="shared" si="738"/>
        <v>45323</v>
      </c>
      <c r="E179" s="174">
        <f t="shared" si="738"/>
        <v>45352</v>
      </c>
      <c r="F179" s="174">
        <f t="shared" si="738"/>
        <v>45383</v>
      </c>
      <c r="G179" s="174">
        <f t="shared" si="738"/>
        <v>45413</v>
      </c>
      <c r="H179" s="174">
        <f t="shared" si="738"/>
        <v>45444</v>
      </c>
      <c r="I179" s="174">
        <f t="shared" si="738"/>
        <v>45474</v>
      </c>
      <c r="J179" s="174">
        <f t="shared" si="738"/>
        <v>45505</v>
      </c>
      <c r="K179" s="174">
        <f t="shared" si="738"/>
        <v>45536</v>
      </c>
      <c r="L179" s="174">
        <f t="shared" si="738"/>
        <v>45566</v>
      </c>
      <c r="M179" s="174">
        <f t="shared" si="738"/>
        <v>45597</v>
      </c>
      <c r="N179" s="174" t="str">
        <f t="shared" si="738"/>
        <v>Dec-24 +</v>
      </c>
      <c r="O179" s="175" t="s">
        <v>34</v>
      </c>
      <c r="Q179" s="73"/>
      <c r="R179" s="173" t="s">
        <v>36</v>
      </c>
      <c r="S179" s="174">
        <f t="shared" ref="S179:AD179" si="739">S$3</f>
        <v>45292</v>
      </c>
      <c r="T179" s="174">
        <f t="shared" si="739"/>
        <v>45323</v>
      </c>
      <c r="U179" s="174">
        <f t="shared" si="739"/>
        <v>45352</v>
      </c>
      <c r="V179" s="174">
        <f t="shared" si="739"/>
        <v>45383</v>
      </c>
      <c r="W179" s="174">
        <f t="shared" si="739"/>
        <v>45413</v>
      </c>
      <c r="X179" s="174">
        <f t="shared" si="739"/>
        <v>45444</v>
      </c>
      <c r="Y179" s="174">
        <f t="shared" si="739"/>
        <v>45474</v>
      </c>
      <c r="Z179" s="174">
        <f t="shared" si="739"/>
        <v>45505</v>
      </c>
      <c r="AA179" s="174">
        <f t="shared" si="739"/>
        <v>45536</v>
      </c>
      <c r="AB179" s="174">
        <f t="shared" si="739"/>
        <v>45566</v>
      </c>
      <c r="AC179" s="174">
        <f t="shared" si="739"/>
        <v>45597</v>
      </c>
      <c r="AD179" s="174" t="str">
        <f t="shared" si="739"/>
        <v>Dec-24 +</v>
      </c>
      <c r="AE179" s="175" t="s">
        <v>34</v>
      </c>
      <c r="AG179" s="73"/>
      <c r="AH179" s="173" t="s">
        <v>36</v>
      </c>
      <c r="AI179" s="174">
        <f t="shared" ref="AI179:AT179" si="740">AI$3</f>
        <v>45292</v>
      </c>
      <c r="AJ179" s="174">
        <f t="shared" si="740"/>
        <v>45323</v>
      </c>
      <c r="AK179" s="174">
        <f t="shared" si="740"/>
        <v>45352</v>
      </c>
      <c r="AL179" s="174">
        <f t="shared" si="740"/>
        <v>45383</v>
      </c>
      <c r="AM179" s="174">
        <f t="shared" si="740"/>
        <v>45413</v>
      </c>
      <c r="AN179" s="174">
        <f t="shared" si="740"/>
        <v>45444</v>
      </c>
      <c r="AO179" s="174">
        <f t="shared" si="740"/>
        <v>45474</v>
      </c>
      <c r="AP179" s="174">
        <f t="shared" si="740"/>
        <v>45505</v>
      </c>
      <c r="AQ179" s="174">
        <f t="shared" si="740"/>
        <v>45536</v>
      </c>
      <c r="AR179" s="174">
        <f t="shared" si="740"/>
        <v>45566</v>
      </c>
      <c r="AS179" s="174">
        <f t="shared" si="740"/>
        <v>45597</v>
      </c>
      <c r="AT179" s="174" t="str">
        <f t="shared" si="740"/>
        <v>Dec-24 +</v>
      </c>
      <c r="AU179" s="175" t="s">
        <v>34</v>
      </c>
      <c r="AW179" s="73"/>
      <c r="AX179" s="173" t="s">
        <v>36</v>
      </c>
      <c r="AY179" s="174">
        <f t="shared" ref="AY179:BJ179" si="741">AY$3</f>
        <v>45292</v>
      </c>
      <c r="AZ179" s="174">
        <f t="shared" si="741"/>
        <v>45323</v>
      </c>
      <c r="BA179" s="174">
        <f t="shared" si="741"/>
        <v>45352</v>
      </c>
      <c r="BB179" s="174">
        <f t="shared" si="741"/>
        <v>45383</v>
      </c>
      <c r="BC179" s="174">
        <f t="shared" si="741"/>
        <v>45413</v>
      </c>
      <c r="BD179" s="174">
        <f t="shared" si="741"/>
        <v>45444</v>
      </c>
      <c r="BE179" s="174">
        <f t="shared" si="741"/>
        <v>45474</v>
      </c>
      <c r="BF179" s="174">
        <f t="shared" si="741"/>
        <v>45505</v>
      </c>
      <c r="BG179" s="174">
        <f t="shared" si="741"/>
        <v>45536</v>
      </c>
      <c r="BH179" s="174">
        <f t="shared" si="741"/>
        <v>45566</v>
      </c>
      <c r="BI179" s="174">
        <f t="shared" si="741"/>
        <v>45597</v>
      </c>
      <c r="BJ179" s="174" t="str">
        <f t="shared" si="741"/>
        <v>Dec-24 +</v>
      </c>
      <c r="BK179" s="175" t="s">
        <v>34</v>
      </c>
    </row>
    <row r="180" spans="1:64" ht="15" customHeight="1" x14ac:dyDescent="0.25">
      <c r="A180" s="619" t="s">
        <v>174</v>
      </c>
      <c r="B180" s="185" t="s">
        <v>62</v>
      </c>
      <c r="C180" s="3">
        <f>C4+C116</f>
        <v>0</v>
      </c>
      <c r="D180" s="3">
        <f t="shared" ref="D180:N180" si="742">D4+D116</f>
        <v>0</v>
      </c>
      <c r="E180" s="3">
        <f t="shared" si="742"/>
        <v>0</v>
      </c>
      <c r="F180" s="3">
        <f t="shared" si="742"/>
        <v>0</v>
      </c>
      <c r="G180" s="3">
        <f t="shared" si="742"/>
        <v>0</v>
      </c>
      <c r="H180" s="3">
        <f t="shared" si="742"/>
        <v>0</v>
      </c>
      <c r="I180" s="3">
        <f t="shared" si="742"/>
        <v>0</v>
      </c>
      <c r="J180" s="3">
        <f t="shared" si="742"/>
        <v>0</v>
      </c>
      <c r="K180" s="3">
        <f t="shared" si="742"/>
        <v>0</v>
      </c>
      <c r="L180" s="3">
        <f t="shared" si="742"/>
        <v>0</v>
      </c>
      <c r="M180" s="3">
        <f t="shared" si="742"/>
        <v>0</v>
      </c>
      <c r="N180" s="92">
        <f t="shared" si="742"/>
        <v>0</v>
      </c>
      <c r="O180" s="69">
        <f t="shared" ref="O180:O193" si="743">SUM(C180:N180)</f>
        <v>0</v>
      </c>
      <c r="Q180" s="619" t="s">
        <v>174</v>
      </c>
      <c r="R180" s="185" t="s">
        <v>62</v>
      </c>
      <c r="S180" s="3">
        <f>S4+S116</f>
        <v>0</v>
      </c>
      <c r="T180" s="3">
        <f t="shared" ref="T180:AD180" si="744">T4+T116</f>
        <v>0</v>
      </c>
      <c r="U180" s="3">
        <f t="shared" si="744"/>
        <v>0</v>
      </c>
      <c r="V180" s="3">
        <f t="shared" si="744"/>
        <v>0</v>
      </c>
      <c r="W180" s="3">
        <f t="shared" si="744"/>
        <v>0</v>
      </c>
      <c r="X180" s="3">
        <f t="shared" si="744"/>
        <v>0</v>
      </c>
      <c r="Y180" s="3">
        <f t="shared" si="744"/>
        <v>0</v>
      </c>
      <c r="Z180" s="3">
        <f t="shared" si="744"/>
        <v>0</v>
      </c>
      <c r="AA180" s="3">
        <f t="shared" si="744"/>
        <v>0</v>
      </c>
      <c r="AB180" s="3">
        <f t="shared" si="744"/>
        <v>0</v>
      </c>
      <c r="AC180" s="3">
        <f t="shared" si="744"/>
        <v>0</v>
      </c>
      <c r="AD180" s="92">
        <f t="shared" si="744"/>
        <v>0</v>
      </c>
      <c r="AE180" s="69">
        <f t="shared" ref="AE180:AE193" si="745">SUM(S180:AD180)</f>
        <v>0</v>
      </c>
      <c r="AG180" s="619" t="s">
        <v>174</v>
      </c>
      <c r="AH180" s="185" t="s">
        <v>62</v>
      </c>
      <c r="AI180" s="3">
        <f>AI4+AI116</f>
        <v>0</v>
      </c>
      <c r="AJ180" s="3">
        <f t="shared" ref="AJ180:AT180" si="746">AJ4+AJ116</f>
        <v>0</v>
      </c>
      <c r="AK180" s="3">
        <f t="shared" si="746"/>
        <v>0</v>
      </c>
      <c r="AL180" s="3">
        <f t="shared" si="746"/>
        <v>0</v>
      </c>
      <c r="AM180" s="3">
        <f t="shared" si="746"/>
        <v>0</v>
      </c>
      <c r="AN180" s="3">
        <f t="shared" si="746"/>
        <v>0</v>
      </c>
      <c r="AO180" s="3">
        <f t="shared" si="746"/>
        <v>0</v>
      </c>
      <c r="AP180" s="3">
        <f t="shared" si="746"/>
        <v>0</v>
      </c>
      <c r="AQ180" s="3">
        <f t="shared" si="746"/>
        <v>0</v>
      </c>
      <c r="AR180" s="3">
        <f t="shared" si="746"/>
        <v>0</v>
      </c>
      <c r="AS180" s="3">
        <f t="shared" si="746"/>
        <v>0</v>
      </c>
      <c r="AT180" s="92">
        <f t="shared" si="746"/>
        <v>0</v>
      </c>
      <c r="AU180" s="69">
        <f t="shared" ref="AU180:AU193" si="747">SUM(AI180:AT180)</f>
        <v>0</v>
      </c>
      <c r="AW180" s="619" t="s">
        <v>174</v>
      </c>
      <c r="AX180" s="185" t="s">
        <v>62</v>
      </c>
      <c r="AY180" s="3">
        <f>AY4+AY116</f>
        <v>0</v>
      </c>
      <c r="AZ180" s="3">
        <f t="shared" ref="AZ180:BJ180" si="748">AZ4+AZ116</f>
        <v>0</v>
      </c>
      <c r="BA180" s="3">
        <f t="shared" si="748"/>
        <v>0</v>
      </c>
      <c r="BB180" s="3">
        <f t="shared" si="748"/>
        <v>0</v>
      </c>
      <c r="BC180" s="3">
        <f t="shared" si="748"/>
        <v>0</v>
      </c>
      <c r="BD180" s="3">
        <f t="shared" si="748"/>
        <v>0</v>
      </c>
      <c r="BE180" s="3">
        <f t="shared" si="748"/>
        <v>0</v>
      </c>
      <c r="BF180" s="3">
        <f t="shared" si="748"/>
        <v>0</v>
      </c>
      <c r="BG180" s="3">
        <f t="shared" si="748"/>
        <v>0</v>
      </c>
      <c r="BH180" s="3">
        <f t="shared" si="748"/>
        <v>0</v>
      </c>
      <c r="BI180" s="3">
        <f t="shared" si="748"/>
        <v>0</v>
      </c>
      <c r="BJ180" s="92">
        <f t="shared" si="748"/>
        <v>0</v>
      </c>
      <c r="BK180" s="69">
        <f t="shared" ref="BK180:BK193" si="749">SUM(AY180:BJ180)</f>
        <v>0</v>
      </c>
    </row>
    <row r="181" spans="1:64" x14ac:dyDescent="0.25">
      <c r="A181" s="620"/>
      <c r="B181" s="185" t="s">
        <v>61</v>
      </c>
      <c r="C181" s="3">
        <f t="shared" ref="C181:N181" si="750">C5+C117</f>
        <v>0</v>
      </c>
      <c r="D181" s="3">
        <f t="shared" si="750"/>
        <v>0</v>
      </c>
      <c r="E181" s="3">
        <f t="shared" si="750"/>
        <v>0</v>
      </c>
      <c r="F181" s="3">
        <f t="shared" si="750"/>
        <v>0</v>
      </c>
      <c r="G181" s="3">
        <f t="shared" si="750"/>
        <v>0</v>
      </c>
      <c r="H181" s="3">
        <f t="shared" si="750"/>
        <v>0</v>
      </c>
      <c r="I181" s="3">
        <f t="shared" si="750"/>
        <v>0</v>
      </c>
      <c r="J181" s="3">
        <f t="shared" si="750"/>
        <v>0</v>
      </c>
      <c r="K181" s="3">
        <f t="shared" si="750"/>
        <v>0</v>
      </c>
      <c r="L181" s="3">
        <f t="shared" si="750"/>
        <v>0</v>
      </c>
      <c r="M181" s="3">
        <f t="shared" si="750"/>
        <v>0</v>
      </c>
      <c r="N181" s="92">
        <f t="shared" si="750"/>
        <v>0</v>
      </c>
      <c r="O181" s="69">
        <f t="shared" si="743"/>
        <v>0</v>
      </c>
      <c r="Q181" s="620"/>
      <c r="R181" s="185" t="s">
        <v>61</v>
      </c>
      <c r="S181" s="3">
        <f t="shared" ref="S181:AD181" si="751">S5+S117</f>
        <v>0</v>
      </c>
      <c r="T181" s="3">
        <f t="shared" si="751"/>
        <v>0</v>
      </c>
      <c r="U181" s="3">
        <f t="shared" si="751"/>
        <v>0</v>
      </c>
      <c r="V181" s="3">
        <f t="shared" si="751"/>
        <v>0</v>
      </c>
      <c r="W181" s="3">
        <f t="shared" si="751"/>
        <v>0</v>
      </c>
      <c r="X181" s="3">
        <f t="shared" si="751"/>
        <v>0</v>
      </c>
      <c r="Y181" s="3">
        <f t="shared" si="751"/>
        <v>0</v>
      </c>
      <c r="Z181" s="3">
        <f t="shared" si="751"/>
        <v>0</v>
      </c>
      <c r="AA181" s="3">
        <f t="shared" si="751"/>
        <v>0</v>
      </c>
      <c r="AB181" s="3">
        <f t="shared" si="751"/>
        <v>0</v>
      </c>
      <c r="AC181" s="3">
        <f t="shared" si="751"/>
        <v>0</v>
      </c>
      <c r="AD181" s="92">
        <f t="shared" si="751"/>
        <v>0</v>
      </c>
      <c r="AE181" s="69">
        <f t="shared" si="745"/>
        <v>0</v>
      </c>
      <c r="AG181" s="620"/>
      <c r="AH181" s="185" t="s">
        <v>61</v>
      </c>
      <c r="AI181" s="3">
        <f t="shared" ref="AI181:AT181" si="752">AI5+AI117</f>
        <v>0</v>
      </c>
      <c r="AJ181" s="3">
        <f t="shared" si="752"/>
        <v>0</v>
      </c>
      <c r="AK181" s="3">
        <f t="shared" si="752"/>
        <v>0</v>
      </c>
      <c r="AL181" s="3">
        <f t="shared" si="752"/>
        <v>0</v>
      </c>
      <c r="AM181" s="3">
        <f t="shared" si="752"/>
        <v>0</v>
      </c>
      <c r="AN181" s="3">
        <f t="shared" si="752"/>
        <v>0</v>
      </c>
      <c r="AO181" s="3">
        <f t="shared" si="752"/>
        <v>0</v>
      </c>
      <c r="AP181" s="3">
        <f t="shared" si="752"/>
        <v>0</v>
      </c>
      <c r="AQ181" s="3">
        <f t="shared" si="752"/>
        <v>0</v>
      </c>
      <c r="AR181" s="3">
        <f t="shared" si="752"/>
        <v>0</v>
      </c>
      <c r="AS181" s="3">
        <f t="shared" si="752"/>
        <v>0</v>
      </c>
      <c r="AT181" s="92">
        <f t="shared" si="752"/>
        <v>0</v>
      </c>
      <c r="AU181" s="69">
        <f t="shared" si="747"/>
        <v>0</v>
      </c>
      <c r="AW181" s="620"/>
      <c r="AX181" s="185" t="s">
        <v>61</v>
      </c>
      <c r="AY181" s="3">
        <f t="shared" ref="AY181:BJ181" si="753">AY5+AY117</f>
        <v>0</v>
      </c>
      <c r="AZ181" s="3">
        <f t="shared" si="753"/>
        <v>0</v>
      </c>
      <c r="BA181" s="3">
        <f t="shared" si="753"/>
        <v>0</v>
      </c>
      <c r="BB181" s="3">
        <f t="shared" si="753"/>
        <v>0</v>
      </c>
      <c r="BC181" s="3">
        <f t="shared" si="753"/>
        <v>0</v>
      </c>
      <c r="BD181" s="3">
        <f t="shared" si="753"/>
        <v>0</v>
      </c>
      <c r="BE181" s="3">
        <f t="shared" si="753"/>
        <v>0</v>
      </c>
      <c r="BF181" s="3">
        <f t="shared" si="753"/>
        <v>0</v>
      </c>
      <c r="BG181" s="3">
        <f t="shared" si="753"/>
        <v>0</v>
      </c>
      <c r="BH181" s="3">
        <f t="shared" si="753"/>
        <v>0</v>
      </c>
      <c r="BI181" s="3">
        <f t="shared" si="753"/>
        <v>0</v>
      </c>
      <c r="BJ181" s="92">
        <f t="shared" si="753"/>
        <v>0</v>
      </c>
      <c r="BK181" s="69">
        <f t="shared" si="749"/>
        <v>0</v>
      </c>
    </row>
    <row r="182" spans="1:64" x14ac:dyDescent="0.25">
      <c r="A182" s="620"/>
      <c r="B182" s="185" t="s">
        <v>60</v>
      </c>
      <c r="C182" s="3">
        <f t="shared" ref="C182:N182" si="754">C6+C118</f>
        <v>0</v>
      </c>
      <c r="D182" s="3">
        <f t="shared" si="754"/>
        <v>0</v>
      </c>
      <c r="E182" s="3">
        <f t="shared" si="754"/>
        <v>0</v>
      </c>
      <c r="F182" s="3">
        <f t="shared" si="754"/>
        <v>0</v>
      </c>
      <c r="G182" s="3">
        <f t="shared" si="754"/>
        <v>0</v>
      </c>
      <c r="H182" s="3">
        <f t="shared" si="754"/>
        <v>0</v>
      </c>
      <c r="I182" s="3">
        <f t="shared" si="754"/>
        <v>0</v>
      </c>
      <c r="J182" s="3">
        <f t="shared" si="754"/>
        <v>0</v>
      </c>
      <c r="K182" s="3">
        <f t="shared" si="754"/>
        <v>0</v>
      </c>
      <c r="L182" s="3">
        <f t="shared" si="754"/>
        <v>0</v>
      </c>
      <c r="M182" s="3">
        <f t="shared" si="754"/>
        <v>0</v>
      </c>
      <c r="N182" s="92">
        <f t="shared" si="754"/>
        <v>0</v>
      </c>
      <c r="O182" s="69">
        <f t="shared" si="743"/>
        <v>0</v>
      </c>
      <c r="Q182" s="620"/>
      <c r="R182" s="185" t="s">
        <v>60</v>
      </c>
      <c r="S182" s="3">
        <f t="shared" ref="S182:AD182" si="755">S6+S118</f>
        <v>0</v>
      </c>
      <c r="T182" s="3">
        <f t="shared" si="755"/>
        <v>0</v>
      </c>
      <c r="U182" s="3">
        <f t="shared" si="755"/>
        <v>0</v>
      </c>
      <c r="V182" s="3">
        <f t="shared" si="755"/>
        <v>0</v>
      </c>
      <c r="W182" s="3">
        <f t="shared" si="755"/>
        <v>0</v>
      </c>
      <c r="X182" s="3">
        <f t="shared" si="755"/>
        <v>0</v>
      </c>
      <c r="Y182" s="3">
        <f t="shared" si="755"/>
        <v>0</v>
      </c>
      <c r="Z182" s="3">
        <f t="shared" si="755"/>
        <v>0</v>
      </c>
      <c r="AA182" s="3">
        <f t="shared" si="755"/>
        <v>0</v>
      </c>
      <c r="AB182" s="3">
        <f t="shared" si="755"/>
        <v>0</v>
      </c>
      <c r="AC182" s="3">
        <f t="shared" si="755"/>
        <v>0</v>
      </c>
      <c r="AD182" s="92">
        <f t="shared" si="755"/>
        <v>0</v>
      </c>
      <c r="AE182" s="69">
        <f t="shared" si="745"/>
        <v>0</v>
      </c>
      <c r="AG182" s="620"/>
      <c r="AH182" s="185" t="s">
        <v>60</v>
      </c>
      <c r="AI182" s="3">
        <f t="shared" ref="AI182:AT182" si="756">AI6+AI118</f>
        <v>0</v>
      </c>
      <c r="AJ182" s="3">
        <f t="shared" si="756"/>
        <v>0</v>
      </c>
      <c r="AK182" s="3">
        <f t="shared" si="756"/>
        <v>0</v>
      </c>
      <c r="AL182" s="3">
        <f t="shared" si="756"/>
        <v>0</v>
      </c>
      <c r="AM182" s="3">
        <f t="shared" si="756"/>
        <v>0</v>
      </c>
      <c r="AN182" s="3">
        <f t="shared" si="756"/>
        <v>0</v>
      </c>
      <c r="AO182" s="3">
        <f t="shared" si="756"/>
        <v>0</v>
      </c>
      <c r="AP182" s="3">
        <f t="shared" si="756"/>
        <v>0</v>
      </c>
      <c r="AQ182" s="3">
        <f t="shared" si="756"/>
        <v>0</v>
      </c>
      <c r="AR182" s="3">
        <f t="shared" si="756"/>
        <v>0</v>
      </c>
      <c r="AS182" s="3">
        <f t="shared" si="756"/>
        <v>0</v>
      </c>
      <c r="AT182" s="92">
        <f t="shared" si="756"/>
        <v>0</v>
      </c>
      <c r="AU182" s="69">
        <f t="shared" si="747"/>
        <v>0</v>
      </c>
      <c r="AW182" s="620"/>
      <c r="AX182" s="185" t="s">
        <v>60</v>
      </c>
      <c r="AY182" s="3">
        <f t="shared" ref="AY182:BJ182" si="757">AY6+AY118</f>
        <v>0</v>
      </c>
      <c r="AZ182" s="3">
        <f t="shared" si="757"/>
        <v>0</v>
      </c>
      <c r="BA182" s="3">
        <f t="shared" si="757"/>
        <v>0</v>
      </c>
      <c r="BB182" s="3">
        <f t="shared" si="757"/>
        <v>0</v>
      </c>
      <c r="BC182" s="3">
        <f t="shared" si="757"/>
        <v>0</v>
      </c>
      <c r="BD182" s="3">
        <f t="shared" si="757"/>
        <v>0</v>
      </c>
      <c r="BE182" s="3">
        <f t="shared" si="757"/>
        <v>0</v>
      </c>
      <c r="BF182" s="3">
        <f t="shared" si="757"/>
        <v>0</v>
      </c>
      <c r="BG182" s="3">
        <f t="shared" si="757"/>
        <v>0</v>
      </c>
      <c r="BH182" s="3">
        <f t="shared" si="757"/>
        <v>0</v>
      </c>
      <c r="BI182" s="3">
        <f t="shared" si="757"/>
        <v>0</v>
      </c>
      <c r="BJ182" s="92">
        <f t="shared" si="757"/>
        <v>0</v>
      </c>
      <c r="BK182" s="69">
        <f t="shared" si="749"/>
        <v>0</v>
      </c>
    </row>
    <row r="183" spans="1:64" x14ac:dyDescent="0.25">
      <c r="A183" s="620"/>
      <c r="B183" s="185" t="s">
        <v>59</v>
      </c>
      <c r="C183" s="3">
        <f t="shared" ref="C183:N183" si="758">C7+C119</f>
        <v>0</v>
      </c>
      <c r="D183" s="3">
        <f t="shared" si="758"/>
        <v>0</v>
      </c>
      <c r="E183" s="3">
        <f t="shared" si="758"/>
        <v>0</v>
      </c>
      <c r="F183" s="3">
        <f t="shared" si="758"/>
        <v>0</v>
      </c>
      <c r="G183" s="3">
        <f t="shared" si="758"/>
        <v>0</v>
      </c>
      <c r="H183" s="3">
        <f t="shared" si="758"/>
        <v>0</v>
      </c>
      <c r="I183" s="3">
        <f t="shared" si="758"/>
        <v>3439.07</v>
      </c>
      <c r="J183" s="3">
        <f t="shared" si="758"/>
        <v>0</v>
      </c>
      <c r="K183" s="3">
        <f t="shared" si="758"/>
        <v>18674.439999999999</v>
      </c>
      <c r="L183" s="3">
        <f t="shared" si="758"/>
        <v>0</v>
      </c>
      <c r="M183" s="3">
        <f t="shared" si="758"/>
        <v>0</v>
      </c>
      <c r="N183" s="92">
        <f t="shared" si="758"/>
        <v>69.982463188168609</v>
      </c>
      <c r="O183" s="69">
        <f t="shared" si="743"/>
        <v>22183.492463188166</v>
      </c>
      <c r="Q183" s="620"/>
      <c r="R183" s="185" t="s">
        <v>59</v>
      </c>
      <c r="S183" s="3">
        <f t="shared" ref="S183:AD183" si="759">S7+S119</f>
        <v>0</v>
      </c>
      <c r="T183" s="3">
        <f t="shared" si="759"/>
        <v>0</v>
      </c>
      <c r="U183" s="3">
        <f t="shared" si="759"/>
        <v>0</v>
      </c>
      <c r="V183" s="3">
        <f t="shared" si="759"/>
        <v>0</v>
      </c>
      <c r="W183" s="3">
        <f t="shared" si="759"/>
        <v>0</v>
      </c>
      <c r="X183" s="3">
        <f t="shared" si="759"/>
        <v>0</v>
      </c>
      <c r="Y183" s="3">
        <f t="shared" si="759"/>
        <v>0</v>
      </c>
      <c r="Z183" s="3">
        <f t="shared" si="759"/>
        <v>0</v>
      </c>
      <c r="AA183" s="3">
        <f t="shared" si="759"/>
        <v>0</v>
      </c>
      <c r="AB183" s="3">
        <f t="shared" si="759"/>
        <v>0</v>
      </c>
      <c r="AC183" s="3">
        <f t="shared" si="759"/>
        <v>0</v>
      </c>
      <c r="AD183" s="92">
        <f t="shared" si="759"/>
        <v>0</v>
      </c>
      <c r="AE183" s="69">
        <f t="shared" si="745"/>
        <v>0</v>
      </c>
      <c r="AG183" s="620"/>
      <c r="AH183" s="185" t="s">
        <v>59</v>
      </c>
      <c r="AI183" s="3">
        <f t="shared" ref="AI183:AT183" si="760">AI7+AI119</f>
        <v>0</v>
      </c>
      <c r="AJ183" s="3">
        <f t="shared" si="760"/>
        <v>0</v>
      </c>
      <c r="AK183" s="3">
        <f t="shared" si="760"/>
        <v>0</v>
      </c>
      <c r="AL183" s="3">
        <f t="shared" si="760"/>
        <v>0</v>
      </c>
      <c r="AM183" s="3">
        <f t="shared" si="760"/>
        <v>0</v>
      </c>
      <c r="AN183" s="3">
        <f t="shared" si="760"/>
        <v>0</v>
      </c>
      <c r="AO183" s="3">
        <f t="shared" si="760"/>
        <v>0</v>
      </c>
      <c r="AP183" s="3">
        <f t="shared" si="760"/>
        <v>0</v>
      </c>
      <c r="AQ183" s="3">
        <f t="shared" si="760"/>
        <v>0</v>
      </c>
      <c r="AR183" s="3">
        <f t="shared" si="760"/>
        <v>0</v>
      </c>
      <c r="AS183" s="3">
        <f t="shared" si="760"/>
        <v>0</v>
      </c>
      <c r="AT183" s="92">
        <f t="shared" si="760"/>
        <v>0</v>
      </c>
      <c r="AU183" s="69">
        <f t="shared" si="747"/>
        <v>0</v>
      </c>
      <c r="AW183" s="620"/>
      <c r="AX183" s="185" t="s">
        <v>59</v>
      </c>
      <c r="AY183" s="3">
        <f t="shared" ref="AY183:BJ183" si="761">AY7+AY119</f>
        <v>0</v>
      </c>
      <c r="AZ183" s="3">
        <f t="shared" si="761"/>
        <v>0</v>
      </c>
      <c r="BA183" s="3">
        <f t="shared" si="761"/>
        <v>0</v>
      </c>
      <c r="BB183" s="3">
        <f t="shared" si="761"/>
        <v>0</v>
      </c>
      <c r="BC183" s="3">
        <f t="shared" si="761"/>
        <v>0</v>
      </c>
      <c r="BD183" s="3">
        <f t="shared" si="761"/>
        <v>0</v>
      </c>
      <c r="BE183" s="3">
        <f t="shared" si="761"/>
        <v>0</v>
      </c>
      <c r="BF183" s="3">
        <f t="shared" si="761"/>
        <v>0</v>
      </c>
      <c r="BG183" s="3">
        <f t="shared" si="761"/>
        <v>0</v>
      </c>
      <c r="BH183" s="3">
        <f t="shared" si="761"/>
        <v>0</v>
      </c>
      <c r="BI183" s="3">
        <f t="shared" si="761"/>
        <v>0</v>
      </c>
      <c r="BJ183" s="92">
        <f t="shared" si="761"/>
        <v>0</v>
      </c>
      <c r="BK183" s="69">
        <f t="shared" si="749"/>
        <v>0</v>
      </c>
    </row>
    <row r="184" spans="1:64" x14ac:dyDescent="0.25">
      <c r="A184" s="620"/>
      <c r="B184" s="185" t="s">
        <v>58</v>
      </c>
      <c r="C184" s="3">
        <f t="shared" ref="C184:N184" si="762">C8+C120</f>
        <v>0</v>
      </c>
      <c r="D184" s="3">
        <f t="shared" si="762"/>
        <v>0</v>
      </c>
      <c r="E184" s="3">
        <f t="shared" si="762"/>
        <v>0</v>
      </c>
      <c r="F184" s="3">
        <f t="shared" si="762"/>
        <v>0</v>
      </c>
      <c r="G184" s="3">
        <f t="shared" si="762"/>
        <v>0</v>
      </c>
      <c r="H184" s="3">
        <f t="shared" si="762"/>
        <v>0</v>
      </c>
      <c r="I184" s="3">
        <f t="shared" si="762"/>
        <v>0</v>
      </c>
      <c r="J184" s="3">
        <f t="shared" si="762"/>
        <v>0</v>
      </c>
      <c r="K184" s="3">
        <f t="shared" si="762"/>
        <v>0</v>
      </c>
      <c r="L184" s="3">
        <f t="shared" si="762"/>
        <v>0</v>
      </c>
      <c r="M184" s="3">
        <f t="shared" si="762"/>
        <v>6860.6885576310742</v>
      </c>
      <c r="N184" s="92">
        <f t="shared" si="762"/>
        <v>12668.38714680966</v>
      </c>
      <c r="O184" s="69">
        <f t="shared" si="743"/>
        <v>19529.075704440736</v>
      </c>
      <c r="Q184" s="620"/>
      <c r="R184" s="185" t="s">
        <v>58</v>
      </c>
      <c r="S184" s="3">
        <f t="shared" ref="S184:AD184" si="763">S8+S120</f>
        <v>0</v>
      </c>
      <c r="T184" s="3">
        <f t="shared" si="763"/>
        <v>0</v>
      </c>
      <c r="U184" s="3">
        <f t="shared" si="763"/>
        <v>0</v>
      </c>
      <c r="V184" s="3">
        <f t="shared" si="763"/>
        <v>0</v>
      </c>
      <c r="W184" s="3">
        <f t="shared" si="763"/>
        <v>0</v>
      </c>
      <c r="X184" s="3">
        <f t="shared" si="763"/>
        <v>0</v>
      </c>
      <c r="Y184" s="3">
        <f t="shared" si="763"/>
        <v>0</v>
      </c>
      <c r="Z184" s="3">
        <f t="shared" si="763"/>
        <v>0</v>
      </c>
      <c r="AA184" s="3">
        <f t="shared" si="763"/>
        <v>0</v>
      </c>
      <c r="AB184" s="3">
        <f t="shared" si="763"/>
        <v>0</v>
      </c>
      <c r="AC184" s="3">
        <f t="shared" si="763"/>
        <v>0</v>
      </c>
      <c r="AD184" s="92">
        <f t="shared" si="763"/>
        <v>0</v>
      </c>
      <c r="AE184" s="69">
        <f t="shared" si="745"/>
        <v>0</v>
      </c>
      <c r="AG184" s="620"/>
      <c r="AH184" s="185" t="s">
        <v>58</v>
      </c>
      <c r="AI184" s="3">
        <f t="shared" ref="AI184:AT184" si="764">AI8+AI120</f>
        <v>0</v>
      </c>
      <c r="AJ184" s="3">
        <f t="shared" si="764"/>
        <v>0</v>
      </c>
      <c r="AK184" s="3">
        <f t="shared" si="764"/>
        <v>0</v>
      </c>
      <c r="AL184" s="3">
        <f t="shared" si="764"/>
        <v>0</v>
      </c>
      <c r="AM184" s="3">
        <f t="shared" si="764"/>
        <v>0</v>
      </c>
      <c r="AN184" s="3">
        <f t="shared" si="764"/>
        <v>0</v>
      </c>
      <c r="AO184" s="3">
        <f t="shared" si="764"/>
        <v>0</v>
      </c>
      <c r="AP184" s="3">
        <f t="shared" si="764"/>
        <v>0</v>
      </c>
      <c r="AQ184" s="3">
        <f t="shared" si="764"/>
        <v>0</v>
      </c>
      <c r="AR184" s="3">
        <f t="shared" si="764"/>
        <v>0</v>
      </c>
      <c r="AS184" s="3">
        <f t="shared" si="764"/>
        <v>0</v>
      </c>
      <c r="AT184" s="92">
        <f t="shared" si="764"/>
        <v>0</v>
      </c>
      <c r="AU184" s="69">
        <f t="shared" si="747"/>
        <v>0</v>
      </c>
      <c r="AW184" s="620"/>
      <c r="AX184" s="185" t="s">
        <v>58</v>
      </c>
      <c r="AY184" s="3">
        <f t="shared" ref="AY184:BJ184" si="765">AY8+AY120</f>
        <v>0</v>
      </c>
      <c r="AZ184" s="3">
        <f t="shared" si="765"/>
        <v>0</v>
      </c>
      <c r="BA184" s="3">
        <f t="shared" si="765"/>
        <v>0</v>
      </c>
      <c r="BB184" s="3">
        <f t="shared" si="765"/>
        <v>0</v>
      </c>
      <c r="BC184" s="3">
        <f t="shared" si="765"/>
        <v>0</v>
      </c>
      <c r="BD184" s="3">
        <f t="shared" si="765"/>
        <v>0</v>
      </c>
      <c r="BE184" s="3">
        <f t="shared" si="765"/>
        <v>0</v>
      </c>
      <c r="BF184" s="3">
        <f t="shared" si="765"/>
        <v>0</v>
      </c>
      <c r="BG184" s="3">
        <f t="shared" si="765"/>
        <v>0</v>
      </c>
      <c r="BH184" s="3">
        <f t="shared" si="765"/>
        <v>0</v>
      </c>
      <c r="BI184" s="3">
        <f t="shared" si="765"/>
        <v>0</v>
      </c>
      <c r="BJ184" s="92">
        <f t="shared" si="765"/>
        <v>0</v>
      </c>
      <c r="BK184" s="69">
        <f t="shared" si="749"/>
        <v>0</v>
      </c>
    </row>
    <row r="185" spans="1:64" x14ac:dyDescent="0.25">
      <c r="A185" s="620"/>
      <c r="B185" s="185" t="s">
        <v>57</v>
      </c>
      <c r="C185" s="3">
        <f t="shared" ref="C185:N185" si="766">C9+C121</f>
        <v>0</v>
      </c>
      <c r="D185" s="3">
        <f t="shared" si="766"/>
        <v>0</v>
      </c>
      <c r="E185" s="3">
        <f t="shared" si="766"/>
        <v>0</v>
      </c>
      <c r="F185" s="3">
        <f t="shared" si="766"/>
        <v>0</v>
      </c>
      <c r="G185" s="3">
        <f t="shared" si="766"/>
        <v>0</v>
      </c>
      <c r="H185" s="3">
        <f t="shared" si="766"/>
        <v>0</v>
      </c>
      <c r="I185" s="3">
        <f t="shared" si="766"/>
        <v>0</v>
      </c>
      <c r="J185" s="3">
        <f t="shared" si="766"/>
        <v>0</v>
      </c>
      <c r="K185" s="3">
        <f t="shared" si="766"/>
        <v>2638.4</v>
      </c>
      <c r="L185" s="3">
        <f t="shared" si="766"/>
        <v>0</v>
      </c>
      <c r="M185" s="3">
        <f t="shared" si="766"/>
        <v>0</v>
      </c>
      <c r="N185" s="92">
        <f t="shared" si="766"/>
        <v>0</v>
      </c>
      <c r="O185" s="69">
        <f t="shared" si="743"/>
        <v>2638.4</v>
      </c>
      <c r="Q185" s="620"/>
      <c r="R185" s="185" t="s">
        <v>57</v>
      </c>
      <c r="S185" s="3">
        <f t="shared" ref="S185:AD185" si="767">S9+S121</f>
        <v>0</v>
      </c>
      <c r="T185" s="3">
        <f t="shared" si="767"/>
        <v>0</v>
      </c>
      <c r="U185" s="3">
        <f t="shared" si="767"/>
        <v>0</v>
      </c>
      <c r="V185" s="3">
        <f t="shared" si="767"/>
        <v>0</v>
      </c>
      <c r="W185" s="3">
        <f t="shared" si="767"/>
        <v>0</v>
      </c>
      <c r="X185" s="3">
        <f t="shared" si="767"/>
        <v>0</v>
      </c>
      <c r="Y185" s="3">
        <f t="shared" si="767"/>
        <v>0</v>
      </c>
      <c r="Z185" s="3">
        <f t="shared" si="767"/>
        <v>0</v>
      </c>
      <c r="AA185" s="3">
        <f t="shared" si="767"/>
        <v>0</v>
      </c>
      <c r="AB185" s="3">
        <f t="shared" si="767"/>
        <v>0</v>
      </c>
      <c r="AC185" s="3">
        <f t="shared" si="767"/>
        <v>0</v>
      </c>
      <c r="AD185" s="92">
        <f t="shared" si="767"/>
        <v>0</v>
      </c>
      <c r="AE185" s="69">
        <f t="shared" si="745"/>
        <v>0</v>
      </c>
      <c r="AG185" s="620"/>
      <c r="AH185" s="185" t="s">
        <v>57</v>
      </c>
      <c r="AI185" s="3">
        <f t="shared" ref="AI185:AT185" si="768">AI9+AI121</f>
        <v>0</v>
      </c>
      <c r="AJ185" s="3">
        <f t="shared" si="768"/>
        <v>0</v>
      </c>
      <c r="AK185" s="3">
        <f t="shared" si="768"/>
        <v>0</v>
      </c>
      <c r="AL185" s="3">
        <f t="shared" si="768"/>
        <v>0</v>
      </c>
      <c r="AM185" s="3">
        <f t="shared" si="768"/>
        <v>0</v>
      </c>
      <c r="AN185" s="3">
        <f t="shared" si="768"/>
        <v>0</v>
      </c>
      <c r="AO185" s="3">
        <f t="shared" si="768"/>
        <v>0</v>
      </c>
      <c r="AP185" s="3">
        <f t="shared" si="768"/>
        <v>0</v>
      </c>
      <c r="AQ185" s="3">
        <f t="shared" si="768"/>
        <v>0</v>
      </c>
      <c r="AR185" s="3">
        <f t="shared" si="768"/>
        <v>0</v>
      </c>
      <c r="AS185" s="3">
        <f t="shared" si="768"/>
        <v>0</v>
      </c>
      <c r="AT185" s="92">
        <f t="shared" si="768"/>
        <v>0</v>
      </c>
      <c r="AU185" s="69">
        <f t="shared" si="747"/>
        <v>0</v>
      </c>
      <c r="AW185" s="620"/>
      <c r="AX185" s="185" t="s">
        <v>57</v>
      </c>
      <c r="AY185" s="3">
        <f t="shared" ref="AY185:BJ185" si="769">AY9+AY121</f>
        <v>0</v>
      </c>
      <c r="AZ185" s="3">
        <f t="shared" si="769"/>
        <v>0</v>
      </c>
      <c r="BA185" s="3">
        <f t="shared" si="769"/>
        <v>0</v>
      </c>
      <c r="BB185" s="3">
        <f t="shared" si="769"/>
        <v>0</v>
      </c>
      <c r="BC185" s="3">
        <f t="shared" si="769"/>
        <v>0</v>
      </c>
      <c r="BD185" s="3">
        <f t="shared" si="769"/>
        <v>0</v>
      </c>
      <c r="BE185" s="3">
        <f t="shared" si="769"/>
        <v>0</v>
      </c>
      <c r="BF185" s="3">
        <f t="shared" si="769"/>
        <v>0</v>
      </c>
      <c r="BG185" s="3">
        <f t="shared" si="769"/>
        <v>0</v>
      </c>
      <c r="BH185" s="3">
        <f t="shared" si="769"/>
        <v>0</v>
      </c>
      <c r="BI185" s="3">
        <f t="shared" si="769"/>
        <v>0</v>
      </c>
      <c r="BJ185" s="92">
        <f t="shared" si="769"/>
        <v>0</v>
      </c>
      <c r="BK185" s="69">
        <f t="shared" si="749"/>
        <v>0</v>
      </c>
    </row>
    <row r="186" spans="1:64" x14ac:dyDescent="0.25">
      <c r="A186" s="620"/>
      <c r="B186" s="185" t="s">
        <v>56</v>
      </c>
      <c r="C186" s="3">
        <f t="shared" ref="C186:N186" si="770">C10+C122</f>
        <v>0</v>
      </c>
      <c r="D186" s="3">
        <f t="shared" si="770"/>
        <v>0</v>
      </c>
      <c r="E186" s="3">
        <f t="shared" si="770"/>
        <v>0</v>
      </c>
      <c r="F186" s="3">
        <f t="shared" si="770"/>
        <v>422895.18</v>
      </c>
      <c r="G186" s="3">
        <f t="shared" si="770"/>
        <v>518298.48</v>
      </c>
      <c r="H186" s="3">
        <f t="shared" si="770"/>
        <v>156821.6</v>
      </c>
      <c r="I186" s="3">
        <f t="shared" si="770"/>
        <v>21523.46</v>
      </c>
      <c r="J186" s="3">
        <f t="shared" si="770"/>
        <v>10103.92</v>
      </c>
      <c r="K186" s="3">
        <f t="shared" si="770"/>
        <v>0</v>
      </c>
      <c r="L186" s="3">
        <f t="shared" si="770"/>
        <v>0</v>
      </c>
      <c r="M186" s="3">
        <f t="shared" si="770"/>
        <v>0</v>
      </c>
      <c r="N186" s="92">
        <f t="shared" si="770"/>
        <v>0</v>
      </c>
      <c r="O186" s="69">
        <f t="shared" si="743"/>
        <v>1129642.6399999999</v>
      </c>
      <c r="Q186" s="620"/>
      <c r="R186" s="185" t="s">
        <v>56</v>
      </c>
      <c r="S186" s="3">
        <f t="shared" ref="S186:AD186" si="771">S10+S122</f>
        <v>0</v>
      </c>
      <c r="T186" s="3">
        <f t="shared" si="771"/>
        <v>0</v>
      </c>
      <c r="U186" s="3">
        <f t="shared" si="771"/>
        <v>0</v>
      </c>
      <c r="V186" s="3">
        <f t="shared" si="771"/>
        <v>0</v>
      </c>
      <c r="W186" s="3">
        <f t="shared" si="771"/>
        <v>0</v>
      </c>
      <c r="X186" s="3">
        <f t="shared" si="771"/>
        <v>0</v>
      </c>
      <c r="Y186" s="3">
        <f t="shared" si="771"/>
        <v>0</v>
      </c>
      <c r="Z186" s="3">
        <f t="shared" si="771"/>
        <v>0</v>
      </c>
      <c r="AA186" s="3">
        <f t="shared" si="771"/>
        <v>0</v>
      </c>
      <c r="AB186" s="3">
        <f t="shared" si="771"/>
        <v>0</v>
      </c>
      <c r="AC186" s="3">
        <f t="shared" si="771"/>
        <v>0</v>
      </c>
      <c r="AD186" s="92">
        <f t="shared" si="771"/>
        <v>0</v>
      </c>
      <c r="AE186" s="69">
        <f t="shared" si="745"/>
        <v>0</v>
      </c>
      <c r="AG186" s="620"/>
      <c r="AH186" s="185" t="s">
        <v>56</v>
      </c>
      <c r="AI186" s="3">
        <f t="shared" ref="AI186:AT186" si="772">AI10+AI122</f>
        <v>0</v>
      </c>
      <c r="AJ186" s="3">
        <f t="shared" si="772"/>
        <v>0</v>
      </c>
      <c r="AK186" s="3">
        <f t="shared" si="772"/>
        <v>0</v>
      </c>
      <c r="AL186" s="3">
        <f t="shared" si="772"/>
        <v>0</v>
      </c>
      <c r="AM186" s="3">
        <f t="shared" si="772"/>
        <v>0</v>
      </c>
      <c r="AN186" s="3">
        <f t="shared" si="772"/>
        <v>0</v>
      </c>
      <c r="AO186" s="3">
        <f t="shared" si="772"/>
        <v>0</v>
      </c>
      <c r="AP186" s="3">
        <f t="shared" si="772"/>
        <v>0</v>
      </c>
      <c r="AQ186" s="3">
        <f t="shared" si="772"/>
        <v>0</v>
      </c>
      <c r="AR186" s="3">
        <f t="shared" si="772"/>
        <v>0</v>
      </c>
      <c r="AS186" s="3">
        <f t="shared" si="772"/>
        <v>0</v>
      </c>
      <c r="AT186" s="92">
        <f t="shared" si="772"/>
        <v>0</v>
      </c>
      <c r="AU186" s="69">
        <f t="shared" si="747"/>
        <v>0</v>
      </c>
      <c r="AW186" s="620"/>
      <c r="AX186" s="185" t="s">
        <v>56</v>
      </c>
      <c r="AY186" s="3">
        <f t="shared" ref="AY186:BJ186" si="773">AY10+AY122</f>
        <v>0</v>
      </c>
      <c r="AZ186" s="3">
        <f t="shared" si="773"/>
        <v>0</v>
      </c>
      <c r="BA186" s="3">
        <f t="shared" si="773"/>
        <v>0</v>
      </c>
      <c r="BB186" s="3">
        <f t="shared" si="773"/>
        <v>0</v>
      </c>
      <c r="BC186" s="3">
        <f t="shared" si="773"/>
        <v>0</v>
      </c>
      <c r="BD186" s="3">
        <f t="shared" si="773"/>
        <v>0</v>
      </c>
      <c r="BE186" s="3">
        <f t="shared" si="773"/>
        <v>0</v>
      </c>
      <c r="BF186" s="3">
        <f t="shared" si="773"/>
        <v>0</v>
      </c>
      <c r="BG186" s="3">
        <f t="shared" si="773"/>
        <v>0</v>
      </c>
      <c r="BH186" s="3">
        <f t="shared" si="773"/>
        <v>0</v>
      </c>
      <c r="BI186" s="3">
        <f t="shared" si="773"/>
        <v>0</v>
      </c>
      <c r="BJ186" s="92">
        <f t="shared" si="773"/>
        <v>0</v>
      </c>
      <c r="BK186" s="69">
        <f t="shared" si="749"/>
        <v>0</v>
      </c>
    </row>
    <row r="187" spans="1:64" x14ac:dyDescent="0.25">
      <c r="A187" s="620"/>
      <c r="B187" s="185" t="s">
        <v>55</v>
      </c>
      <c r="C187" s="3">
        <f t="shared" ref="C187:N187" si="774">C11+C123</f>
        <v>0</v>
      </c>
      <c r="D187" s="3">
        <f t="shared" si="774"/>
        <v>153036</v>
      </c>
      <c r="E187" s="3">
        <f t="shared" si="774"/>
        <v>274808</v>
      </c>
      <c r="F187" s="3">
        <f t="shared" si="774"/>
        <v>0</v>
      </c>
      <c r="G187" s="3">
        <f t="shared" si="774"/>
        <v>406.71</v>
      </c>
      <c r="H187" s="3">
        <f t="shared" si="774"/>
        <v>291494.84000000003</v>
      </c>
      <c r="I187" s="3">
        <f t="shared" si="774"/>
        <v>214438.23</v>
      </c>
      <c r="J187" s="3">
        <f t="shared" si="774"/>
        <v>78843.08</v>
      </c>
      <c r="K187" s="3">
        <f t="shared" si="774"/>
        <v>324171.15999999997</v>
      </c>
      <c r="L187" s="3">
        <f t="shared" si="774"/>
        <v>0</v>
      </c>
      <c r="M187" s="3">
        <f t="shared" si="774"/>
        <v>27595.448792014045</v>
      </c>
      <c r="N187" s="92">
        <f t="shared" si="774"/>
        <v>74767.531645035691</v>
      </c>
      <c r="O187" s="69">
        <f t="shared" si="743"/>
        <v>1439561.0004370497</v>
      </c>
      <c r="Q187" s="620"/>
      <c r="R187" s="185" t="s">
        <v>55</v>
      </c>
      <c r="S187" s="3">
        <f t="shared" ref="S187:AD187" si="775">S11+S123</f>
        <v>0</v>
      </c>
      <c r="T187" s="3">
        <f t="shared" si="775"/>
        <v>55641</v>
      </c>
      <c r="U187" s="3">
        <f t="shared" si="775"/>
        <v>1595815</v>
      </c>
      <c r="V187" s="3">
        <f t="shared" si="775"/>
        <v>696525</v>
      </c>
      <c r="W187" s="3">
        <f t="shared" si="775"/>
        <v>538800</v>
      </c>
      <c r="X187" s="3">
        <f t="shared" si="775"/>
        <v>1002481</v>
      </c>
      <c r="Y187" s="3">
        <f t="shared" si="775"/>
        <v>1003681</v>
      </c>
      <c r="Z187" s="3">
        <f t="shared" si="775"/>
        <v>337762</v>
      </c>
      <c r="AA187" s="3">
        <f t="shared" si="775"/>
        <v>0</v>
      </c>
      <c r="AB187" s="3">
        <f t="shared" si="775"/>
        <v>0</v>
      </c>
      <c r="AC187" s="3">
        <f t="shared" si="775"/>
        <v>5632.8657363206858</v>
      </c>
      <c r="AD187" s="92">
        <f t="shared" si="775"/>
        <v>78499.331048677021</v>
      </c>
      <c r="AE187" s="69">
        <f t="shared" si="745"/>
        <v>5314837.1967849974</v>
      </c>
      <c r="AG187" s="620"/>
      <c r="AH187" s="185" t="s">
        <v>55</v>
      </c>
      <c r="AI187" s="3">
        <f t="shared" ref="AI187:AT187" si="776">AI11+AI123</f>
        <v>0</v>
      </c>
      <c r="AJ187" s="3">
        <f t="shared" si="776"/>
        <v>0</v>
      </c>
      <c r="AK187" s="3">
        <f t="shared" si="776"/>
        <v>0</v>
      </c>
      <c r="AL187" s="3">
        <f t="shared" si="776"/>
        <v>0</v>
      </c>
      <c r="AM187" s="3">
        <f t="shared" si="776"/>
        <v>0</v>
      </c>
      <c r="AN187" s="3">
        <f t="shared" si="776"/>
        <v>0</v>
      </c>
      <c r="AO187" s="3">
        <f t="shared" si="776"/>
        <v>0</v>
      </c>
      <c r="AP187" s="3">
        <f t="shared" si="776"/>
        <v>0</v>
      </c>
      <c r="AQ187" s="3">
        <f t="shared" si="776"/>
        <v>0</v>
      </c>
      <c r="AR187" s="3">
        <f t="shared" si="776"/>
        <v>0</v>
      </c>
      <c r="AS187" s="3">
        <f t="shared" si="776"/>
        <v>0</v>
      </c>
      <c r="AT187" s="92">
        <f t="shared" si="776"/>
        <v>0</v>
      </c>
      <c r="AU187" s="69">
        <f t="shared" si="747"/>
        <v>0</v>
      </c>
      <c r="AW187" s="620"/>
      <c r="AX187" s="185" t="s">
        <v>55</v>
      </c>
      <c r="AY187" s="3">
        <f t="shared" ref="AY187:BJ187" si="777">AY11+AY123</f>
        <v>0</v>
      </c>
      <c r="AZ187" s="3">
        <f t="shared" si="777"/>
        <v>0</v>
      </c>
      <c r="BA187" s="3">
        <f t="shared" si="777"/>
        <v>0</v>
      </c>
      <c r="BB187" s="3">
        <f t="shared" si="777"/>
        <v>0</v>
      </c>
      <c r="BC187" s="3">
        <f t="shared" si="777"/>
        <v>0</v>
      </c>
      <c r="BD187" s="3">
        <f t="shared" si="777"/>
        <v>0</v>
      </c>
      <c r="BE187" s="3">
        <f t="shared" si="777"/>
        <v>0</v>
      </c>
      <c r="BF187" s="3">
        <f t="shared" si="777"/>
        <v>0</v>
      </c>
      <c r="BG187" s="3">
        <f t="shared" si="777"/>
        <v>0</v>
      </c>
      <c r="BH187" s="3">
        <f t="shared" si="777"/>
        <v>0</v>
      </c>
      <c r="BI187" s="3">
        <f t="shared" si="777"/>
        <v>0</v>
      </c>
      <c r="BJ187" s="92">
        <f t="shared" si="777"/>
        <v>0</v>
      </c>
      <c r="BK187" s="69">
        <f t="shared" si="749"/>
        <v>0</v>
      </c>
    </row>
    <row r="188" spans="1:64" x14ac:dyDescent="0.25">
      <c r="A188" s="620"/>
      <c r="B188" s="185" t="s">
        <v>54</v>
      </c>
      <c r="C188" s="3">
        <f t="shared" ref="C188:N188" si="778">C12+C124</f>
        <v>0</v>
      </c>
      <c r="D188" s="3">
        <f t="shared" si="778"/>
        <v>0</v>
      </c>
      <c r="E188" s="3">
        <f t="shared" si="778"/>
        <v>0</v>
      </c>
      <c r="F188" s="3">
        <f t="shared" si="778"/>
        <v>0</v>
      </c>
      <c r="G188" s="3">
        <f t="shared" si="778"/>
        <v>0</v>
      </c>
      <c r="H188" s="3">
        <f t="shared" si="778"/>
        <v>0</v>
      </c>
      <c r="I188" s="3">
        <f t="shared" si="778"/>
        <v>0</v>
      </c>
      <c r="J188" s="3">
        <f t="shared" si="778"/>
        <v>0</v>
      </c>
      <c r="K188" s="3">
        <f t="shared" si="778"/>
        <v>0</v>
      </c>
      <c r="L188" s="3">
        <f t="shared" si="778"/>
        <v>0</v>
      </c>
      <c r="M188" s="3">
        <f t="shared" si="778"/>
        <v>0</v>
      </c>
      <c r="N188" s="92">
        <f t="shared" si="778"/>
        <v>165.50868180145991</v>
      </c>
      <c r="O188" s="69">
        <f t="shared" si="743"/>
        <v>165.50868180145991</v>
      </c>
      <c r="Q188" s="620"/>
      <c r="R188" s="185" t="s">
        <v>54</v>
      </c>
      <c r="S188" s="3">
        <f t="shared" ref="S188:AD188" si="779">S12+S124</f>
        <v>0</v>
      </c>
      <c r="T188" s="3">
        <f t="shared" si="779"/>
        <v>0</v>
      </c>
      <c r="U188" s="3">
        <f t="shared" si="779"/>
        <v>0</v>
      </c>
      <c r="V188" s="3">
        <f t="shared" si="779"/>
        <v>0</v>
      </c>
      <c r="W188" s="3">
        <f t="shared" si="779"/>
        <v>0</v>
      </c>
      <c r="X188" s="3">
        <f t="shared" si="779"/>
        <v>0</v>
      </c>
      <c r="Y188" s="3">
        <f t="shared" si="779"/>
        <v>0</v>
      </c>
      <c r="Z188" s="3">
        <f t="shared" si="779"/>
        <v>0</v>
      </c>
      <c r="AA188" s="3">
        <f t="shared" si="779"/>
        <v>0</v>
      </c>
      <c r="AB188" s="3">
        <f t="shared" si="779"/>
        <v>0</v>
      </c>
      <c r="AC188" s="3">
        <f t="shared" si="779"/>
        <v>0</v>
      </c>
      <c r="AD188" s="92">
        <f t="shared" si="779"/>
        <v>621.94358697841062</v>
      </c>
      <c r="AE188" s="69">
        <f t="shared" si="745"/>
        <v>621.94358697841062</v>
      </c>
      <c r="AG188" s="620"/>
      <c r="AH188" s="185" t="s">
        <v>54</v>
      </c>
      <c r="AI188" s="3">
        <f t="shared" ref="AI188:AT188" si="780">AI12+AI124</f>
        <v>0</v>
      </c>
      <c r="AJ188" s="3">
        <f t="shared" si="780"/>
        <v>0</v>
      </c>
      <c r="AK188" s="3">
        <f t="shared" si="780"/>
        <v>0</v>
      </c>
      <c r="AL188" s="3">
        <f t="shared" si="780"/>
        <v>0</v>
      </c>
      <c r="AM188" s="3">
        <f t="shared" si="780"/>
        <v>0</v>
      </c>
      <c r="AN188" s="3">
        <f t="shared" si="780"/>
        <v>0</v>
      </c>
      <c r="AO188" s="3">
        <f t="shared" si="780"/>
        <v>0</v>
      </c>
      <c r="AP188" s="3">
        <f t="shared" si="780"/>
        <v>0</v>
      </c>
      <c r="AQ188" s="3">
        <f t="shared" si="780"/>
        <v>0</v>
      </c>
      <c r="AR188" s="3">
        <f t="shared" si="780"/>
        <v>0</v>
      </c>
      <c r="AS188" s="3">
        <f t="shared" si="780"/>
        <v>0</v>
      </c>
      <c r="AT188" s="92">
        <f t="shared" si="780"/>
        <v>0</v>
      </c>
      <c r="AU188" s="69">
        <f t="shared" si="747"/>
        <v>0</v>
      </c>
      <c r="AW188" s="620"/>
      <c r="AX188" s="185" t="s">
        <v>54</v>
      </c>
      <c r="AY188" s="3">
        <f t="shared" ref="AY188:BJ188" si="781">AY12+AY124</f>
        <v>0</v>
      </c>
      <c r="AZ188" s="3">
        <f t="shared" si="781"/>
        <v>0</v>
      </c>
      <c r="BA188" s="3">
        <f t="shared" si="781"/>
        <v>0</v>
      </c>
      <c r="BB188" s="3">
        <f t="shared" si="781"/>
        <v>0</v>
      </c>
      <c r="BC188" s="3">
        <f t="shared" si="781"/>
        <v>0</v>
      </c>
      <c r="BD188" s="3">
        <f t="shared" si="781"/>
        <v>0</v>
      </c>
      <c r="BE188" s="3">
        <f t="shared" si="781"/>
        <v>0</v>
      </c>
      <c r="BF188" s="3">
        <f t="shared" si="781"/>
        <v>0</v>
      </c>
      <c r="BG188" s="3">
        <f t="shared" si="781"/>
        <v>0</v>
      </c>
      <c r="BH188" s="3">
        <f t="shared" si="781"/>
        <v>0</v>
      </c>
      <c r="BI188" s="3">
        <f t="shared" si="781"/>
        <v>0</v>
      </c>
      <c r="BJ188" s="92">
        <f t="shared" si="781"/>
        <v>0</v>
      </c>
      <c r="BK188" s="69">
        <f t="shared" si="749"/>
        <v>0</v>
      </c>
    </row>
    <row r="189" spans="1:64" x14ac:dyDescent="0.25">
      <c r="A189" s="620"/>
      <c r="B189" s="185" t="s">
        <v>53</v>
      </c>
      <c r="C189" s="3">
        <f t="shared" ref="C189:N189" si="782">C13+C125</f>
        <v>0</v>
      </c>
      <c r="D189" s="3">
        <f t="shared" si="782"/>
        <v>0</v>
      </c>
      <c r="E189" s="3">
        <f t="shared" si="782"/>
        <v>0</v>
      </c>
      <c r="F189" s="3">
        <f t="shared" si="782"/>
        <v>0</v>
      </c>
      <c r="G189" s="3">
        <f t="shared" si="782"/>
        <v>0</v>
      </c>
      <c r="H189" s="3">
        <f t="shared" si="782"/>
        <v>0</v>
      </c>
      <c r="I189" s="3">
        <f t="shared" si="782"/>
        <v>0</v>
      </c>
      <c r="J189" s="3">
        <f t="shared" si="782"/>
        <v>0</v>
      </c>
      <c r="K189" s="3">
        <f t="shared" si="782"/>
        <v>0</v>
      </c>
      <c r="L189" s="3">
        <f t="shared" si="782"/>
        <v>0</v>
      </c>
      <c r="M189" s="3">
        <f t="shared" si="782"/>
        <v>0</v>
      </c>
      <c r="N189" s="92">
        <f t="shared" si="782"/>
        <v>0</v>
      </c>
      <c r="O189" s="69">
        <f t="shared" si="743"/>
        <v>0</v>
      </c>
      <c r="Q189" s="620"/>
      <c r="R189" s="185" t="s">
        <v>53</v>
      </c>
      <c r="S189" s="3">
        <f t="shared" ref="S189:AD189" si="783">S13+S125</f>
        <v>0</v>
      </c>
      <c r="T189" s="3">
        <f t="shared" si="783"/>
        <v>0</v>
      </c>
      <c r="U189" s="3">
        <f t="shared" si="783"/>
        <v>0</v>
      </c>
      <c r="V189" s="3">
        <f t="shared" si="783"/>
        <v>0</v>
      </c>
      <c r="W189" s="3">
        <f t="shared" si="783"/>
        <v>0</v>
      </c>
      <c r="X189" s="3">
        <f t="shared" si="783"/>
        <v>0</v>
      </c>
      <c r="Y189" s="3">
        <f t="shared" si="783"/>
        <v>0</v>
      </c>
      <c r="Z189" s="3">
        <f t="shared" si="783"/>
        <v>0</v>
      </c>
      <c r="AA189" s="3">
        <f t="shared" si="783"/>
        <v>0</v>
      </c>
      <c r="AB189" s="3">
        <f t="shared" si="783"/>
        <v>0</v>
      </c>
      <c r="AC189" s="3">
        <f t="shared" si="783"/>
        <v>0</v>
      </c>
      <c r="AD189" s="92">
        <f t="shared" si="783"/>
        <v>0</v>
      </c>
      <c r="AE189" s="69">
        <f t="shared" si="745"/>
        <v>0</v>
      </c>
      <c r="AG189" s="620"/>
      <c r="AH189" s="185" t="s">
        <v>53</v>
      </c>
      <c r="AI189" s="3">
        <f t="shared" ref="AI189:AT189" si="784">AI13+AI125</f>
        <v>0</v>
      </c>
      <c r="AJ189" s="3">
        <f t="shared" si="784"/>
        <v>0</v>
      </c>
      <c r="AK189" s="3">
        <f t="shared" si="784"/>
        <v>0</v>
      </c>
      <c r="AL189" s="3">
        <f t="shared" si="784"/>
        <v>0</v>
      </c>
      <c r="AM189" s="3">
        <f t="shared" si="784"/>
        <v>0</v>
      </c>
      <c r="AN189" s="3">
        <f t="shared" si="784"/>
        <v>0</v>
      </c>
      <c r="AO189" s="3">
        <f t="shared" si="784"/>
        <v>0</v>
      </c>
      <c r="AP189" s="3">
        <f t="shared" si="784"/>
        <v>0</v>
      </c>
      <c r="AQ189" s="3">
        <f t="shared" si="784"/>
        <v>0</v>
      </c>
      <c r="AR189" s="3">
        <f t="shared" si="784"/>
        <v>0</v>
      </c>
      <c r="AS189" s="3">
        <f t="shared" si="784"/>
        <v>0</v>
      </c>
      <c r="AT189" s="92">
        <f t="shared" si="784"/>
        <v>0</v>
      </c>
      <c r="AU189" s="69">
        <f t="shared" si="747"/>
        <v>0</v>
      </c>
      <c r="AW189" s="620"/>
      <c r="AX189" s="185" t="s">
        <v>53</v>
      </c>
      <c r="AY189" s="3">
        <f t="shared" ref="AY189:BJ189" si="785">AY13+AY125</f>
        <v>0</v>
      </c>
      <c r="AZ189" s="3">
        <f t="shared" si="785"/>
        <v>0</v>
      </c>
      <c r="BA189" s="3">
        <f t="shared" si="785"/>
        <v>0</v>
      </c>
      <c r="BB189" s="3">
        <f t="shared" si="785"/>
        <v>0</v>
      </c>
      <c r="BC189" s="3">
        <f t="shared" si="785"/>
        <v>0</v>
      </c>
      <c r="BD189" s="3">
        <f t="shared" si="785"/>
        <v>0</v>
      </c>
      <c r="BE189" s="3">
        <f t="shared" si="785"/>
        <v>0</v>
      </c>
      <c r="BF189" s="3">
        <f t="shared" si="785"/>
        <v>0</v>
      </c>
      <c r="BG189" s="3">
        <f t="shared" si="785"/>
        <v>0</v>
      </c>
      <c r="BH189" s="3">
        <f t="shared" si="785"/>
        <v>0</v>
      </c>
      <c r="BI189" s="3">
        <f t="shared" si="785"/>
        <v>0</v>
      </c>
      <c r="BJ189" s="92">
        <f t="shared" si="785"/>
        <v>0</v>
      </c>
      <c r="BK189" s="69">
        <f t="shared" si="749"/>
        <v>0</v>
      </c>
    </row>
    <row r="190" spans="1:64" x14ac:dyDescent="0.25">
      <c r="A190" s="620"/>
      <c r="B190" s="185" t="s">
        <v>52</v>
      </c>
      <c r="C190" s="3">
        <f t="shared" ref="C190:N190" si="786">C14+C126</f>
        <v>0</v>
      </c>
      <c r="D190" s="3">
        <f t="shared" si="786"/>
        <v>0</v>
      </c>
      <c r="E190" s="3">
        <f t="shared" si="786"/>
        <v>0</v>
      </c>
      <c r="F190" s="3">
        <f t="shared" si="786"/>
        <v>0</v>
      </c>
      <c r="G190" s="3">
        <f t="shared" si="786"/>
        <v>0</v>
      </c>
      <c r="H190" s="3">
        <f t="shared" si="786"/>
        <v>0</v>
      </c>
      <c r="I190" s="3">
        <f t="shared" si="786"/>
        <v>0</v>
      </c>
      <c r="J190" s="3">
        <f t="shared" si="786"/>
        <v>0</v>
      </c>
      <c r="K190" s="3">
        <f t="shared" si="786"/>
        <v>0</v>
      </c>
      <c r="L190" s="3">
        <f t="shared" si="786"/>
        <v>0</v>
      </c>
      <c r="M190" s="3">
        <f t="shared" si="786"/>
        <v>0</v>
      </c>
      <c r="N190" s="92">
        <f t="shared" si="786"/>
        <v>0</v>
      </c>
      <c r="O190" s="69">
        <f t="shared" si="743"/>
        <v>0</v>
      </c>
      <c r="Q190" s="620"/>
      <c r="R190" s="185" t="s">
        <v>52</v>
      </c>
      <c r="S190" s="3">
        <f t="shared" ref="S190:AD190" si="787">S14+S126</f>
        <v>0</v>
      </c>
      <c r="T190" s="3">
        <f t="shared" si="787"/>
        <v>0</v>
      </c>
      <c r="U190" s="3">
        <f t="shared" si="787"/>
        <v>0</v>
      </c>
      <c r="V190" s="3">
        <f t="shared" si="787"/>
        <v>0</v>
      </c>
      <c r="W190" s="3">
        <f t="shared" si="787"/>
        <v>0</v>
      </c>
      <c r="X190" s="3">
        <f t="shared" si="787"/>
        <v>0</v>
      </c>
      <c r="Y190" s="3">
        <f t="shared" si="787"/>
        <v>0</v>
      </c>
      <c r="Z190" s="3">
        <f t="shared" si="787"/>
        <v>0</v>
      </c>
      <c r="AA190" s="3">
        <f t="shared" si="787"/>
        <v>0</v>
      </c>
      <c r="AB190" s="3">
        <f t="shared" si="787"/>
        <v>0</v>
      </c>
      <c r="AC190" s="3">
        <f t="shared" si="787"/>
        <v>0</v>
      </c>
      <c r="AD190" s="92">
        <f t="shared" si="787"/>
        <v>0</v>
      </c>
      <c r="AE190" s="69">
        <f t="shared" si="745"/>
        <v>0</v>
      </c>
      <c r="AG190" s="620"/>
      <c r="AH190" s="185" t="s">
        <v>52</v>
      </c>
      <c r="AI190" s="3">
        <f t="shared" ref="AI190:AT190" si="788">AI14+AI126</f>
        <v>0</v>
      </c>
      <c r="AJ190" s="3">
        <f t="shared" si="788"/>
        <v>0</v>
      </c>
      <c r="AK190" s="3">
        <f t="shared" si="788"/>
        <v>0</v>
      </c>
      <c r="AL190" s="3">
        <f t="shared" si="788"/>
        <v>0</v>
      </c>
      <c r="AM190" s="3">
        <f t="shared" si="788"/>
        <v>0</v>
      </c>
      <c r="AN190" s="3">
        <f t="shared" si="788"/>
        <v>0</v>
      </c>
      <c r="AO190" s="3">
        <f t="shared" si="788"/>
        <v>0</v>
      </c>
      <c r="AP190" s="3">
        <f t="shared" si="788"/>
        <v>0</v>
      </c>
      <c r="AQ190" s="3">
        <f t="shared" si="788"/>
        <v>0</v>
      </c>
      <c r="AR190" s="3">
        <f t="shared" si="788"/>
        <v>0</v>
      </c>
      <c r="AS190" s="3">
        <f t="shared" si="788"/>
        <v>0</v>
      </c>
      <c r="AT190" s="92">
        <f t="shared" si="788"/>
        <v>0</v>
      </c>
      <c r="AU190" s="69">
        <f t="shared" si="747"/>
        <v>0</v>
      </c>
      <c r="AW190" s="620"/>
      <c r="AX190" s="185" t="s">
        <v>52</v>
      </c>
      <c r="AY190" s="3">
        <f t="shared" ref="AY190:BJ190" si="789">AY14+AY126</f>
        <v>0</v>
      </c>
      <c r="AZ190" s="3">
        <f t="shared" si="789"/>
        <v>0</v>
      </c>
      <c r="BA190" s="3">
        <f t="shared" si="789"/>
        <v>0</v>
      </c>
      <c r="BB190" s="3">
        <f t="shared" si="789"/>
        <v>0</v>
      </c>
      <c r="BC190" s="3">
        <f t="shared" si="789"/>
        <v>0</v>
      </c>
      <c r="BD190" s="3">
        <f t="shared" si="789"/>
        <v>0</v>
      </c>
      <c r="BE190" s="3">
        <f t="shared" si="789"/>
        <v>0</v>
      </c>
      <c r="BF190" s="3">
        <f t="shared" si="789"/>
        <v>0</v>
      </c>
      <c r="BG190" s="3">
        <f t="shared" si="789"/>
        <v>0</v>
      </c>
      <c r="BH190" s="3">
        <f t="shared" si="789"/>
        <v>0</v>
      </c>
      <c r="BI190" s="3">
        <f t="shared" si="789"/>
        <v>0</v>
      </c>
      <c r="BJ190" s="92">
        <f t="shared" si="789"/>
        <v>0</v>
      </c>
      <c r="BK190" s="69">
        <f t="shared" si="749"/>
        <v>0</v>
      </c>
    </row>
    <row r="191" spans="1:64" x14ac:dyDescent="0.25">
      <c r="A191" s="620"/>
      <c r="B191" s="185" t="s">
        <v>51</v>
      </c>
      <c r="C191" s="3">
        <f t="shared" ref="C191:N191" si="790">C15+C127</f>
        <v>0</v>
      </c>
      <c r="D191" s="3">
        <f t="shared" si="790"/>
        <v>0</v>
      </c>
      <c r="E191" s="3">
        <f t="shared" si="790"/>
        <v>0</v>
      </c>
      <c r="F191" s="3">
        <f t="shared" si="790"/>
        <v>0</v>
      </c>
      <c r="G191" s="3">
        <f t="shared" si="790"/>
        <v>0</v>
      </c>
      <c r="H191" s="3">
        <f t="shared" si="790"/>
        <v>0</v>
      </c>
      <c r="I191" s="3">
        <f t="shared" si="790"/>
        <v>0</v>
      </c>
      <c r="J191" s="3">
        <f t="shared" si="790"/>
        <v>0</v>
      </c>
      <c r="K191" s="3">
        <f t="shared" si="790"/>
        <v>0</v>
      </c>
      <c r="L191" s="3">
        <f t="shared" si="790"/>
        <v>0</v>
      </c>
      <c r="M191" s="3">
        <f t="shared" si="790"/>
        <v>0</v>
      </c>
      <c r="N191" s="92">
        <f t="shared" si="790"/>
        <v>0</v>
      </c>
      <c r="O191" s="69">
        <f t="shared" si="743"/>
        <v>0</v>
      </c>
      <c r="Q191" s="620"/>
      <c r="R191" s="185" t="s">
        <v>51</v>
      </c>
      <c r="S191" s="3">
        <f t="shared" ref="S191:AD191" si="791">S15+S127</f>
        <v>0</v>
      </c>
      <c r="T191" s="3">
        <f t="shared" si="791"/>
        <v>0</v>
      </c>
      <c r="U191" s="3">
        <f t="shared" si="791"/>
        <v>0</v>
      </c>
      <c r="V191" s="3">
        <f t="shared" si="791"/>
        <v>0</v>
      </c>
      <c r="W191" s="3">
        <f t="shared" si="791"/>
        <v>0</v>
      </c>
      <c r="X191" s="3">
        <f t="shared" si="791"/>
        <v>0</v>
      </c>
      <c r="Y191" s="3">
        <f t="shared" si="791"/>
        <v>0</v>
      </c>
      <c r="Z191" s="3">
        <f t="shared" si="791"/>
        <v>0</v>
      </c>
      <c r="AA191" s="3">
        <f t="shared" si="791"/>
        <v>0</v>
      </c>
      <c r="AB191" s="3">
        <f t="shared" si="791"/>
        <v>0</v>
      </c>
      <c r="AC191" s="3">
        <f t="shared" si="791"/>
        <v>0</v>
      </c>
      <c r="AD191" s="92">
        <f t="shared" si="791"/>
        <v>0</v>
      </c>
      <c r="AE191" s="69">
        <f t="shared" si="745"/>
        <v>0</v>
      </c>
      <c r="AG191" s="620"/>
      <c r="AH191" s="185" t="s">
        <v>51</v>
      </c>
      <c r="AI191" s="3">
        <f t="shared" ref="AI191:AT191" si="792">AI15+AI127</f>
        <v>0</v>
      </c>
      <c r="AJ191" s="3">
        <f t="shared" si="792"/>
        <v>0</v>
      </c>
      <c r="AK191" s="3">
        <f t="shared" si="792"/>
        <v>0</v>
      </c>
      <c r="AL191" s="3">
        <f t="shared" si="792"/>
        <v>0</v>
      </c>
      <c r="AM191" s="3">
        <f t="shared" si="792"/>
        <v>0</v>
      </c>
      <c r="AN191" s="3">
        <f t="shared" si="792"/>
        <v>0</v>
      </c>
      <c r="AO191" s="3">
        <f t="shared" si="792"/>
        <v>0</v>
      </c>
      <c r="AP191" s="3">
        <f t="shared" si="792"/>
        <v>0</v>
      </c>
      <c r="AQ191" s="3">
        <f t="shared" si="792"/>
        <v>0</v>
      </c>
      <c r="AR191" s="3">
        <f t="shared" si="792"/>
        <v>0</v>
      </c>
      <c r="AS191" s="3">
        <f t="shared" si="792"/>
        <v>0</v>
      </c>
      <c r="AT191" s="92">
        <f t="shared" si="792"/>
        <v>0</v>
      </c>
      <c r="AU191" s="69">
        <f t="shared" si="747"/>
        <v>0</v>
      </c>
      <c r="AW191" s="620"/>
      <c r="AX191" s="185" t="s">
        <v>51</v>
      </c>
      <c r="AY191" s="3">
        <f t="shared" ref="AY191:BJ191" si="793">AY15+AY127</f>
        <v>0</v>
      </c>
      <c r="AZ191" s="3">
        <f t="shared" si="793"/>
        <v>0</v>
      </c>
      <c r="BA191" s="3">
        <f t="shared" si="793"/>
        <v>0</v>
      </c>
      <c r="BB191" s="3">
        <f t="shared" si="793"/>
        <v>0</v>
      </c>
      <c r="BC191" s="3">
        <f t="shared" si="793"/>
        <v>0</v>
      </c>
      <c r="BD191" s="3">
        <f t="shared" si="793"/>
        <v>0</v>
      </c>
      <c r="BE191" s="3">
        <f t="shared" si="793"/>
        <v>0</v>
      </c>
      <c r="BF191" s="3">
        <f t="shared" si="793"/>
        <v>0</v>
      </c>
      <c r="BG191" s="3">
        <f t="shared" si="793"/>
        <v>0</v>
      </c>
      <c r="BH191" s="3">
        <f t="shared" si="793"/>
        <v>0</v>
      </c>
      <c r="BI191" s="3">
        <f t="shared" si="793"/>
        <v>0</v>
      </c>
      <c r="BJ191" s="92">
        <f t="shared" si="793"/>
        <v>0</v>
      </c>
      <c r="BK191" s="69">
        <f t="shared" si="749"/>
        <v>0</v>
      </c>
    </row>
    <row r="192" spans="1:64" ht="15.75" thickBot="1" x14ac:dyDescent="0.3">
      <c r="A192" s="621"/>
      <c r="B192" s="185" t="s">
        <v>50</v>
      </c>
      <c r="C192" s="3">
        <f t="shared" ref="C192:N192" si="794">C16+C128</f>
        <v>0</v>
      </c>
      <c r="D192" s="3">
        <f t="shared" si="794"/>
        <v>0</v>
      </c>
      <c r="E192" s="3">
        <f t="shared" si="794"/>
        <v>0</v>
      </c>
      <c r="F192" s="3">
        <f t="shared" si="794"/>
        <v>0</v>
      </c>
      <c r="G192" s="3">
        <f t="shared" si="794"/>
        <v>17220.95</v>
      </c>
      <c r="H192" s="3">
        <f t="shared" si="794"/>
        <v>0</v>
      </c>
      <c r="I192" s="3">
        <f t="shared" si="794"/>
        <v>0</v>
      </c>
      <c r="J192" s="3">
        <f t="shared" si="794"/>
        <v>0</v>
      </c>
      <c r="K192" s="3">
        <f t="shared" si="794"/>
        <v>0</v>
      </c>
      <c r="L192" s="3">
        <f t="shared" si="794"/>
        <v>0</v>
      </c>
      <c r="M192" s="3">
        <f t="shared" si="794"/>
        <v>270.60925058401671</v>
      </c>
      <c r="N192" s="92">
        <f t="shared" si="794"/>
        <v>499.68494023726214</v>
      </c>
      <c r="O192" s="69">
        <f t="shared" si="743"/>
        <v>17991.244190821279</v>
      </c>
      <c r="P192" s="283" t="s">
        <v>160</v>
      </c>
      <c r="Q192" s="621"/>
      <c r="R192" s="185" t="s">
        <v>50</v>
      </c>
      <c r="S192" s="3">
        <f t="shared" ref="S192:AD192" si="795">S16+S128</f>
        <v>0</v>
      </c>
      <c r="T192" s="3">
        <f t="shared" si="795"/>
        <v>0</v>
      </c>
      <c r="U192" s="3">
        <f t="shared" si="795"/>
        <v>0</v>
      </c>
      <c r="V192" s="3">
        <f t="shared" si="795"/>
        <v>0</v>
      </c>
      <c r="W192" s="3">
        <f t="shared" si="795"/>
        <v>0</v>
      </c>
      <c r="X192" s="3">
        <f t="shared" si="795"/>
        <v>0</v>
      </c>
      <c r="Y192" s="3">
        <f t="shared" si="795"/>
        <v>0</v>
      </c>
      <c r="Z192" s="3">
        <f t="shared" si="795"/>
        <v>0</v>
      </c>
      <c r="AA192" s="3">
        <f t="shared" si="795"/>
        <v>0</v>
      </c>
      <c r="AB192" s="3">
        <f t="shared" si="795"/>
        <v>0</v>
      </c>
      <c r="AC192" s="3">
        <f t="shared" si="795"/>
        <v>0</v>
      </c>
      <c r="AD192" s="92">
        <f t="shared" si="795"/>
        <v>0</v>
      </c>
      <c r="AE192" s="69">
        <f t="shared" si="745"/>
        <v>0</v>
      </c>
      <c r="AF192" s="283" t="s">
        <v>160</v>
      </c>
      <c r="AG192" s="621"/>
      <c r="AH192" s="185" t="s">
        <v>50</v>
      </c>
      <c r="AI192" s="3">
        <f t="shared" ref="AI192:AT192" si="796">AI16+AI128</f>
        <v>0</v>
      </c>
      <c r="AJ192" s="3">
        <f t="shared" si="796"/>
        <v>0</v>
      </c>
      <c r="AK192" s="3">
        <f t="shared" si="796"/>
        <v>0</v>
      </c>
      <c r="AL192" s="3">
        <f t="shared" si="796"/>
        <v>0</v>
      </c>
      <c r="AM192" s="3">
        <f t="shared" si="796"/>
        <v>0</v>
      </c>
      <c r="AN192" s="3">
        <f t="shared" si="796"/>
        <v>0</v>
      </c>
      <c r="AO192" s="3">
        <f t="shared" si="796"/>
        <v>0</v>
      </c>
      <c r="AP192" s="3">
        <f t="shared" si="796"/>
        <v>0</v>
      </c>
      <c r="AQ192" s="3">
        <f t="shared" si="796"/>
        <v>0</v>
      </c>
      <c r="AR192" s="3">
        <f t="shared" si="796"/>
        <v>0</v>
      </c>
      <c r="AS192" s="3">
        <f t="shared" si="796"/>
        <v>0</v>
      </c>
      <c r="AT192" s="92">
        <f t="shared" si="796"/>
        <v>0</v>
      </c>
      <c r="AU192" s="69">
        <f t="shared" si="747"/>
        <v>0</v>
      </c>
      <c r="AV192" s="283" t="s">
        <v>160</v>
      </c>
      <c r="AW192" s="621"/>
      <c r="AX192" s="185" t="s">
        <v>50</v>
      </c>
      <c r="AY192" s="3">
        <f t="shared" ref="AY192:BJ192" si="797">AY16+AY128</f>
        <v>0</v>
      </c>
      <c r="AZ192" s="3">
        <f t="shared" si="797"/>
        <v>0</v>
      </c>
      <c r="BA192" s="3">
        <f t="shared" si="797"/>
        <v>0</v>
      </c>
      <c r="BB192" s="3">
        <f t="shared" si="797"/>
        <v>0</v>
      </c>
      <c r="BC192" s="3">
        <f t="shared" si="797"/>
        <v>0</v>
      </c>
      <c r="BD192" s="3">
        <f t="shared" si="797"/>
        <v>0</v>
      </c>
      <c r="BE192" s="3">
        <f t="shared" si="797"/>
        <v>0</v>
      </c>
      <c r="BF192" s="3">
        <f t="shared" si="797"/>
        <v>0</v>
      </c>
      <c r="BG192" s="3">
        <f t="shared" si="797"/>
        <v>0</v>
      </c>
      <c r="BH192" s="3">
        <f t="shared" si="797"/>
        <v>0</v>
      </c>
      <c r="BI192" s="3">
        <f t="shared" si="797"/>
        <v>0</v>
      </c>
      <c r="BJ192" s="92">
        <f t="shared" si="797"/>
        <v>0</v>
      </c>
      <c r="BK192" s="69">
        <f t="shared" si="749"/>
        <v>0</v>
      </c>
      <c r="BL192" s="283" t="s">
        <v>160</v>
      </c>
    </row>
    <row r="193" spans="1:130" ht="15.75" thickBot="1" x14ac:dyDescent="0.3">
      <c r="B193" s="186" t="s">
        <v>43</v>
      </c>
      <c r="C193" s="178">
        <f>SUM(C180:C192)</f>
        <v>0</v>
      </c>
      <c r="D193" s="178">
        <f t="shared" ref="D193" si="798">SUM(D180:D192)</f>
        <v>153036</v>
      </c>
      <c r="E193" s="178">
        <f t="shared" ref="E193" si="799">SUM(E180:E192)</f>
        <v>274808</v>
      </c>
      <c r="F193" s="178">
        <f t="shared" ref="F193" si="800">SUM(F180:F192)</f>
        <v>422895.18</v>
      </c>
      <c r="G193" s="178">
        <f t="shared" ref="G193" si="801">SUM(G180:G192)</f>
        <v>535926.14</v>
      </c>
      <c r="H193" s="178">
        <f t="shared" ref="H193" si="802">SUM(H180:H192)</f>
        <v>448316.44000000006</v>
      </c>
      <c r="I193" s="178">
        <f t="shared" ref="I193" si="803">SUM(I180:I192)</f>
        <v>239400.76</v>
      </c>
      <c r="J193" s="178">
        <f t="shared" ref="J193" si="804">SUM(J180:J192)</f>
        <v>88947</v>
      </c>
      <c r="K193" s="178">
        <f t="shared" ref="K193" si="805">SUM(K180:K192)</f>
        <v>345484</v>
      </c>
      <c r="L193" s="178">
        <f t="shared" ref="L193" si="806">SUM(L180:L192)</f>
        <v>0</v>
      </c>
      <c r="M193" s="178">
        <f t="shared" ref="M193" si="807">SUM(M180:M192)</f>
        <v>34726.746600229133</v>
      </c>
      <c r="N193" s="503">
        <f t="shared" ref="N193" si="808">SUM(N180:N192)</f>
        <v>88171.094877072232</v>
      </c>
      <c r="O193" s="72">
        <f t="shared" si="743"/>
        <v>2631711.361477301</v>
      </c>
      <c r="P193" s="282">
        <f>SUM(C4:N16,C116:N128)</f>
        <v>2631711.3614773024</v>
      </c>
      <c r="Q193" s="73"/>
      <c r="R193" s="186" t="s">
        <v>43</v>
      </c>
      <c r="S193" s="178">
        <f>SUM(S180:S192)</f>
        <v>0</v>
      </c>
      <c r="T193" s="178">
        <f t="shared" ref="T193" si="809">SUM(T180:T192)</f>
        <v>55641</v>
      </c>
      <c r="U193" s="178">
        <f t="shared" ref="U193" si="810">SUM(U180:U192)</f>
        <v>1595815</v>
      </c>
      <c r="V193" s="178">
        <f t="shared" ref="V193" si="811">SUM(V180:V192)</f>
        <v>696525</v>
      </c>
      <c r="W193" s="178">
        <f t="shared" ref="W193" si="812">SUM(W180:W192)</f>
        <v>538800</v>
      </c>
      <c r="X193" s="178">
        <f t="shared" ref="X193" si="813">SUM(X180:X192)</f>
        <v>1002481</v>
      </c>
      <c r="Y193" s="178">
        <f t="shared" ref="Y193" si="814">SUM(Y180:Y192)</f>
        <v>1003681</v>
      </c>
      <c r="Z193" s="178">
        <f t="shared" ref="Z193" si="815">SUM(Z180:Z192)</f>
        <v>337762</v>
      </c>
      <c r="AA193" s="178">
        <f t="shared" ref="AA193" si="816">SUM(AA180:AA192)</f>
        <v>0</v>
      </c>
      <c r="AB193" s="178">
        <f t="shared" ref="AB193" si="817">SUM(AB180:AB192)</f>
        <v>0</v>
      </c>
      <c r="AC193" s="178">
        <f t="shared" ref="AC193" si="818">SUM(AC180:AC192)</f>
        <v>5632.8657363206858</v>
      </c>
      <c r="AD193" s="503">
        <f t="shared" ref="AD193" si="819">SUM(AD180:AD192)</f>
        <v>79121.274635655427</v>
      </c>
      <c r="AE193" s="72">
        <f t="shared" si="745"/>
        <v>5315459.1403719764</v>
      </c>
      <c r="AF193" s="282">
        <f>SUM(S4:AD16,S116:AD128)</f>
        <v>5315459.1403719764</v>
      </c>
      <c r="AG193" s="73"/>
      <c r="AH193" s="186" t="s">
        <v>43</v>
      </c>
      <c r="AI193" s="178">
        <f>SUM(AI180:AI192)</f>
        <v>0</v>
      </c>
      <c r="AJ193" s="178">
        <f t="shared" ref="AJ193" si="820">SUM(AJ180:AJ192)</f>
        <v>0</v>
      </c>
      <c r="AK193" s="178">
        <f t="shared" ref="AK193" si="821">SUM(AK180:AK192)</f>
        <v>0</v>
      </c>
      <c r="AL193" s="178">
        <f t="shared" ref="AL193" si="822">SUM(AL180:AL192)</f>
        <v>0</v>
      </c>
      <c r="AM193" s="178">
        <f t="shared" ref="AM193" si="823">SUM(AM180:AM192)</f>
        <v>0</v>
      </c>
      <c r="AN193" s="178">
        <f t="shared" ref="AN193" si="824">SUM(AN180:AN192)</f>
        <v>0</v>
      </c>
      <c r="AO193" s="178">
        <f t="shared" ref="AO193" si="825">SUM(AO180:AO192)</f>
        <v>0</v>
      </c>
      <c r="AP193" s="178">
        <f t="shared" ref="AP193" si="826">SUM(AP180:AP192)</f>
        <v>0</v>
      </c>
      <c r="AQ193" s="178">
        <f t="shared" ref="AQ193" si="827">SUM(AQ180:AQ192)</f>
        <v>0</v>
      </c>
      <c r="AR193" s="178">
        <f t="shared" ref="AR193" si="828">SUM(AR180:AR192)</f>
        <v>0</v>
      </c>
      <c r="AS193" s="178">
        <f t="shared" ref="AS193" si="829">SUM(AS180:AS192)</f>
        <v>0</v>
      </c>
      <c r="AT193" s="503">
        <f t="shared" ref="AT193" si="830">SUM(AT180:AT192)</f>
        <v>0</v>
      </c>
      <c r="AU193" s="72">
        <f t="shared" si="747"/>
        <v>0</v>
      </c>
      <c r="AV193" s="282">
        <f>SUM(AI4:AT16,AI116:AT128)</f>
        <v>0</v>
      </c>
      <c r="AW193" s="73"/>
      <c r="AX193" s="186" t="s">
        <v>43</v>
      </c>
      <c r="AY193" s="178">
        <f>SUM(AY180:AY192)</f>
        <v>0</v>
      </c>
      <c r="AZ193" s="178">
        <f t="shared" ref="AZ193" si="831">SUM(AZ180:AZ192)</f>
        <v>0</v>
      </c>
      <c r="BA193" s="178">
        <f t="shared" ref="BA193" si="832">SUM(BA180:BA192)</f>
        <v>0</v>
      </c>
      <c r="BB193" s="178">
        <f t="shared" ref="BB193" si="833">SUM(BB180:BB192)</f>
        <v>0</v>
      </c>
      <c r="BC193" s="178">
        <f t="shared" ref="BC193" si="834">SUM(BC180:BC192)</f>
        <v>0</v>
      </c>
      <c r="BD193" s="178">
        <f t="shared" ref="BD193" si="835">SUM(BD180:BD192)</f>
        <v>0</v>
      </c>
      <c r="BE193" s="178">
        <f t="shared" ref="BE193" si="836">SUM(BE180:BE192)</f>
        <v>0</v>
      </c>
      <c r="BF193" s="178">
        <f t="shared" ref="BF193" si="837">SUM(BF180:BF192)</f>
        <v>0</v>
      </c>
      <c r="BG193" s="178">
        <f t="shared" ref="BG193" si="838">SUM(BG180:BG192)</f>
        <v>0</v>
      </c>
      <c r="BH193" s="178">
        <f t="shared" ref="BH193" si="839">SUM(BH180:BH192)</f>
        <v>0</v>
      </c>
      <c r="BI193" s="178">
        <f t="shared" ref="BI193" si="840">SUM(BI180:BI192)</f>
        <v>0</v>
      </c>
      <c r="BJ193" s="503">
        <f t="shared" ref="BJ193" si="841">SUM(BJ180:BJ192)</f>
        <v>0</v>
      </c>
      <c r="BK193" s="72">
        <f t="shared" si="749"/>
        <v>0</v>
      </c>
      <c r="BL193" s="282">
        <f>SUM(AY4:BJ16,AY116:BJ128)</f>
        <v>0</v>
      </c>
    </row>
    <row r="194" spans="1:130" ht="15.75" thickBot="1" x14ac:dyDescent="0.3">
      <c r="M194" s="614" t="s">
        <v>146</v>
      </c>
      <c r="N194" s="615"/>
      <c r="O194" s="116">
        <f>O177+O193+O113</f>
        <v>24766340.008488555</v>
      </c>
      <c r="P194" s="282">
        <f>P177+P193+P113</f>
        <v>24766340.008488555</v>
      </c>
      <c r="AC194" s="614" t="s">
        <v>147</v>
      </c>
      <c r="AD194" s="615"/>
      <c r="AE194" s="116">
        <f>AE177+AE193+AE113</f>
        <v>70277325.461697683</v>
      </c>
      <c r="AF194" s="282">
        <f>AF177+AF193+AF113</f>
        <v>70277325.461697683</v>
      </c>
      <c r="AS194" s="614" t="s">
        <v>148</v>
      </c>
      <c r="AT194" s="615"/>
      <c r="AU194" s="116">
        <f>AU177+AU193+AU113</f>
        <v>21909729.828660704</v>
      </c>
      <c r="AV194" s="282">
        <f>AV177+AV193+AV113</f>
        <v>21909729.828660708</v>
      </c>
      <c r="BI194" s="614" t="s">
        <v>149</v>
      </c>
      <c r="BJ194" s="615"/>
      <c r="BK194" s="116">
        <f>BK177+BK193+BK113</f>
        <v>6246862.7527962243</v>
      </c>
      <c r="BL194" s="282">
        <f>BL177+BL193+BL113</f>
        <v>6246862.7527962243</v>
      </c>
    </row>
    <row r="197" spans="1:130" s="249" customFormat="1" x14ac:dyDescent="0.25">
      <c r="A197" s="254"/>
      <c r="B197" s="249" t="s">
        <v>62</v>
      </c>
      <c r="C197" s="250">
        <f>C164+C180+C100</f>
        <v>0</v>
      </c>
      <c r="D197" s="250">
        <f t="shared" ref="D197:O197" si="842">D164+D180+D100</f>
        <v>0</v>
      </c>
      <c r="E197" s="250">
        <f t="shared" si="842"/>
        <v>0</v>
      </c>
      <c r="F197" s="250">
        <f t="shared" si="842"/>
        <v>0</v>
      </c>
      <c r="G197" s="250">
        <f t="shared" si="842"/>
        <v>0</v>
      </c>
      <c r="H197" s="250">
        <f t="shared" si="842"/>
        <v>0</v>
      </c>
      <c r="I197" s="250">
        <f t="shared" si="842"/>
        <v>0</v>
      </c>
      <c r="J197" s="250">
        <f t="shared" si="842"/>
        <v>0</v>
      </c>
      <c r="K197" s="250">
        <f t="shared" si="842"/>
        <v>0</v>
      </c>
      <c r="L197" s="250">
        <f t="shared" si="842"/>
        <v>0</v>
      </c>
      <c r="M197" s="250">
        <f t="shared" si="842"/>
        <v>0</v>
      </c>
      <c r="N197" s="250">
        <f t="shared" si="842"/>
        <v>0</v>
      </c>
      <c r="O197" s="250">
        <f t="shared" si="842"/>
        <v>0</v>
      </c>
      <c r="R197" s="249" t="s">
        <v>62</v>
      </c>
      <c r="S197" s="250">
        <f>S164+S180+S100</f>
        <v>0</v>
      </c>
      <c r="T197" s="250">
        <f t="shared" ref="T197:AE197" si="843">T164+T180+T100</f>
        <v>0</v>
      </c>
      <c r="U197" s="250">
        <f t="shared" si="843"/>
        <v>52600</v>
      </c>
      <c r="V197" s="250">
        <f t="shared" si="843"/>
        <v>0</v>
      </c>
      <c r="W197" s="250">
        <f t="shared" si="843"/>
        <v>0</v>
      </c>
      <c r="X197" s="250">
        <f t="shared" si="843"/>
        <v>107520</v>
      </c>
      <c r="Y197" s="250">
        <f t="shared" si="843"/>
        <v>0</v>
      </c>
      <c r="Z197" s="250">
        <f t="shared" si="843"/>
        <v>71852</v>
      </c>
      <c r="AA197" s="250">
        <f t="shared" si="843"/>
        <v>352396</v>
      </c>
      <c r="AB197" s="250">
        <f t="shared" si="843"/>
        <v>0</v>
      </c>
      <c r="AC197" s="250">
        <f t="shared" si="843"/>
        <v>38374.528246164693</v>
      </c>
      <c r="AD197" s="250">
        <f t="shared" si="843"/>
        <v>2378900.4636782785</v>
      </c>
      <c r="AE197" s="250">
        <f t="shared" si="843"/>
        <v>3001642.9919244433</v>
      </c>
      <c r="AH197" s="249" t="s">
        <v>62</v>
      </c>
      <c r="AI197" s="250">
        <f>AI164+AI180+AI100</f>
        <v>0</v>
      </c>
      <c r="AJ197" s="250">
        <f t="shared" ref="AJ197:AU197" si="844">AJ164+AJ180+AJ100</f>
        <v>0</v>
      </c>
      <c r="AK197" s="250">
        <f t="shared" si="844"/>
        <v>0</v>
      </c>
      <c r="AL197" s="250">
        <f t="shared" si="844"/>
        <v>0</v>
      </c>
      <c r="AM197" s="250">
        <f t="shared" si="844"/>
        <v>0</v>
      </c>
      <c r="AN197" s="250">
        <f t="shared" si="844"/>
        <v>210400</v>
      </c>
      <c r="AO197" s="250">
        <f t="shared" si="844"/>
        <v>0</v>
      </c>
      <c r="AP197" s="250">
        <f t="shared" si="844"/>
        <v>168378</v>
      </c>
      <c r="AQ197" s="250">
        <f t="shared" si="844"/>
        <v>434344</v>
      </c>
      <c r="AR197" s="250">
        <f t="shared" si="844"/>
        <v>0</v>
      </c>
      <c r="AS197" s="250">
        <f t="shared" si="844"/>
        <v>11808.255439699557</v>
      </c>
      <c r="AT197" s="250">
        <f t="shared" si="844"/>
        <v>3324139.9342874456</v>
      </c>
      <c r="AU197" s="250">
        <f t="shared" si="844"/>
        <v>4149070.1897271452</v>
      </c>
      <c r="AX197" s="249" t="s">
        <v>62</v>
      </c>
      <c r="AY197" s="250">
        <f>AY164+AY180+AY100</f>
        <v>0</v>
      </c>
      <c r="AZ197" s="250">
        <f t="shared" ref="AZ197:BK197" si="845">AZ164+AZ180+AZ100</f>
        <v>0</v>
      </c>
      <c r="BA197" s="250">
        <f t="shared" si="845"/>
        <v>0</v>
      </c>
      <c r="BB197" s="250">
        <f t="shared" si="845"/>
        <v>0</v>
      </c>
      <c r="BC197" s="250">
        <f t="shared" si="845"/>
        <v>0</v>
      </c>
      <c r="BD197" s="250">
        <f t="shared" si="845"/>
        <v>0</v>
      </c>
      <c r="BE197" s="250">
        <f t="shared" si="845"/>
        <v>0</v>
      </c>
      <c r="BF197" s="250">
        <f t="shared" si="845"/>
        <v>0</v>
      </c>
      <c r="BG197" s="250">
        <f t="shared" si="845"/>
        <v>0</v>
      </c>
      <c r="BH197" s="250">
        <f t="shared" si="845"/>
        <v>0</v>
      </c>
      <c r="BI197" s="250">
        <f t="shared" si="845"/>
        <v>13348.586482368575</v>
      </c>
      <c r="BJ197" s="250">
        <f t="shared" si="845"/>
        <v>505415.48897878709</v>
      </c>
      <c r="BK197" s="250">
        <f t="shared" si="845"/>
        <v>518764.07546115568</v>
      </c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</row>
    <row r="198" spans="1:130" s="249" customFormat="1" x14ac:dyDescent="0.25">
      <c r="A198" s="254"/>
      <c r="B198" s="249" t="s">
        <v>61</v>
      </c>
      <c r="C198" s="250">
        <f t="shared" ref="C198:O209" si="846">C165+C181+C101</f>
        <v>0</v>
      </c>
      <c r="D198" s="250">
        <f t="shared" si="846"/>
        <v>0</v>
      </c>
      <c r="E198" s="250">
        <f t="shared" si="846"/>
        <v>0</v>
      </c>
      <c r="F198" s="250">
        <f t="shared" si="846"/>
        <v>9979</v>
      </c>
      <c r="G198" s="250">
        <f t="shared" si="846"/>
        <v>0</v>
      </c>
      <c r="H198" s="250">
        <f t="shared" si="846"/>
        <v>0</v>
      </c>
      <c r="I198" s="250">
        <f t="shared" si="846"/>
        <v>0</v>
      </c>
      <c r="J198" s="250">
        <f t="shared" si="846"/>
        <v>0</v>
      </c>
      <c r="K198" s="250">
        <f t="shared" si="846"/>
        <v>41586</v>
      </c>
      <c r="L198" s="250">
        <f t="shared" si="846"/>
        <v>0</v>
      </c>
      <c r="M198" s="250">
        <f t="shared" si="846"/>
        <v>0</v>
      </c>
      <c r="N198" s="250">
        <f t="shared" si="846"/>
        <v>0</v>
      </c>
      <c r="O198" s="250">
        <f t="shared" si="846"/>
        <v>51565</v>
      </c>
      <c r="R198" s="249" t="s">
        <v>61</v>
      </c>
      <c r="S198" s="250">
        <f t="shared" ref="S198:AE198" si="847">S165+S181+S101</f>
        <v>0</v>
      </c>
      <c r="T198" s="250">
        <f t="shared" si="847"/>
        <v>0</v>
      </c>
      <c r="U198" s="250">
        <f t="shared" si="847"/>
        <v>0</v>
      </c>
      <c r="V198" s="250">
        <f t="shared" si="847"/>
        <v>0</v>
      </c>
      <c r="W198" s="250">
        <f t="shared" si="847"/>
        <v>0</v>
      </c>
      <c r="X198" s="250">
        <f t="shared" si="847"/>
        <v>0</v>
      </c>
      <c r="Y198" s="250">
        <f t="shared" si="847"/>
        <v>0</v>
      </c>
      <c r="Z198" s="250">
        <f t="shared" si="847"/>
        <v>0</v>
      </c>
      <c r="AA198" s="250">
        <f t="shared" si="847"/>
        <v>0</v>
      </c>
      <c r="AB198" s="250">
        <f t="shared" si="847"/>
        <v>0</v>
      </c>
      <c r="AC198" s="250">
        <f t="shared" si="847"/>
        <v>0</v>
      </c>
      <c r="AD198" s="250">
        <f t="shared" si="847"/>
        <v>0</v>
      </c>
      <c r="AE198" s="250">
        <f t="shared" si="847"/>
        <v>0</v>
      </c>
      <c r="AH198" s="249" t="s">
        <v>61</v>
      </c>
      <c r="AI198" s="250">
        <f t="shared" ref="AI198:AU198" si="848">AI165+AI181+AI101</f>
        <v>0</v>
      </c>
      <c r="AJ198" s="250">
        <f t="shared" si="848"/>
        <v>0</v>
      </c>
      <c r="AK198" s="250">
        <f t="shared" si="848"/>
        <v>0</v>
      </c>
      <c r="AL198" s="250">
        <f t="shared" si="848"/>
        <v>0</v>
      </c>
      <c r="AM198" s="250">
        <f t="shared" si="848"/>
        <v>0</v>
      </c>
      <c r="AN198" s="250">
        <f t="shared" si="848"/>
        <v>0</v>
      </c>
      <c r="AO198" s="250">
        <f t="shared" si="848"/>
        <v>0</v>
      </c>
      <c r="AP198" s="250">
        <f t="shared" si="848"/>
        <v>0</v>
      </c>
      <c r="AQ198" s="250">
        <f t="shared" si="848"/>
        <v>0</v>
      </c>
      <c r="AR198" s="250">
        <f t="shared" si="848"/>
        <v>0</v>
      </c>
      <c r="AS198" s="250">
        <f t="shared" si="848"/>
        <v>362.34093847989345</v>
      </c>
      <c r="AT198" s="250">
        <f t="shared" si="848"/>
        <v>13719.259551619047</v>
      </c>
      <c r="AU198" s="250">
        <f t="shared" si="848"/>
        <v>14081.600490098941</v>
      </c>
      <c r="AX198" s="249" t="s">
        <v>61</v>
      </c>
      <c r="AY198" s="250">
        <f t="shared" ref="AY198:BK198" si="849">AY165+AY181+AY101</f>
        <v>0</v>
      </c>
      <c r="AZ198" s="250">
        <f t="shared" si="849"/>
        <v>0</v>
      </c>
      <c r="BA198" s="250">
        <f t="shared" si="849"/>
        <v>0</v>
      </c>
      <c r="BB198" s="250">
        <f t="shared" si="849"/>
        <v>0</v>
      </c>
      <c r="BC198" s="250">
        <f t="shared" si="849"/>
        <v>0</v>
      </c>
      <c r="BD198" s="250">
        <f t="shared" si="849"/>
        <v>0</v>
      </c>
      <c r="BE198" s="250">
        <f t="shared" si="849"/>
        <v>0</v>
      </c>
      <c r="BF198" s="250">
        <f t="shared" si="849"/>
        <v>0</v>
      </c>
      <c r="BG198" s="250">
        <f t="shared" si="849"/>
        <v>0</v>
      </c>
      <c r="BH198" s="250">
        <f t="shared" si="849"/>
        <v>0</v>
      </c>
      <c r="BI198" s="250">
        <f t="shared" si="849"/>
        <v>0</v>
      </c>
      <c r="BJ198" s="250">
        <f t="shared" si="849"/>
        <v>0</v>
      </c>
      <c r="BK198" s="250">
        <f t="shared" si="849"/>
        <v>0</v>
      </c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</row>
    <row r="199" spans="1:130" s="249" customFormat="1" x14ac:dyDescent="0.25">
      <c r="A199" s="254"/>
      <c r="B199" s="249" t="s">
        <v>60</v>
      </c>
      <c r="C199" s="250">
        <f t="shared" si="846"/>
        <v>0</v>
      </c>
      <c r="D199" s="250">
        <f t="shared" si="846"/>
        <v>0</v>
      </c>
      <c r="E199" s="250">
        <f t="shared" si="846"/>
        <v>0</v>
      </c>
      <c r="F199" s="250">
        <f t="shared" si="846"/>
        <v>20985</v>
      </c>
      <c r="G199" s="250">
        <f t="shared" si="846"/>
        <v>0</v>
      </c>
      <c r="H199" s="250">
        <f t="shared" si="846"/>
        <v>0</v>
      </c>
      <c r="I199" s="250">
        <f t="shared" si="846"/>
        <v>0</v>
      </c>
      <c r="J199" s="250">
        <f t="shared" si="846"/>
        <v>0</v>
      </c>
      <c r="K199" s="250">
        <f t="shared" si="846"/>
        <v>0</v>
      </c>
      <c r="L199" s="250">
        <f t="shared" si="846"/>
        <v>0</v>
      </c>
      <c r="M199" s="250">
        <f t="shared" si="846"/>
        <v>0</v>
      </c>
      <c r="N199" s="250">
        <f t="shared" si="846"/>
        <v>0</v>
      </c>
      <c r="O199" s="250">
        <f t="shared" si="846"/>
        <v>20985</v>
      </c>
      <c r="R199" s="249" t="s">
        <v>60</v>
      </c>
      <c r="S199" s="250">
        <f t="shared" ref="S199:AE199" si="850">S166+S182+S102</f>
        <v>0</v>
      </c>
      <c r="T199" s="250">
        <f t="shared" si="850"/>
        <v>0</v>
      </c>
      <c r="U199" s="250">
        <f t="shared" si="850"/>
        <v>0</v>
      </c>
      <c r="V199" s="250">
        <f t="shared" si="850"/>
        <v>0</v>
      </c>
      <c r="W199" s="250">
        <f t="shared" si="850"/>
        <v>20985</v>
      </c>
      <c r="X199" s="250">
        <f t="shared" si="850"/>
        <v>0</v>
      </c>
      <c r="Y199" s="250">
        <f t="shared" si="850"/>
        <v>0</v>
      </c>
      <c r="Z199" s="250">
        <f t="shared" si="850"/>
        <v>23637</v>
      </c>
      <c r="AA199" s="250">
        <f t="shared" si="850"/>
        <v>12591</v>
      </c>
      <c r="AB199" s="250">
        <f t="shared" si="850"/>
        <v>11819</v>
      </c>
      <c r="AC199" s="250">
        <f t="shared" si="850"/>
        <v>3437.7310022410838</v>
      </c>
      <c r="AD199" s="250">
        <f t="shared" si="850"/>
        <v>35537.494318582634</v>
      </c>
      <c r="AE199" s="250">
        <f t="shared" si="850"/>
        <v>108007.22532082372</v>
      </c>
      <c r="AH199" s="249" t="s">
        <v>60</v>
      </c>
      <c r="AI199" s="250">
        <f t="shared" ref="AI199:AU199" si="851">AI166+AI182+AI102</f>
        <v>0</v>
      </c>
      <c r="AJ199" s="250">
        <f t="shared" si="851"/>
        <v>0</v>
      </c>
      <c r="AK199" s="250">
        <f t="shared" si="851"/>
        <v>0</v>
      </c>
      <c r="AL199" s="250">
        <f t="shared" si="851"/>
        <v>0</v>
      </c>
      <c r="AM199" s="250">
        <f t="shared" si="851"/>
        <v>0</v>
      </c>
      <c r="AN199" s="250">
        <f t="shared" si="851"/>
        <v>0</v>
      </c>
      <c r="AO199" s="250">
        <f t="shared" si="851"/>
        <v>0</v>
      </c>
      <c r="AP199" s="250">
        <f t="shared" si="851"/>
        <v>0</v>
      </c>
      <c r="AQ199" s="250">
        <f t="shared" si="851"/>
        <v>0</v>
      </c>
      <c r="AR199" s="250">
        <f t="shared" si="851"/>
        <v>0</v>
      </c>
      <c r="AS199" s="250">
        <f t="shared" si="851"/>
        <v>0</v>
      </c>
      <c r="AT199" s="250">
        <f t="shared" si="851"/>
        <v>0</v>
      </c>
      <c r="AU199" s="250">
        <f t="shared" si="851"/>
        <v>0</v>
      </c>
      <c r="AX199" s="249" t="s">
        <v>60</v>
      </c>
      <c r="AY199" s="250">
        <f t="shared" ref="AY199:BK199" si="852">AY166+AY182+AY102</f>
        <v>0</v>
      </c>
      <c r="AZ199" s="250">
        <f t="shared" si="852"/>
        <v>0</v>
      </c>
      <c r="BA199" s="250">
        <f t="shared" si="852"/>
        <v>0</v>
      </c>
      <c r="BB199" s="250">
        <f t="shared" si="852"/>
        <v>0</v>
      </c>
      <c r="BC199" s="250">
        <f t="shared" si="852"/>
        <v>0</v>
      </c>
      <c r="BD199" s="250">
        <f t="shared" si="852"/>
        <v>0</v>
      </c>
      <c r="BE199" s="250">
        <f t="shared" si="852"/>
        <v>0</v>
      </c>
      <c r="BF199" s="250">
        <f t="shared" si="852"/>
        <v>0</v>
      </c>
      <c r="BG199" s="250">
        <f t="shared" si="852"/>
        <v>0</v>
      </c>
      <c r="BH199" s="250">
        <f t="shared" si="852"/>
        <v>0</v>
      </c>
      <c r="BI199" s="250">
        <f t="shared" si="852"/>
        <v>0</v>
      </c>
      <c r="BJ199" s="250">
        <f t="shared" si="852"/>
        <v>0</v>
      </c>
      <c r="BK199" s="250">
        <f t="shared" si="852"/>
        <v>0</v>
      </c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</row>
    <row r="200" spans="1:130" s="249" customFormat="1" x14ac:dyDescent="0.25">
      <c r="A200" s="254"/>
      <c r="B200" s="249" t="s">
        <v>59</v>
      </c>
      <c r="C200" s="250">
        <f t="shared" si="846"/>
        <v>0</v>
      </c>
      <c r="D200" s="250">
        <f t="shared" si="846"/>
        <v>4344</v>
      </c>
      <c r="E200" s="250">
        <f t="shared" si="846"/>
        <v>21294</v>
      </c>
      <c r="F200" s="250">
        <f t="shared" si="846"/>
        <v>145106</v>
      </c>
      <c r="G200" s="250">
        <f t="shared" si="846"/>
        <v>83701</v>
      </c>
      <c r="H200" s="250">
        <f t="shared" si="846"/>
        <v>21669</v>
      </c>
      <c r="I200" s="250">
        <f t="shared" si="846"/>
        <v>33693.07</v>
      </c>
      <c r="J200" s="250">
        <f t="shared" si="846"/>
        <v>30974</v>
      </c>
      <c r="K200" s="250">
        <f t="shared" si="846"/>
        <v>77075.44</v>
      </c>
      <c r="L200" s="250">
        <f t="shared" si="846"/>
        <v>25285</v>
      </c>
      <c r="M200" s="250">
        <f t="shared" si="846"/>
        <v>49239.414803217813</v>
      </c>
      <c r="N200" s="250">
        <f t="shared" si="846"/>
        <v>1385352.0831207009</v>
      </c>
      <c r="O200" s="250">
        <f t="shared" si="846"/>
        <v>1877733.0079239188</v>
      </c>
      <c r="R200" s="249" t="s">
        <v>59</v>
      </c>
      <c r="S200" s="250">
        <f t="shared" ref="S200:AE200" si="853">S167+S183+S103</f>
        <v>0</v>
      </c>
      <c r="T200" s="250">
        <f t="shared" si="853"/>
        <v>93210</v>
      </c>
      <c r="U200" s="250">
        <f t="shared" si="853"/>
        <v>740413</v>
      </c>
      <c r="V200" s="250">
        <f t="shared" si="853"/>
        <v>116548</v>
      </c>
      <c r="W200" s="250">
        <f t="shared" si="853"/>
        <v>388940</v>
      </c>
      <c r="X200" s="250">
        <f t="shared" si="853"/>
        <v>449203.5</v>
      </c>
      <c r="Y200" s="250">
        <f t="shared" si="853"/>
        <v>150615</v>
      </c>
      <c r="Z200" s="250">
        <f t="shared" si="853"/>
        <v>332946</v>
      </c>
      <c r="AA200" s="250">
        <f t="shared" si="853"/>
        <v>843949</v>
      </c>
      <c r="AB200" s="250">
        <f t="shared" si="853"/>
        <v>1215158.56</v>
      </c>
      <c r="AC200" s="250">
        <f t="shared" si="853"/>
        <v>185790.43617236151</v>
      </c>
      <c r="AD200" s="250">
        <f t="shared" si="853"/>
        <v>3091300.5140516642</v>
      </c>
      <c r="AE200" s="250">
        <f t="shared" si="853"/>
        <v>7608074.0102240257</v>
      </c>
      <c r="AH200" s="249" t="s">
        <v>59</v>
      </c>
      <c r="AI200" s="250">
        <f t="shared" ref="AI200:AU200" si="854">AI167+AI183+AI103</f>
        <v>0</v>
      </c>
      <c r="AJ200" s="250">
        <f t="shared" si="854"/>
        <v>10004</v>
      </c>
      <c r="AK200" s="250">
        <f t="shared" si="854"/>
        <v>0</v>
      </c>
      <c r="AL200" s="250">
        <f t="shared" si="854"/>
        <v>52450</v>
      </c>
      <c r="AM200" s="250">
        <f t="shared" si="854"/>
        <v>105734</v>
      </c>
      <c r="AN200" s="250">
        <f t="shared" si="854"/>
        <v>153276</v>
      </c>
      <c r="AO200" s="250">
        <f t="shared" si="854"/>
        <v>1581</v>
      </c>
      <c r="AP200" s="250">
        <f t="shared" si="854"/>
        <v>20805</v>
      </c>
      <c r="AQ200" s="250">
        <f t="shared" si="854"/>
        <v>271382</v>
      </c>
      <c r="AR200" s="250">
        <f t="shared" si="854"/>
        <v>15021</v>
      </c>
      <c r="AS200" s="250">
        <f t="shared" si="854"/>
        <v>102764.06385368461</v>
      </c>
      <c r="AT200" s="250">
        <f t="shared" si="854"/>
        <v>3060689.4406714318</v>
      </c>
      <c r="AU200" s="250">
        <f t="shared" si="854"/>
        <v>3793706.5045251166</v>
      </c>
      <c r="AX200" s="249" t="s">
        <v>59</v>
      </c>
      <c r="AY200" s="250">
        <f t="shared" ref="AY200:BK200" si="855">AY167+AY183+AY103</f>
        <v>0</v>
      </c>
      <c r="AZ200" s="250">
        <f t="shared" si="855"/>
        <v>0</v>
      </c>
      <c r="BA200" s="250">
        <f t="shared" si="855"/>
        <v>0</v>
      </c>
      <c r="BB200" s="250">
        <f t="shared" si="855"/>
        <v>0</v>
      </c>
      <c r="BC200" s="250">
        <f t="shared" si="855"/>
        <v>0</v>
      </c>
      <c r="BD200" s="250">
        <f t="shared" si="855"/>
        <v>0</v>
      </c>
      <c r="BE200" s="250">
        <f t="shared" si="855"/>
        <v>0</v>
      </c>
      <c r="BF200" s="250">
        <f t="shared" si="855"/>
        <v>0</v>
      </c>
      <c r="BG200" s="250">
        <f t="shared" si="855"/>
        <v>0</v>
      </c>
      <c r="BH200" s="250">
        <f t="shared" si="855"/>
        <v>101472</v>
      </c>
      <c r="BI200" s="250">
        <f t="shared" si="855"/>
        <v>28814.761033567076</v>
      </c>
      <c r="BJ200" s="250">
        <f t="shared" si="855"/>
        <v>3257477.4671912529</v>
      </c>
      <c r="BK200" s="250">
        <f t="shared" si="855"/>
        <v>3387764.22822482</v>
      </c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</row>
    <row r="201" spans="1:130" s="249" customFormat="1" x14ac:dyDescent="0.25">
      <c r="A201" s="254"/>
      <c r="B201" s="249" t="s">
        <v>58</v>
      </c>
      <c r="C201" s="250">
        <f t="shared" si="846"/>
        <v>0</v>
      </c>
      <c r="D201" s="250">
        <f t="shared" si="846"/>
        <v>0</v>
      </c>
      <c r="E201" s="250">
        <f t="shared" si="846"/>
        <v>0</v>
      </c>
      <c r="F201" s="250">
        <f t="shared" si="846"/>
        <v>0</v>
      </c>
      <c r="G201" s="250">
        <f t="shared" si="846"/>
        <v>0</v>
      </c>
      <c r="H201" s="250">
        <f t="shared" si="846"/>
        <v>0</v>
      </c>
      <c r="I201" s="250">
        <f t="shared" si="846"/>
        <v>0</v>
      </c>
      <c r="J201" s="250">
        <f t="shared" si="846"/>
        <v>0</v>
      </c>
      <c r="K201" s="250">
        <f t="shared" si="846"/>
        <v>0</v>
      </c>
      <c r="L201" s="250">
        <f t="shared" si="846"/>
        <v>0</v>
      </c>
      <c r="M201" s="250">
        <f t="shared" si="846"/>
        <v>8624.9399514368051</v>
      </c>
      <c r="N201" s="250">
        <f t="shared" si="846"/>
        <v>14505.672724657868</v>
      </c>
      <c r="O201" s="250">
        <f t="shared" si="846"/>
        <v>23130.612676094675</v>
      </c>
      <c r="R201" s="249" t="s">
        <v>58</v>
      </c>
      <c r="S201" s="250">
        <f t="shared" ref="S201:AE201" si="856">S168+S184+S104</f>
        <v>0</v>
      </c>
      <c r="T201" s="250">
        <f t="shared" si="856"/>
        <v>0</v>
      </c>
      <c r="U201" s="250">
        <f t="shared" si="856"/>
        <v>0</v>
      </c>
      <c r="V201" s="250">
        <f t="shared" si="856"/>
        <v>0</v>
      </c>
      <c r="W201" s="250">
        <f t="shared" si="856"/>
        <v>0</v>
      </c>
      <c r="X201" s="250">
        <f t="shared" si="856"/>
        <v>0</v>
      </c>
      <c r="Y201" s="250">
        <f t="shared" si="856"/>
        <v>0</v>
      </c>
      <c r="Z201" s="250">
        <f t="shared" si="856"/>
        <v>0</v>
      </c>
      <c r="AA201" s="250">
        <f t="shared" si="856"/>
        <v>0</v>
      </c>
      <c r="AB201" s="250">
        <f t="shared" si="856"/>
        <v>0</v>
      </c>
      <c r="AC201" s="250">
        <f t="shared" si="856"/>
        <v>5763.2817391728686</v>
      </c>
      <c r="AD201" s="250">
        <f t="shared" si="856"/>
        <v>59577.841293785903</v>
      </c>
      <c r="AE201" s="250">
        <f t="shared" si="856"/>
        <v>65341.123032958771</v>
      </c>
      <c r="AH201" s="249" t="s">
        <v>58</v>
      </c>
      <c r="AI201" s="250">
        <f t="shared" ref="AI201:AU201" si="857">AI168+AI184+AI104</f>
        <v>0</v>
      </c>
      <c r="AJ201" s="250">
        <f t="shared" si="857"/>
        <v>0</v>
      </c>
      <c r="AK201" s="250">
        <f t="shared" si="857"/>
        <v>0</v>
      </c>
      <c r="AL201" s="250">
        <f t="shared" si="857"/>
        <v>0</v>
      </c>
      <c r="AM201" s="250">
        <f t="shared" si="857"/>
        <v>0</v>
      </c>
      <c r="AN201" s="250">
        <f t="shared" si="857"/>
        <v>0</v>
      </c>
      <c r="AO201" s="250">
        <f t="shared" si="857"/>
        <v>0</v>
      </c>
      <c r="AP201" s="250">
        <f t="shared" si="857"/>
        <v>0</v>
      </c>
      <c r="AQ201" s="250">
        <f t="shared" si="857"/>
        <v>0</v>
      </c>
      <c r="AR201" s="250">
        <f t="shared" si="857"/>
        <v>0</v>
      </c>
      <c r="AS201" s="250">
        <f t="shared" si="857"/>
        <v>0</v>
      </c>
      <c r="AT201" s="250">
        <f t="shared" si="857"/>
        <v>0</v>
      </c>
      <c r="AU201" s="250">
        <f t="shared" si="857"/>
        <v>0</v>
      </c>
      <c r="AX201" s="249" t="s">
        <v>58</v>
      </c>
      <c r="AY201" s="250">
        <f t="shared" ref="AY201:BK201" si="858">AY168+AY184+AY104</f>
        <v>0</v>
      </c>
      <c r="AZ201" s="250">
        <f t="shared" si="858"/>
        <v>0</v>
      </c>
      <c r="BA201" s="250">
        <f t="shared" si="858"/>
        <v>0</v>
      </c>
      <c r="BB201" s="250">
        <f t="shared" si="858"/>
        <v>0</v>
      </c>
      <c r="BC201" s="250">
        <f t="shared" si="858"/>
        <v>0</v>
      </c>
      <c r="BD201" s="250">
        <f t="shared" si="858"/>
        <v>0</v>
      </c>
      <c r="BE201" s="250">
        <f t="shared" si="858"/>
        <v>0</v>
      </c>
      <c r="BF201" s="250">
        <f t="shared" si="858"/>
        <v>0</v>
      </c>
      <c r="BG201" s="250">
        <f t="shared" si="858"/>
        <v>0</v>
      </c>
      <c r="BH201" s="250">
        <f t="shared" si="858"/>
        <v>0</v>
      </c>
      <c r="BI201" s="250">
        <f t="shared" si="858"/>
        <v>0</v>
      </c>
      <c r="BJ201" s="250">
        <f t="shared" si="858"/>
        <v>0</v>
      </c>
      <c r="BK201" s="250">
        <f t="shared" si="858"/>
        <v>0</v>
      </c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</row>
    <row r="202" spans="1:130" s="249" customFormat="1" x14ac:dyDescent="0.25">
      <c r="A202" s="254"/>
      <c r="B202" s="249" t="s">
        <v>57</v>
      </c>
      <c r="C202" s="250">
        <f t="shared" si="846"/>
        <v>0</v>
      </c>
      <c r="D202" s="250">
        <f t="shared" si="846"/>
        <v>0</v>
      </c>
      <c r="E202" s="250">
        <f t="shared" si="846"/>
        <v>0</v>
      </c>
      <c r="F202" s="250">
        <f t="shared" si="846"/>
        <v>0</v>
      </c>
      <c r="G202" s="250">
        <f t="shared" si="846"/>
        <v>0</v>
      </c>
      <c r="H202" s="250">
        <f t="shared" si="846"/>
        <v>0</v>
      </c>
      <c r="I202" s="250">
        <f t="shared" si="846"/>
        <v>0</v>
      </c>
      <c r="J202" s="250">
        <f t="shared" si="846"/>
        <v>0</v>
      </c>
      <c r="K202" s="250">
        <f t="shared" si="846"/>
        <v>2638.4</v>
      </c>
      <c r="L202" s="250">
        <f t="shared" si="846"/>
        <v>0</v>
      </c>
      <c r="M202" s="250">
        <f t="shared" si="846"/>
        <v>479.76782435481215</v>
      </c>
      <c r="N202" s="250">
        <f t="shared" si="846"/>
        <v>499.62862860561859</v>
      </c>
      <c r="O202" s="250">
        <f t="shared" si="846"/>
        <v>3617.7964529604305</v>
      </c>
      <c r="R202" s="249" t="s">
        <v>57</v>
      </c>
      <c r="S202" s="250">
        <f t="shared" ref="S202:AE202" si="859">S169+S185+S105</f>
        <v>0</v>
      </c>
      <c r="T202" s="250">
        <f t="shared" si="859"/>
        <v>0</v>
      </c>
      <c r="U202" s="250">
        <f t="shared" si="859"/>
        <v>0</v>
      </c>
      <c r="V202" s="250">
        <f t="shared" si="859"/>
        <v>0</v>
      </c>
      <c r="W202" s="250">
        <f t="shared" si="859"/>
        <v>0</v>
      </c>
      <c r="X202" s="250">
        <f t="shared" si="859"/>
        <v>0</v>
      </c>
      <c r="Y202" s="250">
        <f t="shared" si="859"/>
        <v>0</v>
      </c>
      <c r="Z202" s="250">
        <f t="shared" si="859"/>
        <v>0</v>
      </c>
      <c r="AA202" s="250">
        <f t="shared" si="859"/>
        <v>0</v>
      </c>
      <c r="AB202" s="250">
        <f t="shared" si="859"/>
        <v>62792.22</v>
      </c>
      <c r="AC202" s="250">
        <f t="shared" si="859"/>
        <v>9370.4075673354855</v>
      </c>
      <c r="AD202" s="250">
        <f t="shared" si="859"/>
        <v>9758.311509612975</v>
      </c>
      <c r="AE202" s="250">
        <f t="shared" si="859"/>
        <v>81920.93907694846</v>
      </c>
      <c r="AH202" s="249" t="s">
        <v>57</v>
      </c>
      <c r="AI202" s="250">
        <f t="shared" ref="AI202:AU202" si="860">AI169+AI185+AI105</f>
        <v>0</v>
      </c>
      <c r="AJ202" s="250">
        <f t="shared" si="860"/>
        <v>0</v>
      </c>
      <c r="AK202" s="250">
        <f t="shared" si="860"/>
        <v>0</v>
      </c>
      <c r="AL202" s="250">
        <f t="shared" si="860"/>
        <v>0</v>
      </c>
      <c r="AM202" s="250">
        <f t="shared" si="860"/>
        <v>0</v>
      </c>
      <c r="AN202" s="250">
        <f t="shared" si="860"/>
        <v>0</v>
      </c>
      <c r="AO202" s="250">
        <f t="shared" si="860"/>
        <v>0</v>
      </c>
      <c r="AP202" s="250">
        <f t="shared" si="860"/>
        <v>0</v>
      </c>
      <c r="AQ202" s="250">
        <f t="shared" si="860"/>
        <v>0</v>
      </c>
      <c r="AR202" s="250">
        <f t="shared" si="860"/>
        <v>0</v>
      </c>
      <c r="AS202" s="250">
        <f t="shared" si="860"/>
        <v>0</v>
      </c>
      <c r="AT202" s="250">
        <f t="shared" si="860"/>
        <v>0</v>
      </c>
      <c r="AU202" s="250">
        <f t="shared" si="860"/>
        <v>0</v>
      </c>
      <c r="AX202" s="249" t="s">
        <v>57</v>
      </c>
      <c r="AY202" s="250">
        <f t="shared" ref="AY202:BK202" si="861">AY169+AY185+AY105</f>
        <v>0</v>
      </c>
      <c r="AZ202" s="250">
        <f t="shared" si="861"/>
        <v>0</v>
      </c>
      <c r="BA202" s="250">
        <f t="shared" si="861"/>
        <v>0</v>
      </c>
      <c r="BB202" s="250">
        <f t="shared" si="861"/>
        <v>0</v>
      </c>
      <c r="BC202" s="250">
        <f t="shared" si="861"/>
        <v>0</v>
      </c>
      <c r="BD202" s="250">
        <f t="shared" si="861"/>
        <v>0</v>
      </c>
      <c r="BE202" s="250">
        <f t="shared" si="861"/>
        <v>0</v>
      </c>
      <c r="BF202" s="250">
        <f t="shared" si="861"/>
        <v>0</v>
      </c>
      <c r="BG202" s="250">
        <f t="shared" si="861"/>
        <v>0</v>
      </c>
      <c r="BH202" s="250">
        <f t="shared" si="861"/>
        <v>0</v>
      </c>
      <c r="BI202" s="250">
        <f t="shared" si="861"/>
        <v>0</v>
      </c>
      <c r="BJ202" s="250">
        <f t="shared" si="861"/>
        <v>0</v>
      </c>
      <c r="BK202" s="250">
        <f t="shared" si="861"/>
        <v>0</v>
      </c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</row>
    <row r="203" spans="1:130" s="249" customFormat="1" x14ac:dyDescent="0.25">
      <c r="A203" s="254"/>
      <c r="B203" s="249" t="s">
        <v>56</v>
      </c>
      <c r="C203" s="250">
        <f t="shared" si="846"/>
        <v>0</v>
      </c>
      <c r="D203" s="250">
        <f t="shared" si="846"/>
        <v>0</v>
      </c>
      <c r="E203" s="250">
        <f t="shared" si="846"/>
        <v>0</v>
      </c>
      <c r="F203" s="250">
        <f t="shared" si="846"/>
        <v>426704.18</v>
      </c>
      <c r="G203" s="250">
        <f t="shared" si="846"/>
        <v>522987.48</v>
      </c>
      <c r="H203" s="250">
        <f t="shared" si="846"/>
        <v>186650.6</v>
      </c>
      <c r="I203" s="250">
        <f t="shared" si="846"/>
        <v>73653.459999999992</v>
      </c>
      <c r="J203" s="250">
        <f t="shared" si="846"/>
        <v>33959.919999999998</v>
      </c>
      <c r="K203" s="250">
        <f t="shared" si="846"/>
        <v>46329</v>
      </c>
      <c r="L203" s="250">
        <f t="shared" si="846"/>
        <v>-43183</v>
      </c>
      <c r="M203" s="250">
        <f t="shared" si="846"/>
        <v>40113.45781533399</v>
      </c>
      <c r="N203" s="250">
        <f t="shared" si="846"/>
        <v>1476208.3543154215</v>
      </c>
      <c r="O203" s="250">
        <f t="shared" si="846"/>
        <v>2763423.4521307554</v>
      </c>
      <c r="R203" s="249" t="s">
        <v>56</v>
      </c>
      <c r="S203" s="250">
        <f t="shared" ref="S203:AE203" si="862">S170+S186+S106</f>
        <v>0</v>
      </c>
      <c r="T203" s="250">
        <f t="shared" si="862"/>
        <v>8483</v>
      </c>
      <c r="U203" s="250">
        <f t="shared" si="862"/>
        <v>115506</v>
      </c>
      <c r="V203" s="250">
        <f t="shared" si="862"/>
        <v>232171</v>
      </c>
      <c r="W203" s="250">
        <f t="shared" si="862"/>
        <v>163284.98000000001</v>
      </c>
      <c r="X203" s="250">
        <f t="shared" si="862"/>
        <v>1340868.51</v>
      </c>
      <c r="Y203" s="250">
        <f t="shared" si="862"/>
        <v>65646</v>
      </c>
      <c r="Z203" s="250">
        <f t="shared" si="862"/>
        <v>433065</v>
      </c>
      <c r="AA203" s="250">
        <f t="shared" si="862"/>
        <v>1198435</v>
      </c>
      <c r="AB203" s="250">
        <f t="shared" si="862"/>
        <v>1423406.14</v>
      </c>
      <c r="AC203" s="250">
        <f t="shared" si="862"/>
        <v>293531.73691899003</v>
      </c>
      <c r="AD203" s="250">
        <f t="shared" si="862"/>
        <v>10336140.662128398</v>
      </c>
      <c r="AE203" s="250">
        <f t="shared" si="862"/>
        <v>15610538.029047389</v>
      </c>
      <c r="AH203" s="249" t="s">
        <v>56</v>
      </c>
      <c r="AI203" s="250">
        <f t="shared" ref="AI203:AU203" si="863">AI170+AI186+AI106</f>
        <v>0</v>
      </c>
      <c r="AJ203" s="250">
        <f t="shared" si="863"/>
        <v>0</v>
      </c>
      <c r="AK203" s="250">
        <f t="shared" si="863"/>
        <v>19731</v>
      </c>
      <c r="AL203" s="250">
        <f t="shared" si="863"/>
        <v>0</v>
      </c>
      <c r="AM203" s="250">
        <f t="shared" si="863"/>
        <v>45364</v>
      </c>
      <c r="AN203" s="250">
        <f t="shared" si="863"/>
        <v>133075</v>
      </c>
      <c r="AO203" s="250">
        <f t="shared" si="863"/>
        <v>0</v>
      </c>
      <c r="AP203" s="250">
        <f t="shared" si="863"/>
        <v>71925</v>
      </c>
      <c r="AQ203" s="250">
        <f t="shared" si="863"/>
        <v>10790</v>
      </c>
      <c r="AR203" s="250">
        <f t="shared" si="863"/>
        <v>0</v>
      </c>
      <c r="AS203" s="250">
        <f t="shared" si="863"/>
        <v>29333.528140993076</v>
      </c>
      <c r="AT203" s="250">
        <f t="shared" si="863"/>
        <v>2129973.7196065378</v>
      </c>
      <c r="AU203" s="250">
        <f t="shared" si="863"/>
        <v>2440192.2477475312</v>
      </c>
      <c r="AX203" s="249" t="s">
        <v>56</v>
      </c>
      <c r="AY203" s="250">
        <f t="shared" ref="AY203:BK203" si="864">AY170+AY186+AY106</f>
        <v>0</v>
      </c>
      <c r="AZ203" s="250">
        <f t="shared" si="864"/>
        <v>0</v>
      </c>
      <c r="BA203" s="250">
        <f t="shared" si="864"/>
        <v>0</v>
      </c>
      <c r="BB203" s="250">
        <f t="shared" si="864"/>
        <v>0</v>
      </c>
      <c r="BC203" s="250">
        <f t="shared" si="864"/>
        <v>0</v>
      </c>
      <c r="BD203" s="250">
        <f t="shared" si="864"/>
        <v>0</v>
      </c>
      <c r="BE203" s="250">
        <f t="shared" si="864"/>
        <v>0</v>
      </c>
      <c r="BF203" s="250">
        <f t="shared" si="864"/>
        <v>0</v>
      </c>
      <c r="BG203" s="250">
        <f t="shared" si="864"/>
        <v>0</v>
      </c>
      <c r="BH203" s="250">
        <f t="shared" si="864"/>
        <v>0</v>
      </c>
      <c r="BI203" s="250">
        <f t="shared" si="864"/>
        <v>7383.2761830167519</v>
      </c>
      <c r="BJ203" s="250">
        <f t="shared" si="864"/>
        <v>842362.32617811172</v>
      </c>
      <c r="BK203" s="250">
        <f t="shared" si="864"/>
        <v>849745.60236112843</v>
      </c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</row>
    <row r="204" spans="1:130" s="249" customFormat="1" x14ac:dyDescent="0.25">
      <c r="A204" s="254"/>
      <c r="B204" s="249" t="s">
        <v>55</v>
      </c>
      <c r="C204" s="250">
        <f t="shared" si="846"/>
        <v>0</v>
      </c>
      <c r="D204" s="250">
        <f t="shared" si="846"/>
        <v>542231</v>
      </c>
      <c r="E204" s="250">
        <f t="shared" si="846"/>
        <v>1922075.8599999999</v>
      </c>
      <c r="F204" s="250">
        <f t="shared" si="846"/>
        <v>724274</v>
      </c>
      <c r="G204" s="250">
        <f t="shared" si="846"/>
        <v>1037927.71</v>
      </c>
      <c r="H204" s="250">
        <f t="shared" si="846"/>
        <v>1759835.84</v>
      </c>
      <c r="I204" s="250">
        <f t="shared" si="846"/>
        <v>719257.23</v>
      </c>
      <c r="J204" s="250">
        <f t="shared" si="846"/>
        <v>912288.80999999994</v>
      </c>
      <c r="K204" s="250">
        <f t="shared" si="846"/>
        <v>1704252.9</v>
      </c>
      <c r="L204" s="250">
        <f t="shared" si="846"/>
        <v>510631</v>
      </c>
      <c r="M204" s="250">
        <f t="shared" si="846"/>
        <v>931336.77253041882</v>
      </c>
      <c r="N204" s="250">
        <f t="shared" si="846"/>
        <v>8497704.3755274657</v>
      </c>
      <c r="O204" s="250">
        <f t="shared" si="846"/>
        <v>19261815.498057887</v>
      </c>
      <c r="R204" s="249" t="s">
        <v>55</v>
      </c>
      <c r="S204" s="250">
        <f t="shared" ref="S204:AE204" si="865">S171+S187+S107</f>
        <v>0</v>
      </c>
      <c r="T204" s="250">
        <f t="shared" si="865"/>
        <v>348733</v>
      </c>
      <c r="U204" s="250">
        <f t="shared" si="865"/>
        <v>2457655</v>
      </c>
      <c r="V204" s="250">
        <f t="shared" si="865"/>
        <v>2100317</v>
      </c>
      <c r="W204" s="250">
        <f t="shared" si="865"/>
        <v>1860463</v>
      </c>
      <c r="X204" s="250">
        <f t="shared" si="865"/>
        <v>1851587</v>
      </c>
      <c r="Y204" s="250">
        <f t="shared" si="865"/>
        <v>1506701</v>
      </c>
      <c r="Z204" s="250">
        <f t="shared" si="865"/>
        <v>4795720</v>
      </c>
      <c r="AA204" s="250">
        <f t="shared" si="865"/>
        <v>3502377</v>
      </c>
      <c r="AB204" s="250">
        <f t="shared" si="865"/>
        <v>1715416.65</v>
      </c>
      <c r="AC204" s="250">
        <f t="shared" si="865"/>
        <v>1072993.7894259433</v>
      </c>
      <c r="AD204" s="250">
        <f t="shared" si="865"/>
        <v>14154262.029800909</v>
      </c>
      <c r="AE204" s="250">
        <f t="shared" si="865"/>
        <v>35366225.469226852</v>
      </c>
      <c r="AH204" s="249" t="s">
        <v>55</v>
      </c>
      <c r="AI204" s="250">
        <f t="shared" ref="AI204:AU204" si="866">AI171+AI187+AI107</f>
        <v>0</v>
      </c>
      <c r="AJ204" s="250">
        <f t="shared" si="866"/>
        <v>78762</v>
      </c>
      <c r="AK204" s="250">
        <f t="shared" si="866"/>
        <v>131137</v>
      </c>
      <c r="AL204" s="250">
        <f t="shared" si="866"/>
        <v>43165</v>
      </c>
      <c r="AM204" s="250">
        <f t="shared" si="866"/>
        <v>517940</v>
      </c>
      <c r="AN204" s="250">
        <f t="shared" si="866"/>
        <v>310948</v>
      </c>
      <c r="AO204" s="250">
        <f t="shared" si="866"/>
        <v>124715</v>
      </c>
      <c r="AP204" s="250">
        <f t="shared" si="866"/>
        <v>453383</v>
      </c>
      <c r="AQ204" s="250">
        <f t="shared" si="866"/>
        <v>1137754</v>
      </c>
      <c r="AR204" s="250">
        <f t="shared" si="866"/>
        <v>368302</v>
      </c>
      <c r="AS204" s="250">
        <f t="shared" si="866"/>
        <v>329651.43591092521</v>
      </c>
      <c r="AT204" s="250">
        <f t="shared" si="866"/>
        <v>3929163.4140070453</v>
      </c>
      <c r="AU204" s="250">
        <f t="shared" si="866"/>
        <v>7424920.8499179706</v>
      </c>
      <c r="AX204" s="249" t="s">
        <v>55</v>
      </c>
      <c r="AY204" s="250">
        <f t="shared" ref="AY204:BK204" si="867">AY171+AY187+AY107</f>
        <v>0</v>
      </c>
      <c r="AZ204" s="250">
        <f t="shared" si="867"/>
        <v>46229</v>
      </c>
      <c r="BA204" s="250">
        <f t="shared" si="867"/>
        <v>16559</v>
      </c>
      <c r="BB204" s="250">
        <f t="shared" si="867"/>
        <v>0</v>
      </c>
      <c r="BC204" s="250">
        <f t="shared" si="867"/>
        <v>5376</v>
      </c>
      <c r="BD204" s="250">
        <f t="shared" si="867"/>
        <v>0</v>
      </c>
      <c r="BE204" s="250">
        <f t="shared" si="867"/>
        <v>61292</v>
      </c>
      <c r="BF204" s="250">
        <f t="shared" si="867"/>
        <v>131213</v>
      </c>
      <c r="BG204" s="250">
        <f t="shared" si="867"/>
        <v>0</v>
      </c>
      <c r="BH204" s="250">
        <f t="shared" si="867"/>
        <v>0</v>
      </c>
      <c r="BI204" s="250">
        <f t="shared" si="867"/>
        <v>47530.311042861591</v>
      </c>
      <c r="BJ204" s="250">
        <f t="shared" si="867"/>
        <v>493758.67221515329</v>
      </c>
      <c r="BK204" s="250">
        <f t="shared" si="867"/>
        <v>801957.98325801489</v>
      </c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</row>
    <row r="205" spans="1:130" s="249" customFormat="1" x14ac:dyDescent="0.25">
      <c r="A205" s="254"/>
      <c r="B205" s="249" t="s">
        <v>54</v>
      </c>
      <c r="C205" s="250">
        <f t="shared" si="846"/>
        <v>0</v>
      </c>
      <c r="D205" s="250">
        <f t="shared" si="846"/>
        <v>0</v>
      </c>
      <c r="E205" s="250">
        <f t="shared" si="846"/>
        <v>5636</v>
      </c>
      <c r="F205" s="250">
        <f t="shared" si="846"/>
        <v>0</v>
      </c>
      <c r="G205" s="250">
        <f t="shared" si="846"/>
        <v>8454</v>
      </c>
      <c r="H205" s="250">
        <f t="shared" si="846"/>
        <v>0</v>
      </c>
      <c r="I205" s="250">
        <f t="shared" si="846"/>
        <v>0</v>
      </c>
      <c r="J205" s="250">
        <f t="shared" si="846"/>
        <v>0</v>
      </c>
      <c r="K205" s="250">
        <f t="shared" si="846"/>
        <v>3846.2776047676925</v>
      </c>
      <c r="L205" s="250">
        <f t="shared" si="846"/>
        <v>736.77619489413371</v>
      </c>
      <c r="M205" s="250">
        <f t="shared" si="846"/>
        <v>18647.133137092154</v>
      </c>
      <c r="N205" s="250">
        <f t="shared" si="846"/>
        <v>157938.64550059053</v>
      </c>
      <c r="O205" s="250">
        <f t="shared" si="846"/>
        <v>195258.83243734454</v>
      </c>
      <c r="R205" s="249" t="s">
        <v>54</v>
      </c>
      <c r="S205" s="250">
        <f t="shared" ref="S205:AE205" si="868">S172+S188+S108</f>
        <v>0</v>
      </c>
      <c r="T205" s="250">
        <f t="shared" si="868"/>
        <v>0</v>
      </c>
      <c r="U205" s="250">
        <f t="shared" si="868"/>
        <v>12681</v>
      </c>
      <c r="V205" s="250">
        <f t="shared" si="868"/>
        <v>0</v>
      </c>
      <c r="W205" s="250">
        <f t="shared" si="868"/>
        <v>21135</v>
      </c>
      <c r="X205" s="250">
        <f t="shared" si="868"/>
        <v>5636</v>
      </c>
      <c r="Y205" s="250">
        <f t="shared" si="868"/>
        <v>5636</v>
      </c>
      <c r="Z205" s="250">
        <f t="shared" si="868"/>
        <v>0</v>
      </c>
      <c r="AA205" s="250">
        <f t="shared" si="868"/>
        <v>208581.11247837986</v>
      </c>
      <c r="AB205" s="250">
        <f t="shared" si="868"/>
        <v>66913.304274296563</v>
      </c>
      <c r="AC205" s="250">
        <f t="shared" si="868"/>
        <v>109617.58281271359</v>
      </c>
      <c r="AD205" s="250">
        <f t="shared" si="868"/>
        <v>2449654.5881878319</v>
      </c>
      <c r="AE205" s="250">
        <f t="shared" si="868"/>
        <v>2879854.5877532219</v>
      </c>
      <c r="AH205" s="249" t="s">
        <v>54</v>
      </c>
      <c r="AI205" s="250">
        <f t="shared" ref="AI205:AU205" si="869">AI172+AI188+AI108</f>
        <v>0</v>
      </c>
      <c r="AJ205" s="250">
        <f t="shared" si="869"/>
        <v>0</v>
      </c>
      <c r="AK205" s="250">
        <f t="shared" si="869"/>
        <v>0</v>
      </c>
      <c r="AL205" s="250">
        <f t="shared" si="869"/>
        <v>0</v>
      </c>
      <c r="AM205" s="250">
        <f t="shared" si="869"/>
        <v>0</v>
      </c>
      <c r="AN205" s="250">
        <f t="shared" si="869"/>
        <v>0</v>
      </c>
      <c r="AO205" s="250">
        <f t="shared" si="869"/>
        <v>0</v>
      </c>
      <c r="AP205" s="250">
        <f t="shared" si="869"/>
        <v>0</v>
      </c>
      <c r="AQ205" s="250">
        <f t="shared" si="869"/>
        <v>69896.608746417522</v>
      </c>
      <c r="AR205" s="250">
        <f t="shared" si="869"/>
        <v>106705.09053201783</v>
      </c>
      <c r="AS205" s="250">
        <f t="shared" si="869"/>
        <v>99211.251025786929</v>
      </c>
      <c r="AT205" s="250">
        <f t="shared" si="869"/>
        <v>1025594.8668961981</v>
      </c>
      <c r="AU205" s="250">
        <f t="shared" si="869"/>
        <v>1301407.8172004204</v>
      </c>
      <c r="AX205" s="249" t="s">
        <v>54</v>
      </c>
      <c r="AY205" s="250">
        <f t="shared" ref="AY205:BK205" si="870">AY172+AY188+AY108</f>
        <v>0</v>
      </c>
      <c r="AZ205" s="250">
        <f t="shared" si="870"/>
        <v>0</v>
      </c>
      <c r="BA205" s="250">
        <f t="shared" si="870"/>
        <v>0</v>
      </c>
      <c r="BB205" s="250">
        <f t="shared" si="870"/>
        <v>0</v>
      </c>
      <c r="BC205" s="250">
        <f t="shared" si="870"/>
        <v>0</v>
      </c>
      <c r="BD205" s="250">
        <f t="shared" si="870"/>
        <v>0</v>
      </c>
      <c r="BE205" s="250">
        <f t="shared" si="870"/>
        <v>0</v>
      </c>
      <c r="BF205" s="250">
        <f t="shared" si="870"/>
        <v>0</v>
      </c>
      <c r="BG205" s="250">
        <f t="shared" si="870"/>
        <v>105396.03849039655</v>
      </c>
      <c r="BH205" s="250">
        <f t="shared" si="870"/>
        <v>132390.92183374305</v>
      </c>
      <c r="BI205" s="250">
        <f t="shared" si="870"/>
        <v>6228.2617663967239</v>
      </c>
      <c r="BJ205" s="250">
        <f t="shared" si="870"/>
        <v>64384.565573536092</v>
      </c>
      <c r="BK205" s="250">
        <f t="shared" si="870"/>
        <v>308399.78766407241</v>
      </c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</row>
    <row r="206" spans="1:130" s="249" customFormat="1" x14ac:dyDescent="0.25">
      <c r="A206" s="254"/>
      <c r="B206" s="249" t="s">
        <v>53</v>
      </c>
      <c r="C206" s="250">
        <f t="shared" si="846"/>
        <v>0</v>
      </c>
      <c r="D206" s="250">
        <f t="shared" si="846"/>
        <v>0</v>
      </c>
      <c r="E206" s="250">
        <f t="shared" si="846"/>
        <v>0</v>
      </c>
      <c r="F206" s="250">
        <f t="shared" si="846"/>
        <v>0</v>
      </c>
      <c r="G206" s="250">
        <f t="shared" si="846"/>
        <v>0</v>
      </c>
      <c r="H206" s="250">
        <f t="shared" si="846"/>
        <v>0</v>
      </c>
      <c r="I206" s="250">
        <f t="shared" si="846"/>
        <v>0</v>
      </c>
      <c r="J206" s="250">
        <f t="shared" si="846"/>
        <v>0</v>
      </c>
      <c r="K206" s="250">
        <f t="shared" si="846"/>
        <v>0</v>
      </c>
      <c r="L206" s="250">
        <f t="shared" si="846"/>
        <v>0</v>
      </c>
      <c r="M206" s="250">
        <f t="shared" si="846"/>
        <v>0</v>
      </c>
      <c r="N206" s="250">
        <f t="shared" si="846"/>
        <v>0</v>
      </c>
      <c r="O206" s="250">
        <f t="shared" si="846"/>
        <v>0</v>
      </c>
      <c r="R206" s="249" t="s">
        <v>53</v>
      </c>
      <c r="S206" s="250">
        <f t="shared" ref="S206:AE206" si="871">S173+S189+S109</f>
        <v>0</v>
      </c>
      <c r="T206" s="250">
        <f t="shared" si="871"/>
        <v>0</v>
      </c>
      <c r="U206" s="250">
        <f t="shared" si="871"/>
        <v>104820</v>
      </c>
      <c r="V206" s="250">
        <f t="shared" si="871"/>
        <v>0</v>
      </c>
      <c r="W206" s="250">
        <f t="shared" si="871"/>
        <v>0</v>
      </c>
      <c r="X206" s="250">
        <f t="shared" si="871"/>
        <v>0</v>
      </c>
      <c r="Y206" s="250">
        <f t="shared" si="871"/>
        <v>289988</v>
      </c>
      <c r="Z206" s="250">
        <f t="shared" si="871"/>
        <v>58020</v>
      </c>
      <c r="AA206" s="250">
        <f t="shared" si="871"/>
        <v>0</v>
      </c>
      <c r="AB206" s="250">
        <f t="shared" si="871"/>
        <v>35240</v>
      </c>
      <c r="AC206" s="250">
        <f t="shared" si="871"/>
        <v>8096.4228315693672</v>
      </c>
      <c r="AD206" s="250">
        <f t="shared" si="871"/>
        <v>45406.865979775321</v>
      </c>
      <c r="AE206" s="250">
        <f t="shared" si="871"/>
        <v>541571.28881134465</v>
      </c>
      <c r="AH206" s="249" t="s">
        <v>53</v>
      </c>
      <c r="AI206" s="250">
        <f t="shared" ref="AI206:AU206" si="872">AI173+AI189+AI109</f>
        <v>0</v>
      </c>
      <c r="AJ206" s="250">
        <f t="shared" si="872"/>
        <v>0</v>
      </c>
      <c r="AK206" s="250">
        <f t="shared" si="872"/>
        <v>0</v>
      </c>
      <c r="AL206" s="250">
        <f t="shared" si="872"/>
        <v>0</v>
      </c>
      <c r="AM206" s="250">
        <f t="shared" si="872"/>
        <v>0</v>
      </c>
      <c r="AN206" s="250">
        <f t="shared" si="872"/>
        <v>0</v>
      </c>
      <c r="AO206" s="250">
        <f t="shared" si="872"/>
        <v>0</v>
      </c>
      <c r="AP206" s="250">
        <f t="shared" si="872"/>
        <v>812174</v>
      </c>
      <c r="AQ206" s="250">
        <f t="shared" si="872"/>
        <v>0</v>
      </c>
      <c r="AR206" s="250">
        <f t="shared" si="872"/>
        <v>0</v>
      </c>
      <c r="AS206" s="250">
        <f t="shared" si="872"/>
        <v>8299.0281804749793</v>
      </c>
      <c r="AT206" s="250">
        <f t="shared" si="872"/>
        <v>314224.83507326612</v>
      </c>
      <c r="AU206" s="250">
        <f t="shared" si="872"/>
        <v>1134697.8632537411</v>
      </c>
      <c r="AX206" s="249" t="s">
        <v>53</v>
      </c>
      <c r="AY206" s="250">
        <f t="shared" ref="AY206:BK206" si="873">AY173+AY189+AY109</f>
        <v>0</v>
      </c>
      <c r="AZ206" s="250">
        <f t="shared" si="873"/>
        <v>0</v>
      </c>
      <c r="BA206" s="250">
        <f t="shared" si="873"/>
        <v>0</v>
      </c>
      <c r="BB206" s="250">
        <f t="shared" si="873"/>
        <v>0</v>
      </c>
      <c r="BC206" s="250">
        <f t="shared" si="873"/>
        <v>0</v>
      </c>
      <c r="BD206" s="250">
        <f t="shared" si="873"/>
        <v>0</v>
      </c>
      <c r="BE206" s="250">
        <f t="shared" si="873"/>
        <v>0</v>
      </c>
      <c r="BF206" s="250">
        <f t="shared" si="873"/>
        <v>0</v>
      </c>
      <c r="BG206" s="250">
        <f t="shared" si="873"/>
        <v>0</v>
      </c>
      <c r="BH206" s="250">
        <f t="shared" si="873"/>
        <v>0</v>
      </c>
      <c r="BI206" s="250">
        <f t="shared" si="873"/>
        <v>7391.7130733778176</v>
      </c>
      <c r="BJ206" s="250">
        <f t="shared" si="873"/>
        <v>279871.30190201581</v>
      </c>
      <c r="BK206" s="250">
        <f t="shared" si="873"/>
        <v>287263.01497539366</v>
      </c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</row>
    <row r="207" spans="1:130" s="249" customFormat="1" x14ac:dyDescent="0.25">
      <c r="A207" s="254"/>
      <c r="B207" s="249" t="s">
        <v>52</v>
      </c>
      <c r="C207" s="250">
        <f t="shared" si="846"/>
        <v>0</v>
      </c>
      <c r="D207" s="250">
        <f t="shared" si="846"/>
        <v>0</v>
      </c>
      <c r="E207" s="250">
        <f t="shared" si="846"/>
        <v>0</v>
      </c>
      <c r="F207" s="250">
        <f t="shared" si="846"/>
        <v>0</v>
      </c>
      <c r="G207" s="250">
        <f t="shared" si="846"/>
        <v>0</v>
      </c>
      <c r="H207" s="250">
        <f t="shared" si="846"/>
        <v>0</v>
      </c>
      <c r="I207" s="250">
        <f t="shared" si="846"/>
        <v>0</v>
      </c>
      <c r="J207" s="250">
        <f t="shared" si="846"/>
        <v>0</v>
      </c>
      <c r="K207" s="250">
        <f t="shared" si="846"/>
        <v>0</v>
      </c>
      <c r="L207" s="250">
        <f t="shared" si="846"/>
        <v>0</v>
      </c>
      <c r="M207" s="250">
        <f t="shared" si="846"/>
        <v>0</v>
      </c>
      <c r="N207" s="250">
        <f t="shared" si="846"/>
        <v>0</v>
      </c>
      <c r="O207" s="250">
        <f t="shared" si="846"/>
        <v>0</v>
      </c>
      <c r="R207" s="249" t="s">
        <v>52</v>
      </c>
      <c r="S207" s="250">
        <f t="shared" ref="S207:AE207" si="874">S174+S190+S110</f>
        <v>0</v>
      </c>
      <c r="T207" s="250">
        <f t="shared" si="874"/>
        <v>0</v>
      </c>
      <c r="U207" s="250">
        <f t="shared" si="874"/>
        <v>0</v>
      </c>
      <c r="V207" s="250">
        <f t="shared" si="874"/>
        <v>0</v>
      </c>
      <c r="W207" s="250">
        <f t="shared" si="874"/>
        <v>0</v>
      </c>
      <c r="X207" s="250">
        <f t="shared" si="874"/>
        <v>0</v>
      </c>
      <c r="Y207" s="250">
        <f t="shared" si="874"/>
        <v>0</v>
      </c>
      <c r="Z207" s="250">
        <f t="shared" si="874"/>
        <v>4518724</v>
      </c>
      <c r="AA207" s="250">
        <f t="shared" si="874"/>
        <v>64045</v>
      </c>
      <c r="AB207" s="250">
        <f t="shared" si="874"/>
        <v>0</v>
      </c>
      <c r="AC207" s="250">
        <f t="shared" si="874"/>
        <v>1047.2892687436099</v>
      </c>
      <c r="AD207" s="250">
        <f t="shared" si="874"/>
        <v>39653.3534515758</v>
      </c>
      <c r="AE207" s="250">
        <f t="shared" si="874"/>
        <v>4623469.6427203193</v>
      </c>
      <c r="AH207" s="249" t="s">
        <v>52</v>
      </c>
      <c r="AI207" s="250">
        <f t="shared" ref="AI207:AU207" si="875">AI174+AI190+AI110</f>
        <v>0</v>
      </c>
      <c r="AJ207" s="250">
        <f t="shared" si="875"/>
        <v>0</v>
      </c>
      <c r="AK207" s="250">
        <f t="shared" si="875"/>
        <v>0</v>
      </c>
      <c r="AL207" s="250">
        <f t="shared" si="875"/>
        <v>0</v>
      </c>
      <c r="AM207" s="250">
        <f t="shared" si="875"/>
        <v>154300</v>
      </c>
      <c r="AN207" s="250">
        <f t="shared" si="875"/>
        <v>0</v>
      </c>
      <c r="AO207" s="250">
        <f t="shared" si="875"/>
        <v>9261</v>
      </c>
      <c r="AP207" s="250">
        <f t="shared" si="875"/>
        <v>1168166</v>
      </c>
      <c r="AQ207" s="250">
        <f t="shared" si="875"/>
        <v>0</v>
      </c>
      <c r="AR207" s="250">
        <f t="shared" si="875"/>
        <v>0</v>
      </c>
      <c r="AS207" s="250">
        <f t="shared" si="875"/>
        <v>8232.1749350501868</v>
      </c>
      <c r="AT207" s="250">
        <f t="shared" si="875"/>
        <v>311693.58086362982</v>
      </c>
      <c r="AU207" s="250">
        <f t="shared" si="875"/>
        <v>1651652.7557986798</v>
      </c>
      <c r="AX207" s="249" t="s">
        <v>52</v>
      </c>
      <c r="AY207" s="250">
        <f t="shared" ref="AY207:BK207" si="876">AY174+AY190+AY110</f>
        <v>0</v>
      </c>
      <c r="AZ207" s="250">
        <f t="shared" si="876"/>
        <v>0</v>
      </c>
      <c r="BA207" s="250">
        <f t="shared" si="876"/>
        <v>0</v>
      </c>
      <c r="BB207" s="250">
        <f t="shared" si="876"/>
        <v>0</v>
      </c>
      <c r="BC207" s="250">
        <f t="shared" si="876"/>
        <v>0</v>
      </c>
      <c r="BD207" s="250">
        <f t="shared" si="876"/>
        <v>0</v>
      </c>
      <c r="BE207" s="250">
        <f t="shared" si="876"/>
        <v>0</v>
      </c>
      <c r="BF207" s="250">
        <f t="shared" si="876"/>
        <v>0</v>
      </c>
      <c r="BG207" s="250">
        <f t="shared" si="876"/>
        <v>0</v>
      </c>
      <c r="BH207" s="250">
        <f t="shared" si="876"/>
        <v>0</v>
      </c>
      <c r="BI207" s="250">
        <f t="shared" si="876"/>
        <v>2392.2092123920424</v>
      </c>
      <c r="BJ207" s="250">
        <f t="shared" si="876"/>
        <v>90575.851639247689</v>
      </c>
      <c r="BK207" s="250">
        <f t="shared" si="876"/>
        <v>92968.060851639733</v>
      </c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</row>
    <row r="208" spans="1:130" s="249" customFormat="1" x14ac:dyDescent="0.25">
      <c r="A208" s="254"/>
      <c r="B208" s="249" t="s">
        <v>51</v>
      </c>
      <c r="C208" s="250">
        <f t="shared" si="846"/>
        <v>0</v>
      </c>
      <c r="D208" s="250">
        <f t="shared" si="846"/>
        <v>0</v>
      </c>
      <c r="E208" s="250">
        <f t="shared" si="846"/>
        <v>95082</v>
      </c>
      <c r="F208" s="250">
        <f t="shared" si="846"/>
        <v>73720</v>
      </c>
      <c r="G208" s="250">
        <f t="shared" si="846"/>
        <v>34571</v>
      </c>
      <c r="H208" s="250">
        <f t="shared" si="846"/>
        <v>0</v>
      </c>
      <c r="I208" s="250">
        <f t="shared" si="846"/>
        <v>5150</v>
      </c>
      <c r="J208" s="250">
        <f t="shared" si="846"/>
        <v>0</v>
      </c>
      <c r="K208" s="250">
        <f t="shared" si="846"/>
        <v>206822</v>
      </c>
      <c r="L208" s="250">
        <f t="shared" si="846"/>
        <v>50168</v>
      </c>
      <c r="M208" s="250">
        <f t="shared" si="846"/>
        <v>5027.791504890195</v>
      </c>
      <c r="N208" s="250">
        <f t="shared" si="846"/>
        <v>80278.773113882766</v>
      </c>
      <c r="O208" s="250">
        <f t="shared" si="846"/>
        <v>550819.56461877294</v>
      </c>
      <c r="R208" s="249" t="s">
        <v>51</v>
      </c>
      <c r="S208" s="250">
        <f t="shared" ref="S208:AE208" si="877">S175+S191+S111</f>
        <v>0</v>
      </c>
      <c r="T208" s="250">
        <f t="shared" si="877"/>
        <v>0</v>
      </c>
      <c r="U208" s="250">
        <f t="shared" si="877"/>
        <v>0</v>
      </c>
      <c r="V208" s="250">
        <f t="shared" si="877"/>
        <v>0</v>
      </c>
      <c r="W208" s="250">
        <f t="shared" si="877"/>
        <v>0</v>
      </c>
      <c r="X208" s="250">
        <f t="shared" si="877"/>
        <v>0</v>
      </c>
      <c r="Y208" s="250">
        <f t="shared" si="877"/>
        <v>0</v>
      </c>
      <c r="Z208" s="250">
        <f t="shared" si="877"/>
        <v>4880</v>
      </c>
      <c r="AA208" s="250">
        <f t="shared" si="877"/>
        <v>15891</v>
      </c>
      <c r="AB208" s="250">
        <f t="shared" si="877"/>
        <v>-181792.65</v>
      </c>
      <c r="AC208" s="250">
        <f t="shared" si="877"/>
        <v>13970.718767956323</v>
      </c>
      <c r="AD208" s="250">
        <f t="shared" si="877"/>
        <v>495419.08579138253</v>
      </c>
      <c r="AE208" s="250">
        <f t="shared" si="877"/>
        <v>348368.15455933887</v>
      </c>
      <c r="AH208" s="249" t="s">
        <v>51</v>
      </c>
      <c r="AI208" s="250">
        <f t="shared" ref="AI208:AU208" si="878">AI175+AI191+AI111</f>
        <v>0</v>
      </c>
      <c r="AJ208" s="250">
        <f t="shared" si="878"/>
        <v>0</v>
      </c>
      <c r="AK208" s="250">
        <f t="shared" si="878"/>
        <v>0</v>
      </c>
      <c r="AL208" s="250">
        <f t="shared" si="878"/>
        <v>0</v>
      </c>
      <c r="AM208" s="250">
        <f t="shared" si="878"/>
        <v>0</v>
      </c>
      <c r="AN208" s="250">
        <f t="shared" si="878"/>
        <v>0</v>
      </c>
      <c r="AO208" s="250">
        <f t="shared" si="878"/>
        <v>0</v>
      </c>
      <c r="AP208" s="250">
        <f t="shared" si="878"/>
        <v>0</v>
      </c>
      <c r="AQ208" s="250">
        <f t="shared" si="878"/>
        <v>0</v>
      </c>
      <c r="AR208" s="250">
        <f t="shared" si="878"/>
        <v>0</v>
      </c>
      <c r="AS208" s="250">
        <f t="shared" si="878"/>
        <v>0</v>
      </c>
      <c r="AT208" s="250">
        <f t="shared" si="878"/>
        <v>0</v>
      </c>
      <c r="AU208" s="250">
        <f t="shared" si="878"/>
        <v>0</v>
      </c>
      <c r="AX208" s="249" t="s">
        <v>51</v>
      </c>
      <c r="AY208" s="250">
        <f t="shared" ref="AY208:BK208" si="879">AY175+AY191+AY111</f>
        <v>0</v>
      </c>
      <c r="AZ208" s="250">
        <f t="shared" si="879"/>
        <v>0</v>
      </c>
      <c r="BA208" s="250">
        <f t="shared" si="879"/>
        <v>0</v>
      </c>
      <c r="BB208" s="250">
        <f t="shared" si="879"/>
        <v>0</v>
      </c>
      <c r="BC208" s="250">
        <f t="shared" si="879"/>
        <v>0</v>
      </c>
      <c r="BD208" s="250">
        <f t="shared" si="879"/>
        <v>0</v>
      </c>
      <c r="BE208" s="250">
        <f t="shared" si="879"/>
        <v>0</v>
      </c>
      <c r="BF208" s="250">
        <f t="shared" si="879"/>
        <v>0</v>
      </c>
      <c r="BG208" s="250">
        <f t="shared" si="879"/>
        <v>0</v>
      </c>
      <c r="BH208" s="250">
        <f t="shared" si="879"/>
        <v>0</v>
      </c>
      <c r="BI208" s="250">
        <f t="shared" si="879"/>
        <v>0</v>
      </c>
      <c r="BJ208" s="250">
        <f t="shared" si="879"/>
        <v>0</v>
      </c>
      <c r="BK208" s="250">
        <f t="shared" si="879"/>
        <v>0</v>
      </c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</row>
    <row r="209" spans="1:130" s="249" customFormat="1" x14ac:dyDescent="0.25">
      <c r="A209" s="254"/>
      <c r="B209" s="249" t="s">
        <v>50</v>
      </c>
      <c r="C209" s="250">
        <f t="shared" si="846"/>
        <v>0</v>
      </c>
      <c r="D209" s="250">
        <f t="shared" si="846"/>
        <v>0</v>
      </c>
      <c r="E209" s="250">
        <f t="shared" si="846"/>
        <v>0</v>
      </c>
      <c r="F209" s="250">
        <f t="shared" si="846"/>
        <v>0</v>
      </c>
      <c r="G209" s="250">
        <f t="shared" si="846"/>
        <v>17220.95</v>
      </c>
      <c r="H209" s="250">
        <f t="shared" si="846"/>
        <v>0</v>
      </c>
      <c r="I209" s="250">
        <f t="shared" si="846"/>
        <v>0</v>
      </c>
      <c r="J209" s="250">
        <f t="shared" si="846"/>
        <v>0</v>
      </c>
      <c r="K209" s="250">
        <f t="shared" si="846"/>
        <v>0</v>
      </c>
      <c r="L209" s="250">
        <f t="shared" si="846"/>
        <v>0</v>
      </c>
      <c r="M209" s="250">
        <f t="shared" si="846"/>
        <v>270.60925058401671</v>
      </c>
      <c r="N209" s="250">
        <f t="shared" si="846"/>
        <v>499.68494023726214</v>
      </c>
      <c r="O209" s="250">
        <f t="shared" si="846"/>
        <v>17991.244190821279</v>
      </c>
      <c r="R209" s="249" t="s">
        <v>50</v>
      </c>
      <c r="S209" s="250">
        <f t="shared" ref="S209:AE209" si="880">S176+S192+S112</f>
        <v>0</v>
      </c>
      <c r="T209" s="250">
        <f t="shared" si="880"/>
        <v>0</v>
      </c>
      <c r="U209" s="250">
        <f t="shared" si="880"/>
        <v>0</v>
      </c>
      <c r="V209" s="250">
        <f t="shared" si="880"/>
        <v>0</v>
      </c>
      <c r="W209" s="250">
        <f t="shared" si="880"/>
        <v>0</v>
      </c>
      <c r="X209" s="250">
        <f t="shared" si="880"/>
        <v>0</v>
      </c>
      <c r="Y209" s="250">
        <f t="shared" si="880"/>
        <v>0</v>
      </c>
      <c r="Z209" s="250">
        <f t="shared" si="880"/>
        <v>0</v>
      </c>
      <c r="AA209" s="250">
        <f t="shared" si="880"/>
        <v>42312</v>
      </c>
      <c r="AB209" s="250">
        <f t="shared" si="880"/>
        <v>0</v>
      </c>
      <c r="AC209" s="250">
        <f t="shared" si="880"/>
        <v>0</v>
      </c>
      <c r="AD209" s="250">
        <f t="shared" si="880"/>
        <v>0</v>
      </c>
      <c r="AE209" s="250">
        <f t="shared" si="880"/>
        <v>42312</v>
      </c>
      <c r="AH209" s="249" t="s">
        <v>50</v>
      </c>
      <c r="AI209" s="250">
        <f t="shared" ref="AI209:AU209" si="881">AI176+AI192+AI112</f>
        <v>0</v>
      </c>
      <c r="AJ209" s="250">
        <f t="shared" si="881"/>
        <v>0</v>
      </c>
      <c r="AK209" s="250">
        <f t="shared" si="881"/>
        <v>0</v>
      </c>
      <c r="AL209" s="250">
        <f t="shared" si="881"/>
        <v>0</v>
      </c>
      <c r="AM209" s="250">
        <f t="shared" si="881"/>
        <v>0</v>
      </c>
      <c r="AN209" s="250">
        <f t="shared" si="881"/>
        <v>0</v>
      </c>
      <c r="AO209" s="250">
        <f t="shared" si="881"/>
        <v>0</v>
      </c>
      <c r="AP209" s="250">
        <f t="shared" si="881"/>
        <v>0</v>
      </c>
      <c r="AQ209" s="250">
        <f t="shared" si="881"/>
        <v>0</v>
      </c>
      <c r="AR209" s="250">
        <f t="shared" si="881"/>
        <v>0</v>
      </c>
      <c r="AS209" s="250">
        <f t="shared" si="881"/>
        <v>0</v>
      </c>
      <c r="AT209" s="250">
        <f t="shared" si="881"/>
        <v>0</v>
      </c>
      <c r="AU209" s="250">
        <f t="shared" si="881"/>
        <v>0</v>
      </c>
      <c r="AX209" s="249" t="s">
        <v>50</v>
      </c>
      <c r="AY209" s="250">
        <f t="shared" ref="AY209:BK209" si="882">AY176+AY192+AY112</f>
        <v>0</v>
      </c>
      <c r="AZ209" s="250">
        <f t="shared" si="882"/>
        <v>0</v>
      </c>
      <c r="BA209" s="250">
        <f t="shared" si="882"/>
        <v>0</v>
      </c>
      <c r="BB209" s="250">
        <f t="shared" si="882"/>
        <v>0</v>
      </c>
      <c r="BC209" s="250">
        <f t="shared" si="882"/>
        <v>0</v>
      </c>
      <c r="BD209" s="250">
        <f t="shared" si="882"/>
        <v>0</v>
      </c>
      <c r="BE209" s="250">
        <f t="shared" si="882"/>
        <v>0</v>
      </c>
      <c r="BF209" s="250">
        <f t="shared" si="882"/>
        <v>0</v>
      </c>
      <c r="BG209" s="250">
        <f t="shared" si="882"/>
        <v>0</v>
      </c>
      <c r="BH209" s="250">
        <f t="shared" si="882"/>
        <v>0</v>
      </c>
      <c r="BI209" s="250">
        <f t="shared" si="882"/>
        <v>0</v>
      </c>
      <c r="BJ209" s="250">
        <f t="shared" si="882"/>
        <v>0</v>
      </c>
      <c r="BK209" s="250">
        <f t="shared" si="882"/>
        <v>0</v>
      </c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</row>
    <row r="210" spans="1:130" s="249" customFormat="1" x14ac:dyDescent="0.25">
      <c r="A210" s="254"/>
      <c r="B210" s="249" t="s">
        <v>43</v>
      </c>
      <c r="C210" s="250">
        <f t="shared" ref="C210:O210" si="883">C177+C193+C113</f>
        <v>0</v>
      </c>
      <c r="D210" s="250">
        <f t="shared" si="883"/>
        <v>546575</v>
      </c>
      <c r="E210" s="250">
        <f t="shared" si="883"/>
        <v>2044087.8599999999</v>
      </c>
      <c r="F210" s="250">
        <f t="shared" si="883"/>
        <v>1400768.18</v>
      </c>
      <c r="G210" s="250">
        <f t="shared" si="883"/>
        <v>1704862.1400000001</v>
      </c>
      <c r="H210" s="250">
        <f t="shared" si="883"/>
        <v>1968155.44</v>
      </c>
      <c r="I210" s="250">
        <f t="shared" si="883"/>
        <v>831753.76</v>
      </c>
      <c r="J210" s="250">
        <f t="shared" si="883"/>
        <v>977222.73</v>
      </c>
      <c r="K210" s="250">
        <f t="shared" si="883"/>
        <v>2082550.0176047676</v>
      </c>
      <c r="L210" s="250">
        <f t="shared" si="883"/>
        <v>543637.7761948941</v>
      </c>
      <c r="M210" s="250">
        <f t="shared" si="883"/>
        <v>1053739.8868173286</v>
      </c>
      <c r="N210" s="250">
        <f t="shared" si="883"/>
        <v>11612987.217871562</v>
      </c>
      <c r="O210" s="250">
        <f t="shared" si="883"/>
        <v>24766340.008488555</v>
      </c>
      <c r="R210" s="249" t="s">
        <v>43</v>
      </c>
      <c r="S210" s="250">
        <f t="shared" ref="S210:AE210" si="884">S177+S193+S113</f>
        <v>0</v>
      </c>
      <c r="T210" s="250">
        <f t="shared" si="884"/>
        <v>450426</v>
      </c>
      <c r="U210" s="250">
        <f t="shared" si="884"/>
        <v>3483675</v>
      </c>
      <c r="V210" s="250">
        <f t="shared" si="884"/>
        <v>2449036</v>
      </c>
      <c r="W210" s="250">
        <f t="shared" si="884"/>
        <v>2454807.98</v>
      </c>
      <c r="X210" s="250">
        <f t="shared" si="884"/>
        <v>3754815.01</v>
      </c>
      <c r="Y210" s="250">
        <f t="shared" si="884"/>
        <v>2018586</v>
      </c>
      <c r="Z210" s="250">
        <f t="shared" si="884"/>
        <v>10238844</v>
      </c>
      <c r="AA210" s="250">
        <f t="shared" si="884"/>
        <v>6240577.1124783801</v>
      </c>
      <c r="AB210" s="250">
        <f t="shared" si="884"/>
        <v>4348953.2242742963</v>
      </c>
      <c r="AC210" s="250">
        <f t="shared" si="884"/>
        <v>1741993.9247531921</v>
      </c>
      <c r="AD210" s="250">
        <f t="shared" si="884"/>
        <v>33095611.210191797</v>
      </c>
      <c r="AE210" s="250">
        <f t="shared" si="884"/>
        <v>70277325.461697683</v>
      </c>
      <c r="AH210" s="249" t="s">
        <v>43</v>
      </c>
      <c r="AI210" s="250">
        <f t="shared" ref="AI210:AU210" si="885">AI177+AI193+AI113</f>
        <v>0</v>
      </c>
      <c r="AJ210" s="250">
        <f t="shared" si="885"/>
        <v>88766</v>
      </c>
      <c r="AK210" s="250">
        <f t="shared" si="885"/>
        <v>150868</v>
      </c>
      <c r="AL210" s="250">
        <f t="shared" si="885"/>
        <v>95615</v>
      </c>
      <c r="AM210" s="250">
        <f t="shared" si="885"/>
        <v>823338</v>
      </c>
      <c r="AN210" s="250">
        <f t="shared" si="885"/>
        <v>807699</v>
      </c>
      <c r="AO210" s="250">
        <f t="shared" si="885"/>
        <v>135557</v>
      </c>
      <c r="AP210" s="250">
        <f t="shared" si="885"/>
        <v>2694831</v>
      </c>
      <c r="AQ210" s="250">
        <f t="shared" si="885"/>
        <v>1924166.6087464176</v>
      </c>
      <c r="AR210" s="250">
        <f t="shared" si="885"/>
        <v>490028.09053201781</v>
      </c>
      <c r="AS210" s="250">
        <f t="shared" si="885"/>
        <v>589662.07842509449</v>
      </c>
      <c r="AT210" s="250">
        <f t="shared" si="885"/>
        <v>14109199.050957175</v>
      </c>
      <c r="AU210" s="250">
        <f t="shared" si="885"/>
        <v>21909729.828660704</v>
      </c>
      <c r="AX210" s="249" t="s">
        <v>43</v>
      </c>
      <c r="AY210" s="250">
        <f t="shared" ref="AY210:BK210" si="886">AY177+AY193+AY113</f>
        <v>0</v>
      </c>
      <c r="AZ210" s="250">
        <f t="shared" si="886"/>
        <v>46229</v>
      </c>
      <c r="BA210" s="250">
        <f t="shared" si="886"/>
        <v>16559</v>
      </c>
      <c r="BB210" s="250">
        <f t="shared" si="886"/>
        <v>0</v>
      </c>
      <c r="BC210" s="250">
        <f t="shared" si="886"/>
        <v>5376</v>
      </c>
      <c r="BD210" s="250">
        <f t="shared" si="886"/>
        <v>0</v>
      </c>
      <c r="BE210" s="250">
        <f t="shared" si="886"/>
        <v>61292</v>
      </c>
      <c r="BF210" s="250">
        <f t="shared" si="886"/>
        <v>131213</v>
      </c>
      <c r="BG210" s="250">
        <f t="shared" si="886"/>
        <v>105396.03849039655</v>
      </c>
      <c r="BH210" s="250">
        <f t="shared" si="886"/>
        <v>233862.92183374305</v>
      </c>
      <c r="BI210" s="250">
        <f t="shared" si="886"/>
        <v>113089.11879398058</v>
      </c>
      <c r="BJ210" s="250">
        <f t="shared" si="886"/>
        <v>5533845.6736781048</v>
      </c>
      <c r="BK210" s="250">
        <f t="shared" si="886"/>
        <v>6246862.7527962243</v>
      </c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</row>
    <row r="213" spans="1:130" x14ac:dyDescent="0.25">
      <c r="B213" s="249" t="s">
        <v>268</v>
      </c>
      <c r="C213" s="262">
        <f>C17+C33+C49+C65+C81+C97+C161</f>
        <v>0</v>
      </c>
      <c r="D213" s="263">
        <f t="shared" ref="D213:O213" si="887">D17+D33+D49+D65+D81+D97+D161</f>
        <v>546575</v>
      </c>
      <c r="E213" s="263">
        <f t="shared" si="887"/>
        <v>1560361</v>
      </c>
      <c r="F213" s="263">
        <f t="shared" si="887"/>
        <v>977873</v>
      </c>
      <c r="G213" s="263">
        <f t="shared" si="887"/>
        <v>1168936</v>
      </c>
      <c r="H213" s="263">
        <f t="shared" si="887"/>
        <v>1526101</v>
      </c>
      <c r="I213" s="263">
        <f t="shared" si="887"/>
        <v>592353</v>
      </c>
      <c r="J213" s="263">
        <f t="shared" si="887"/>
        <v>858709</v>
      </c>
      <c r="K213" s="263">
        <f t="shared" si="887"/>
        <v>1721072</v>
      </c>
      <c r="L213" s="263">
        <f t="shared" si="887"/>
        <v>542901</v>
      </c>
      <c r="M213" s="263">
        <f t="shared" si="887"/>
        <v>910539.00973789766</v>
      </c>
      <c r="N213" s="263">
        <f t="shared" si="887"/>
        <v>11435899.04247519</v>
      </c>
      <c r="O213" s="263">
        <f t="shared" si="887"/>
        <v>21841319.052213088</v>
      </c>
      <c r="R213" s="249" t="s">
        <v>268</v>
      </c>
      <c r="S213" s="262">
        <f>S17+S33+S49+S65+S81+S97+S161</f>
        <v>0</v>
      </c>
      <c r="T213" s="263">
        <f t="shared" ref="T213:AE213" si="888">T17+T33+T49+T65+T81+T97+T161</f>
        <v>450426</v>
      </c>
      <c r="U213" s="263">
        <f t="shared" si="888"/>
        <v>3483675</v>
      </c>
      <c r="V213" s="263">
        <f t="shared" si="888"/>
        <v>2449036</v>
      </c>
      <c r="W213" s="263">
        <f t="shared" si="888"/>
        <v>2411837</v>
      </c>
      <c r="X213" s="263">
        <f t="shared" si="888"/>
        <v>3640752</v>
      </c>
      <c r="Y213" s="263">
        <f t="shared" si="888"/>
        <v>2018586</v>
      </c>
      <c r="Z213" s="263">
        <f t="shared" si="888"/>
        <v>10238844</v>
      </c>
      <c r="AA213" s="263">
        <f t="shared" si="888"/>
        <v>6181350</v>
      </c>
      <c r="AB213" s="263">
        <f t="shared" si="888"/>
        <v>4317836</v>
      </c>
      <c r="AC213" s="263">
        <f t="shared" si="888"/>
        <v>1661972.3679735819</v>
      </c>
      <c r="AD213" s="263">
        <f t="shared" si="888"/>
        <v>33007741.883083921</v>
      </c>
      <c r="AE213" s="263">
        <f t="shared" si="888"/>
        <v>69862056.251057506</v>
      </c>
      <c r="AH213" s="249" t="s">
        <v>268</v>
      </c>
      <c r="AI213" s="262">
        <f>AI17+AI33+AI49+AI65+AI81+AI97+AI161</f>
        <v>0</v>
      </c>
      <c r="AJ213" s="263">
        <f t="shared" ref="AJ213:AU213" si="889">AJ17+AJ33+AJ49+AJ65+AJ81+AJ97+AJ161</f>
        <v>88766</v>
      </c>
      <c r="AK213" s="263">
        <f t="shared" si="889"/>
        <v>150868</v>
      </c>
      <c r="AL213" s="263">
        <f t="shared" si="889"/>
        <v>95615</v>
      </c>
      <c r="AM213" s="263">
        <f t="shared" si="889"/>
        <v>823338</v>
      </c>
      <c r="AN213" s="263">
        <f t="shared" si="889"/>
        <v>807699</v>
      </c>
      <c r="AO213" s="263">
        <f t="shared" si="889"/>
        <v>135557</v>
      </c>
      <c r="AP213" s="263">
        <f t="shared" si="889"/>
        <v>2694831</v>
      </c>
      <c r="AQ213" s="263">
        <f t="shared" si="889"/>
        <v>1854270</v>
      </c>
      <c r="AR213" s="263">
        <f t="shared" si="889"/>
        <v>383323</v>
      </c>
      <c r="AS213" s="263">
        <f t="shared" si="889"/>
        <v>589662.07842509449</v>
      </c>
      <c r="AT213" s="263">
        <f t="shared" si="889"/>
        <v>14109199.050957173</v>
      </c>
      <c r="AU213" s="263">
        <f t="shared" si="889"/>
        <v>21733128.129382268</v>
      </c>
      <c r="AX213" s="249" t="s">
        <v>268</v>
      </c>
      <c r="AY213" s="262">
        <f>AY17+AY33+AY49+AY65+AY81+AY97+AY161</f>
        <v>0</v>
      </c>
      <c r="AZ213" s="263">
        <f t="shared" ref="AZ213:BK213" si="890">AZ17+AZ33+AZ49+AZ65+AZ81+AZ97+AZ161</f>
        <v>46229</v>
      </c>
      <c r="BA213" s="263">
        <f t="shared" si="890"/>
        <v>16559</v>
      </c>
      <c r="BB213" s="263">
        <f t="shared" si="890"/>
        <v>0</v>
      </c>
      <c r="BC213" s="263">
        <f t="shared" si="890"/>
        <v>5376</v>
      </c>
      <c r="BD213" s="263">
        <f t="shared" si="890"/>
        <v>0</v>
      </c>
      <c r="BE213" s="263">
        <f t="shared" si="890"/>
        <v>61292</v>
      </c>
      <c r="BF213" s="263">
        <f t="shared" si="890"/>
        <v>131213</v>
      </c>
      <c r="BG213" s="263">
        <f t="shared" si="890"/>
        <v>0</v>
      </c>
      <c r="BH213" s="263">
        <f t="shared" si="890"/>
        <v>101472</v>
      </c>
      <c r="BI213" s="263">
        <f t="shared" si="890"/>
        <v>113089.11879398058</v>
      </c>
      <c r="BJ213" s="263">
        <f t="shared" si="890"/>
        <v>5533845.6736781048</v>
      </c>
      <c r="BK213" s="263">
        <f t="shared" si="890"/>
        <v>6009075.792472085</v>
      </c>
    </row>
    <row r="214" spans="1:130" x14ac:dyDescent="0.25">
      <c r="B214" s="249" t="s">
        <v>185</v>
      </c>
      <c r="C214" s="262">
        <f>C113</f>
        <v>0</v>
      </c>
      <c r="D214" s="263">
        <f t="shared" ref="D214:O214" si="891">D113</f>
        <v>0</v>
      </c>
      <c r="E214" s="263">
        <f t="shared" si="891"/>
        <v>0</v>
      </c>
      <c r="F214" s="263">
        <f t="shared" si="891"/>
        <v>0</v>
      </c>
      <c r="G214" s="263">
        <f t="shared" si="891"/>
        <v>0</v>
      </c>
      <c r="H214" s="263">
        <f t="shared" si="891"/>
        <v>0</v>
      </c>
      <c r="I214" s="263">
        <f t="shared" si="891"/>
        <v>0</v>
      </c>
      <c r="J214" s="263">
        <f t="shared" si="891"/>
        <v>0</v>
      </c>
      <c r="K214" s="263">
        <f t="shared" si="891"/>
        <v>1028.2776047676928</v>
      </c>
      <c r="L214" s="263">
        <f t="shared" si="891"/>
        <v>736.77619489413371</v>
      </c>
      <c r="M214" s="263">
        <f t="shared" si="891"/>
        <v>0</v>
      </c>
      <c r="N214" s="263">
        <f t="shared" si="891"/>
        <v>0</v>
      </c>
      <c r="O214" s="263">
        <f t="shared" si="891"/>
        <v>1765.0537996618264</v>
      </c>
      <c r="R214" s="249" t="s">
        <v>185</v>
      </c>
      <c r="S214" s="262">
        <f>S113</f>
        <v>0</v>
      </c>
      <c r="T214" s="263">
        <f t="shared" ref="T214:AE214" si="892">T113</f>
        <v>0</v>
      </c>
      <c r="U214" s="263">
        <f t="shared" si="892"/>
        <v>0</v>
      </c>
      <c r="V214" s="263">
        <f t="shared" si="892"/>
        <v>0</v>
      </c>
      <c r="W214" s="263">
        <f t="shared" si="892"/>
        <v>0</v>
      </c>
      <c r="X214" s="263">
        <f t="shared" si="892"/>
        <v>0</v>
      </c>
      <c r="Y214" s="263">
        <f t="shared" si="892"/>
        <v>0</v>
      </c>
      <c r="Z214" s="263">
        <f t="shared" si="892"/>
        <v>0</v>
      </c>
      <c r="AA214" s="263">
        <f t="shared" si="892"/>
        <v>59227.112478379851</v>
      </c>
      <c r="AB214" s="263">
        <f t="shared" si="892"/>
        <v>35915.304274296563</v>
      </c>
      <c r="AC214" s="263">
        <f t="shared" si="892"/>
        <v>0</v>
      </c>
      <c r="AD214" s="263">
        <f t="shared" si="892"/>
        <v>0</v>
      </c>
      <c r="AE214" s="263">
        <f t="shared" si="892"/>
        <v>95142.416752676421</v>
      </c>
      <c r="AH214" s="249" t="s">
        <v>185</v>
      </c>
      <c r="AI214" s="262">
        <f>AI113</f>
        <v>0</v>
      </c>
      <c r="AJ214" s="263">
        <f t="shared" ref="AJ214:AU214" si="893">AJ113</f>
        <v>0</v>
      </c>
      <c r="AK214" s="263">
        <f t="shared" si="893"/>
        <v>0</v>
      </c>
      <c r="AL214" s="263">
        <f t="shared" si="893"/>
        <v>0</v>
      </c>
      <c r="AM214" s="263">
        <f t="shared" si="893"/>
        <v>0</v>
      </c>
      <c r="AN214" s="263">
        <f t="shared" si="893"/>
        <v>0</v>
      </c>
      <c r="AO214" s="263">
        <f t="shared" si="893"/>
        <v>0</v>
      </c>
      <c r="AP214" s="263">
        <f t="shared" si="893"/>
        <v>0</v>
      </c>
      <c r="AQ214" s="263">
        <f t="shared" si="893"/>
        <v>69896.608746417522</v>
      </c>
      <c r="AR214" s="263">
        <f t="shared" si="893"/>
        <v>106705.09053201783</v>
      </c>
      <c r="AS214" s="263">
        <f t="shared" si="893"/>
        <v>0</v>
      </c>
      <c r="AT214" s="263">
        <f t="shared" si="893"/>
        <v>0</v>
      </c>
      <c r="AU214" s="263">
        <f t="shared" si="893"/>
        <v>176601.69927843535</v>
      </c>
      <c r="AX214" s="249" t="s">
        <v>185</v>
      </c>
      <c r="AY214" s="262">
        <f>AY113</f>
        <v>0</v>
      </c>
      <c r="AZ214" s="263">
        <f t="shared" ref="AZ214:BK214" si="894">AZ113</f>
        <v>0</v>
      </c>
      <c r="BA214" s="263">
        <f t="shared" si="894"/>
        <v>0</v>
      </c>
      <c r="BB214" s="263">
        <f t="shared" si="894"/>
        <v>0</v>
      </c>
      <c r="BC214" s="263">
        <f t="shared" si="894"/>
        <v>0</v>
      </c>
      <c r="BD214" s="263">
        <f t="shared" si="894"/>
        <v>0</v>
      </c>
      <c r="BE214" s="263">
        <f t="shared" si="894"/>
        <v>0</v>
      </c>
      <c r="BF214" s="263">
        <f t="shared" si="894"/>
        <v>0</v>
      </c>
      <c r="BG214" s="263">
        <f t="shared" si="894"/>
        <v>105396.03849039655</v>
      </c>
      <c r="BH214" s="263">
        <f t="shared" si="894"/>
        <v>132390.92183374305</v>
      </c>
      <c r="BI214" s="263">
        <f t="shared" si="894"/>
        <v>0</v>
      </c>
      <c r="BJ214" s="263">
        <f t="shared" si="894"/>
        <v>0</v>
      </c>
      <c r="BK214" s="263">
        <f t="shared" si="894"/>
        <v>237786.9603241396</v>
      </c>
    </row>
    <row r="215" spans="1:130" x14ac:dyDescent="0.25">
      <c r="B215" s="249" t="s">
        <v>269</v>
      </c>
      <c r="C215" s="262">
        <f>C129+C145</f>
        <v>0</v>
      </c>
      <c r="D215" s="263">
        <f t="shared" ref="D215:O215" si="895">D129+D145</f>
        <v>0</v>
      </c>
      <c r="E215" s="263">
        <f t="shared" si="895"/>
        <v>483726.86</v>
      </c>
      <c r="F215" s="263">
        <f t="shared" si="895"/>
        <v>422895.18</v>
      </c>
      <c r="G215" s="263">
        <f t="shared" si="895"/>
        <v>535926.14</v>
      </c>
      <c r="H215" s="263">
        <f t="shared" si="895"/>
        <v>442054.44000000006</v>
      </c>
      <c r="I215" s="263">
        <f t="shared" si="895"/>
        <v>239400.76</v>
      </c>
      <c r="J215" s="263">
        <f t="shared" si="895"/>
        <v>118513.73</v>
      </c>
      <c r="K215" s="263">
        <f t="shared" si="895"/>
        <v>360449.74</v>
      </c>
      <c r="L215" s="263">
        <f t="shared" si="895"/>
        <v>0</v>
      </c>
      <c r="M215" s="263">
        <f t="shared" si="895"/>
        <v>143200.87707943073</v>
      </c>
      <c r="N215" s="263">
        <f t="shared" si="895"/>
        <v>177088.17539637076</v>
      </c>
      <c r="O215" s="263">
        <f t="shared" si="895"/>
        <v>2923255.9024758013</v>
      </c>
      <c r="R215" s="249" t="s">
        <v>269</v>
      </c>
      <c r="S215" s="262">
        <f>S129+S145</f>
        <v>0</v>
      </c>
      <c r="T215" s="263">
        <f t="shared" ref="T215:AE215" si="896">T129+T145</f>
        <v>0</v>
      </c>
      <c r="U215" s="263">
        <f t="shared" si="896"/>
        <v>0</v>
      </c>
      <c r="V215" s="263">
        <f t="shared" si="896"/>
        <v>0</v>
      </c>
      <c r="W215" s="263">
        <f t="shared" si="896"/>
        <v>42970.98</v>
      </c>
      <c r="X215" s="263">
        <f t="shared" si="896"/>
        <v>114063.01</v>
      </c>
      <c r="Y215" s="263">
        <f t="shared" si="896"/>
        <v>0</v>
      </c>
      <c r="Z215" s="263">
        <f t="shared" si="896"/>
        <v>0</v>
      </c>
      <c r="AA215" s="263">
        <f t="shared" si="896"/>
        <v>0</v>
      </c>
      <c r="AB215" s="263">
        <f t="shared" si="896"/>
        <v>-4798.0799999999872</v>
      </c>
      <c r="AC215" s="263">
        <f t="shared" si="896"/>
        <v>80021.556779610022</v>
      </c>
      <c r="AD215" s="263">
        <f t="shared" si="896"/>
        <v>87869.327107875855</v>
      </c>
      <c r="AE215" s="263">
        <f t="shared" si="896"/>
        <v>320126.79388748592</v>
      </c>
      <c r="AH215" s="249" t="s">
        <v>269</v>
      </c>
      <c r="AI215" s="262">
        <f>AI129+AI145</f>
        <v>0</v>
      </c>
      <c r="AJ215" s="263">
        <f t="shared" ref="AJ215:AU215" si="897">AJ129+AJ145</f>
        <v>0</v>
      </c>
      <c r="AK215" s="263">
        <f t="shared" si="897"/>
        <v>0</v>
      </c>
      <c r="AL215" s="263">
        <f t="shared" si="897"/>
        <v>0</v>
      </c>
      <c r="AM215" s="263">
        <f t="shared" si="897"/>
        <v>0</v>
      </c>
      <c r="AN215" s="263">
        <f t="shared" si="897"/>
        <v>0</v>
      </c>
      <c r="AO215" s="263">
        <f t="shared" si="897"/>
        <v>0</v>
      </c>
      <c r="AP215" s="263">
        <f t="shared" si="897"/>
        <v>0</v>
      </c>
      <c r="AQ215" s="263">
        <f t="shared" si="897"/>
        <v>0</v>
      </c>
      <c r="AR215" s="263">
        <f t="shared" si="897"/>
        <v>0</v>
      </c>
      <c r="AS215" s="263">
        <f t="shared" si="897"/>
        <v>0</v>
      </c>
      <c r="AT215" s="263">
        <f t="shared" si="897"/>
        <v>0</v>
      </c>
      <c r="AU215" s="263">
        <f t="shared" si="897"/>
        <v>0</v>
      </c>
      <c r="AX215" s="249" t="s">
        <v>269</v>
      </c>
      <c r="AY215" s="262">
        <f>AY129+AY145</f>
        <v>0</v>
      </c>
      <c r="AZ215" s="263">
        <f t="shared" ref="AZ215:BK215" si="898">AZ129+AZ145</f>
        <v>0</v>
      </c>
      <c r="BA215" s="263">
        <f t="shared" si="898"/>
        <v>0</v>
      </c>
      <c r="BB215" s="263">
        <f t="shared" si="898"/>
        <v>0</v>
      </c>
      <c r="BC215" s="263">
        <f t="shared" si="898"/>
        <v>0</v>
      </c>
      <c r="BD215" s="263">
        <f t="shared" si="898"/>
        <v>0</v>
      </c>
      <c r="BE215" s="263">
        <f t="shared" si="898"/>
        <v>0</v>
      </c>
      <c r="BF215" s="263">
        <f t="shared" si="898"/>
        <v>0</v>
      </c>
      <c r="BG215" s="263">
        <f t="shared" si="898"/>
        <v>0</v>
      </c>
      <c r="BH215" s="263">
        <f t="shared" si="898"/>
        <v>0</v>
      </c>
      <c r="BI215" s="263">
        <f t="shared" si="898"/>
        <v>0</v>
      </c>
      <c r="BJ215" s="263">
        <f t="shared" si="898"/>
        <v>0</v>
      </c>
      <c r="BK215" s="263">
        <f t="shared" si="898"/>
        <v>0</v>
      </c>
    </row>
  </sheetData>
  <mergeCells count="96">
    <mergeCell ref="DL68:DL80"/>
    <mergeCell ref="DL84:DL96"/>
    <mergeCell ref="DL100:DL112"/>
    <mergeCell ref="DL116:DL128"/>
    <mergeCell ref="DL132:DL144"/>
    <mergeCell ref="DN1:DY1"/>
    <mergeCell ref="DL4:DL16"/>
    <mergeCell ref="DL20:DL32"/>
    <mergeCell ref="DL36:DL48"/>
    <mergeCell ref="DL52:DL64"/>
    <mergeCell ref="CV68:CV80"/>
    <mergeCell ref="CV84:CV96"/>
    <mergeCell ref="CV100:CV112"/>
    <mergeCell ref="CV116:CV128"/>
    <mergeCell ref="CV132:CV144"/>
    <mergeCell ref="CX1:DI1"/>
    <mergeCell ref="CV4:CV16"/>
    <mergeCell ref="CV20:CV32"/>
    <mergeCell ref="CV36:CV48"/>
    <mergeCell ref="CV52:CV64"/>
    <mergeCell ref="CH1:CS1"/>
    <mergeCell ref="CF4:CF16"/>
    <mergeCell ref="CF20:CF32"/>
    <mergeCell ref="CF36:CF48"/>
    <mergeCell ref="CF52:CF64"/>
    <mergeCell ref="CF68:CF80"/>
    <mergeCell ref="CF84:CF96"/>
    <mergeCell ref="CF100:CF112"/>
    <mergeCell ref="CF116:CF128"/>
    <mergeCell ref="CF132:CF144"/>
    <mergeCell ref="BP84:BP96"/>
    <mergeCell ref="BP100:BP112"/>
    <mergeCell ref="BP116:BP128"/>
    <mergeCell ref="BP132:BP144"/>
    <mergeCell ref="BP4:BP16"/>
    <mergeCell ref="BP20:BP32"/>
    <mergeCell ref="BP36:BP48"/>
    <mergeCell ref="BP52:BP64"/>
    <mergeCell ref="BP68:BP80"/>
    <mergeCell ref="AI1:AT1"/>
    <mergeCell ref="AY1:BJ1"/>
    <mergeCell ref="BR1:CC1"/>
    <mergeCell ref="A4:A16"/>
    <mergeCell ref="A20:A32"/>
    <mergeCell ref="C1:N1"/>
    <mergeCell ref="S1:AD1"/>
    <mergeCell ref="AW4:AW16"/>
    <mergeCell ref="AW20:AW32"/>
    <mergeCell ref="AG4:AG16"/>
    <mergeCell ref="AG20:AG32"/>
    <mergeCell ref="Q4:Q16"/>
    <mergeCell ref="Q20:Q32"/>
    <mergeCell ref="A36:A48"/>
    <mergeCell ref="A52:A64"/>
    <mergeCell ref="A68:A80"/>
    <mergeCell ref="AW52:AW64"/>
    <mergeCell ref="Q52:Q64"/>
    <mergeCell ref="AG52:AG64"/>
    <mergeCell ref="AW36:AW48"/>
    <mergeCell ref="AG36:AG48"/>
    <mergeCell ref="Q36:Q48"/>
    <mergeCell ref="A116:A128"/>
    <mergeCell ref="A132:A144"/>
    <mergeCell ref="Q132:Q144"/>
    <mergeCell ref="A84:A96"/>
    <mergeCell ref="A100:A112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M194:N194"/>
    <mergeCell ref="AC194:AD194"/>
    <mergeCell ref="AS194:AT194"/>
    <mergeCell ref="BI194:BJ194"/>
    <mergeCell ref="AW132:AW144"/>
    <mergeCell ref="AW148:AW160"/>
    <mergeCell ref="AG132:AG1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X219"/>
  <sheetViews>
    <sheetView zoomScale="90" zoomScaleNormal="90" workbookViewId="0">
      <pane xSplit="1" topLeftCell="B1" activePane="topRight" state="frozen"/>
      <selection pane="topRight" activeCell="X163" sqref="Q3:X163"/>
    </sheetView>
  </sheetViews>
  <sheetFormatPr defaultRowHeight="15" x14ac:dyDescent="0.25"/>
  <cols>
    <col min="1" max="1" width="7.7109375" customWidth="1"/>
    <col min="2" max="2" width="17.7109375" bestFit="1" customWidth="1"/>
    <col min="3" max="3" width="14.28515625" bestFit="1" customWidth="1"/>
    <col min="4" max="4" width="11.7109375" bestFit="1" customWidth="1"/>
    <col min="5" max="5" width="12.7109375" bestFit="1" customWidth="1"/>
    <col min="6" max="6" width="11.7109375" bestFit="1" customWidth="1"/>
    <col min="7" max="7" width="12.85546875" customWidth="1"/>
    <col min="8" max="8" width="11.7109375" bestFit="1" customWidth="1"/>
    <col min="9" max="9" width="12.7109375" bestFit="1" customWidth="1"/>
    <col min="10" max="10" width="13" customWidth="1"/>
    <col min="11" max="11" width="12.28515625" customWidth="1"/>
    <col min="12" max="14" width="13.28515625" customWidth="1"/>
    <col min="15" max="15" width="14.42578125" style="1" bestFit="1" customWidth="1"/>
    <col min="16" max="16" width="13.42578125" customWidth="1"/>
    <col min="17" max="23" width="11.28515625" customWidth="1"/>
  </cols>
  <sheetData>
    <row r="1" spans="1:15" ht="31.5" x14ac:dyDescent="0.6">
      <c r="A1" s="86"/>
      <c r="B1" s="86"/>
      <c r="C1" s="611" t="s">
        <v>159</v>
      </c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3"/>
      <c r="O1" s="87"/>
    </row>
    <row r="2" spans="1:15" ht="5.25" customHeight="1" thickBot="1" x14ac:dyDescent="0.65">
      <c r="A2" s="86"/>
      <c r="B2" s="86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87"/>
    </row>
    <row r="3" spans="1:15" ht="21.6" customHeight="1" thickBot="1" x14ac:dyDescent="0.3">
      <c r="B3" s="173" t="s">
        <v>36</v>
      </c>
      <c r="C3" s="174">
        <f>'BIZ kWh ENTRY'!C3</f>
        <v>45292</v>
      </c>
      <c r="D3" s="174">
        <f>'BIZ kWh ENTRY'!D3</f>
        <v>45323</v>
      </c>
      <c r="E3" s="174">
        <f>'BIZ kWh ENTRY'!E3</f>
        <v>45352</v>
      </c>
      <c r="F3" s="174">
        <f>'BIZ kWh ENTRY'!F3</f>
        <v>45383</v>
      </c>
      <c r="G3" s="174">
        <f>'BIZ kWh ENTRY'!G3</f>
        <v>45413</v>
      </c>
      <c r="H3" s="174">
        <f>'BIZ kWh ENTRY'!H3</f>
        <v>45444</v>
      </c>
      <c r="I3" s="174">
        <f>'BIZ kWh ENTRY'!I3</f>
        <v>45474</v>
      </c>
      <c r="J3" s="174">
        <f>'BIZ kWh ENTRY'!J3</f>
        <v>45505</v>
      </c>
      <c r="K3" s="174">
        <f>'BIZ kWh ENTRY'!K3</f>
        <v>45536</v>
      </c>
      <c r="L3" s="174">
        <f>'BIZ kWh ENTRY'!L3</f>
        <v>45566</v>
      </c>
      <c r="M3" s="174">
        <f>'BIZ kWh ENTRY'!M3</f>
        <v>45597</v>
      </c>
      <c r="N3" s="181" t="str">
        <f>'BIZ kWh ENTRY'!N3</f>
        <v>Dec-24 +</v>
      </c>
      <c r="O3" s="175" t="s">
        <v>34</v>
      </c>
    </row>
    <row r="4" spans="1:15" ht="15" customHeight="1" x14ac:dyDescent="0.25">
      <c r="A4" s="619" t="s">
        <v>70</v>
      </c>
      <c r="B4" s="11" t="s">
        <v>62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69">
        <f t="shared" ref="O4:O17" si="0">SUM(C4:N4)</f>
        <v>0</v>
      </c>
    </row>
    <row r="5" spans="1:15" x14ac:dyDescent="0.25">
      <c r="A5" s="620"/>
      <c r="B5" s="12" t="s">
        <v>61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69">
        <f t="shared" si="0"/>
        <v>0</v>
      </c>
    </row>
    <row r="6" spans="1:15" x14ac:dyDescent="0.25">
      <c r="A6" s="620"/>
      <c r="B6" s="11" t="s">
        <v>60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69">
        <f t="shared" si="0"/>
        <v>0</v>
      </c>
    </row>
    <row r="7" spans="1:15" x14ac:dyDescent="0.25">
      <c r="A7" s="620"/>
      <c r="B7" s="11" t="s">
        <v>59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0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0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69.982463188168609</v>
      </c>
      <c r="O7" s="69">
        <f t="shared" si="0"/>
        <v>69.982463188168609</v>
      </c>
    </row>
    <row r="8" spans="1:15" x14ac:dyDescent="0.25">
      <c r="A8" s="620"/>
      <c r="B8" s="12" t="s">
        <v>58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69">
        <f t="shared" si="0"/>
        <v>0</v>
      </c>
    </row>
    <row r="9" spans="1:15" x14ac:dyDescent="0.25">
      <c r="A9" s="620"/>
      <c r="B9" s="11" t="s">
        <v>57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69">
        <f t="shared" si="0"/>
        <v>0</v>
      </c>
    </row>
    <row r="10" spans="1:15" x14ac:dyDescent="0.25">
      <c r="A10" s="620"/>
      <c r="B10" s="11" t="s">
        <v>56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69">
        <f t="shared" si="0"/>
        <v>0</v>
      </c>
    </row>
    <row r="11" spans="1:15" x14ac:dyDescent="0.25">
      <c r="A11" s="620"/>
      <c r="B11" s="11" t="s">
        <v>55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208677</v>
      </c>
      <c r="E11" s="3">
        <f>SUM('BIZ kWh ENTRY'!E11,'BIZ kWh ENTRY'!U11,'BIZ kWh ENTRY'!AK11,'BIZ kWh ENTRY'!BA11)</f>
        <v>1870623</v>
      </c>
      <c r="F11" s="3">
        <f>SUM('BIZ kWh ENTRY'!F11,'BIZ kWh ENTRY'!V11,'BIZ kWh ENTRY'!AL11,'BIZ kWh ENTRY'!BB11)</f>
        <v>696525</v>
      </c>
      <c r="G11" s="3">
        <f>SUM('BIZ kWh ENTRY'!G11,'BIZ kWh ENTRY'!W11,'BIZ kWh ENTRY'!AM11,'BIZ kWh ENTRY'!BC11)</f>
        <v>538800</v>
      </c>
      <c r="H11" s="3">
        <f>SUM('BIZ kWh ENTRY'!H11,'BIZ kWh ENTRY'!X11,'BIZ kWh ENTRY'!AN11,'BIZ kWh ENTRY'!BD11)</f>
        <v>1008743</v>
      </c>
      <c r="I11" s="3">
        <f>SUM('BIZ kWh ENTRY'!I11,'BIZ kWh ENTRY'!Y11,'BIZ kWh ENTRY'!AO11,'BIZ kWh ENTRY'!BE11)</f>
        <v>1003681</v>
      </c>
      <c r="J11" s="3">
        <f>SUM('BIZ kWh ENTRY'!J11,'BIZ kWh ENTRY'!Z11,'BIZ kWh ENTRY'!AP11,'BIZ kWh ENTRY'!BF11)</f>
        <v>337762</v>
      </c>
      <c r="K11" s="3">
        <f>SUM('BIZ kWh ENTRY'!K11,'BIZ kWh ENTRY'!AA11,'BIZ kWh ENTRY'!AQ11,'BIZ kWh ENTRY'!BG11)</f>
        <v>0</v>
      </c>
      <c r="L11" s="3">
        <f>SUM('BIZ kWh ENTRY'!L11,'BIZ kWh ENTRY'!AB11,'BIZ kWh ENTRY'!AR11,'BIZ kWh ENTRY'!BH11)</f>
        <v>0</v>
      </c>
      <c r="M11" s="3">
        <f>SUM('BIZ kWh ENTRY'!M11,'BIZ kWh ENTRY'!AC11,'BIZ kWh ENTRY'!AS11,'BIZ kWh ENTRY'!BI11)</f>
        <v>0</v>
      </c>
      <c r="N11" s="3">
        <f>SUM('BIZ kWh ENTRY'!N11,'BIZ kWh ENTRY'!AD11,'BIZ kWh ENTRY'!AT11,'BIZ kWh ENTRY'!BJ11)</f>
        <v>91910.1709936228</v>
      </c>
      <c r="O11" s="69">
        <f t="shared" si="0"/>
        <v>5756721.1709936224</v>
      </c>
    </row>
    <row r="12" spans="1:15" x14ac:dyDescent="0.25">
      <c r="A12" s="620"/>
      <c r="B12" s="11" t="s">
        <v>54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787.45226877987056</v>
      </c>
      <c r="O12" s="69">
        <f t="shared" si="0"/>
        <v>787.45226877987056</v>
      </c>
    </row>
    <row r="13" spans="1:15" x14ac:dyDescent="0.25">
      <c r="A13" s="620"/>
      <c r="B13" s="11" t="s">
        <v>53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69">
        <f t="shared" si="0"/>
        <v>0</v>
      </c>
    </row>
    <row r="14" spans="1:15" x14ac:dyDescent="0.25">
      <c r="A14" s="620"/>
      <c r="B14" s="11" t="s">
        <v>52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69">
        <f t="shared" si="0"/>
        <v>0</v>
      </c>
    </row>
    <row r="15" spans="1:15" x14ac:dyDescent="0.25">
      <c r="A15" s="620"/>
      <c r="B15" s="11" t="s">
        <v>51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69">
        <f t="shared" si="0"/>
        <v>0</v>
      </c>
    </row>
    <row r="16" spans="1:15" ht="15.75" thickBot="1" x14ac:dyDescent="0.3">
      <c r="A16" s="621"/>
      <c r="B16" s="11" t="s">
        <v>50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69">
        <f t="shared" si="0"/>
        <v>0</v>
      </c>
    </row>
    <row r="17" spans="1:15" ht="15.75" thickBot="1" x14ac:dyDescent="0.3">
      <c r="A17" s="73"/>
      <c r="B17" s="177" t="s">
        <v>43</v>
      </c>
      <c r="C17" s="178">
        <f t="shared" ref="C17:N17" si="1">SUM(C4:C16)</f>
        <v>0</v>
      </c>
      <c r="D17" s="178">
        <f t="shared" si="1"/>
        <v>208677</v>
      </c>
      <c r="E17" s="178">
        <f t="shared" si="1"/>
        <v>1870623</v>
      </c>
      <c r="F17" s="178">
        <f t="shared" si="1"/>
        <v>696525</v>
      </c>
      <c r="G17" s="178">
        <f t="shared" si="1"/>
        <v>538800</v>
      </c>
      <c r="H17" s="178">
        <f t="shared" si="1"/>
        <v>1008743</v>
      </c>
      <c r="I17" s="178">
        <f t="shared" si="1"/>
        <v>1003681</v>
      </c>
      <c r="J17" s="178">
        <f t="shared" si="1"/>
        <v>337762</v>
      </c>
      <c r="K17" s="178">
        <f t="shared" si="1"/>
        <v>0</v>
      </c>
      <c r="L17" s="178">
        <f t="shared" si="1"/>
        <v>0</v>
      </c>
      <c r="M17" s="178">
        <f t="shared" si="1"/>
        <v>0</v>
      </c>
      <c r="N17" s="178">
        <f t="shared" si="1"/>
        <v>92767.605725590838</v>
      </c>
      <c r="O17" s="72">
        <f t="shared" si="0"/>
        <v>5757578.6057255911</v>
      </c>
    </row>
    <row r="18" spans="1:15" ht="21.75" thickBot="1" x14ac:dyDescent="0.4">
      <c r="A18" s="75"/>
    </row>
    <row r="19" spans="1:15" ht="21.75" thickBot="1" x14ac:dyDescent="0.4">
      <c r="A19" s="75"/>
      <c r="B19" s="173" t="s">
        <v>36</v>
      </c>
      <c r="C19" s="174">
        <f>C$3</f>
        <v>45292</v>
      </c>
      <c r="D19" s="174">
        <f t="shared" ref="D19:N19" si="2">D$3</f>
        <v>45323</v>
      </c>
      <c r="E19" s="174">
        <f t="shared" si="2"/>
        <v>45352</v>
      </c>
      <c r="F19" s="174">
        <f t="shared" si="2"/>
        <v>45383</v>
      </c>
      <c r="G19" s="174">
        <f t="shared" si="2"/>
        <v>45413</v>
      </c>
      <c r="H19" s="174">
        <f t="shared" si="2"/>
        <v>45444</v>
      </c>
      <c r="I19" s="174">
        <f t="shared" si="2"/>
        <v>45474</v>
      </c>
      <c r="J19" s="174">
        <f t="shared" si="2"/>
        <v>45505</v>
      </c>
      <c r="K19" s="174">
        <f t="shared" si="2"/>
        <v>45536</v>
      </c>
      <c r="L19" s="174">
        <f t="shared" si="2"/>
        <v>45566</v>
      </c>
      <c r="M19" s="174">
        <f t="shared" si="2"/>
        <v>45597</v>
      </c>
      <c r="N19" s="174" t="str">
        <f t="shared" si="2"/>
        <v>Dec-24 +</v>
      </c>
      <c r="O19" s="175" t="s">
        <v>34</v>
      </c>
    </row>
    <row r="20" spans="1:15" ht="15" customHeight="1" x14ac:dyDescent="0.25">
      <c r="A20" s="616" t="s">
        <v>69</v>
      </c>
      <c r="B20" s="11" t="s">
        <v>62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0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0</v>
      </c>
      <c r="G20" s="3">
        <f>SUM('BIZ kWh ENTRY'!G20,'BIZ kWh ENTRY'!W20,'BIZ kWh ENTRY'!AM20,'BIZ kWh ENTRY'!BC20)</f>
        <v>0</v>
      </c>
      <c r="H20" s="3">
        <f>SUM('BIZ kWh ENTRY'!H20,'BIZ kWh ENTRY'!X20,'BIZ kWh ENTRY'!AN20,'BIZ kWh ENTRY'!BD20)</f>
        <v>0</v>
      </c>
      <c r="I20" s="3">
        <f>SUM('BIZ kWh ENTRY'!I20,'BIZ kWh ENTRY'!Y20,'BIZ kWh ENTRY'!AO20,'BIZ kWh ENTRY'!BE20)</f>
        <v>0</v>
      </c>
      <c r="J20" s="3">
        <f>SUM('BIZ kWh ENTRY'!J20,'BIZ kWh ENTRY'!Z20,'BIZ kWh ENTRY'!AP20,'BIZ kWh ENTRY'!BF20)</f>
        <v>168378</v>
      </c>
      <c r="K20" s="3">
        <f>SUM('BIZ kWh ENTRY'!K20,'BIZ kWh ENTRY'!AA20,'BIZ kWh ENTRY'!AQ20,'BIZ kWh ENTRY'!BG20)</f>
        <v>779044</v>
      </c>
      <c r="L20" s="3">
        <f>SUM('BIZ kWh ENTRY'!L20,'BIZ kWh ENTRY'!AB20,'BIZ kWh ENTRY'!AR20,'BIZ kWh ENTRY'!BH20)</f>
        <v>0</v>
      </c>
      <c r="M20" s="3">
        <f>SUM('BIZ kWh ENTRY'!M20,'BIZ kWh ENTRY'!AC20,'BIZ kWh ENTRY'!AS20,'BIZ kWh ENTRY'!BI20)</f>
        <v>61217.111541946426</v>
      </c>
      <c r="N20" s="3">
        <f>SUM('BIZ kWh ENTRY'!N20,'BIZ kWh ENTRY'!AD20,'BIZ kWh ENTRY'!AT20,'BIZ kWh ENTRY'!BJ20)</f>
        <v>2317854.1341968207</v>
      </c>
      <c r="O20" s="69">
        <f t="shared" ref="O20:O33" si="3">SUM(C20:N20)</f>
        <v>3326493.2457387671</v>
      </c>
    </row>
    <row r="21" spans="1:15" x14ac:dyDescent="0.25">
      <c r="A21" s="617"/>
      <c r="B21" s="12" t="s">
        <v>61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9979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41586</v>
      </c>
      <c r="L21" s="3">
        <f>SUM('BIZ kWh ENTRY'!L21,'BIZ kWh ENTRY'!AB21,'BIZ kWh ENTRY'!AR21,'BIZ kWh ENTRY'!BH21)</f>
        <v>0</v>
      </c>
      <c r="M21" s="3">
        <f>SUM('BIZ kWh ENTRY'!M21,'BIZ kWh ENTRY'!AC21,'BIZ kWh ENTRY'!AS21,'BIZ kWh ENTRY'!BI21)</f>
        <v>362.34093847989345</v>
      </c>
      <c r="N21" s="3">
        <f>SUM('BIZ kWh ENTRY'!N21,'BIZ kWh ENTRY'!AD21,'BIZ kWh ENTRY'!AT21,'BIZ kWh ENTRY'!BJ21)</f>
        <v>13719.259551619047</v>
      </c>
      <c r="O21" s="69">
        <f t="shared" si="3"/>
        <v>65646.600490098936</v>
      </c>
    </row>
    <row r="22" spans="1:15" x14ac:dyDescent="0.25">
      <c r="A22" s="617"/>
      <c r="B22" s="11" t="s">
        <v>60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69">
        <f t="shared" si="3"/>
        <v>0</v>
      </c>
    </row>
    <row r="23" spans="1:15" x14ac:dyDescent="0.25">
      <c r="A23" s="617"/>
      <c r="B23" s="11" t="s">
        <v>59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0</v>
      </c>
      <c r="E23" s="3">
        <f>SUM('BIZ kWh ENTRY'!E23,'BIZ kWh ENTRY'!U23,'BIZ kWh ENTRY'!AK23,'BIZ kWh ENTRY'!BA23)</f>
        <v>438127</v>
      </c>
      <c r="F23" s="3">
        <f>SUM('BIZ kWh ENTRY'!F23,'BIZ kWh ENTRY'!V23,'BIZ kWh ENTRY'!AL23,'BIZ kWh ENTRY'!BB23)</f>
        <v>111828</v>
      </c>
      <c r="G23" s="3">
        <f>SUM('BIZ kWh ENTRY'!G23,'BIZ kWh ENTRY'!W23,'BIZ kWh ENTRY'!AM23,'BIZ kWh ENTRY'!BC23)</f>
        <v>315540</v>
      </c>
      <c r="H23" s="3">
        <f>SUM('BIZ kWh ENTRY'!H23,'BIZ kWh ENTRY'!X23,'BIZ kWh ENTRY'!AN23,'BIZ kWh ENTRY'!BD23)</f>
        <v>169312</v>
      </c>
      <c r="I23" s="3">
        <f>SUM('BIZ kWh ENTRY'!I23,'BIZ kWh ENTRY'!Y23,'BIZ kWh ENTRY'!AO23,'BIZ kWh ENTRY'!BE23)</f>
        <v>0</v>
      </c>
      <c r="J23" s="3">
        <f>SUM('BIZ kWh ENTRY'!J23,'BIZ kWh ENTRY'!Z23,'BIZ kWh ENTRY'!AP23,'BIZ kWh ENTRY'!BF23)</f>
        <v>123971</v>
      </c>
      <c r="K23" s="3">
        <f>SUM('BIZ kWh ENTRY'!K23,'BIZ kWh ENTRY'!AA23,'BIZ kWh ENTRY'!AQ23,'BIZ kWh ENTRY'!BG23)</f>
        <v>230755</v>
      </c>
      <c r="L23" s="3">
        <f>SUM('BIZ kWh ENTRY'!L23,'BIZ kWh ENTRY'!AB23,'BIZ kWh ENTRY'!AR23,'BIZ kWh ENTRY'!BH23)</f>
        <v>395621</v>
      </c>
      <c r="M23" s="3">
        <f>SUM('BIZ kWh ENTRY'!M23,'BIZ kWh ENTRY'!AC23,'BIZ kWh ENTRY'!AS23,'BIZ kWh ENTRY'!BI23)</f>
        <v>176790.5482741876</v>
      </c>
      <c r="N23" s="3">
        <f>SUM('BIZ kWh ENTRY'!N23,'BIZ kWh ENTRY'!AD23,'BIZ kWh ENTRY'!AT23,'BIZ kWh ENTRY'!BJ23)</f>
        <v>6693793.4979742998</v>
      </c>
      <c r="O23" s="69">
        <f t="shared" si="3"/>
        <v>8655738.0462484881</v>
      </c>
    </row>
    <row r="24" spans="1:15" x14ac:dyDescent="0.25">
      <c r="A24" s="617"/>
      <c r="B24" s="12" t="s">
        <v>58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69">
        <f t="shared" si="3"/>
        <v>0</v>
      </c>
    </row>
    <row r="25" spans="1:15" x14ac:dyDescent="0.25">
      <c r="A25" s="617"/>
      <c r="B25" s="11" t="s">
        <v>57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69">
        <f t="shared" si="3"/>
        <v>0</v>
      </c>
    </row>
    <row r="26" spans="1:15" x14ac:dyDescent="0.25">
      <c r="A26" s="617"/>
      <c r="B26" s="11" t="s">
        <v>56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0</v>
      </c>
      <c r="E26" s="3">
        <f>SUM('BIZ kWh ENTRY'!E26,'BIZ kWh ENTRY'!U26,'BIZ kWh ENTRY'!AK26,'BIZ kWh ENTRY'!BA26)</f>
        <v>53093</v>
      </c>
      <c r="F26" s="3">
        <f>SUM('BIZ kWh ENTRY'!F26,'BIZ kWh ENTRY'!V26,'BIZ kWh ENTRY'!AL26,'BIZ kWh ENTRY'!BB26)</f>
        <v>131755</v>
      </c>
      <c r="G26" s="3">
        <f>SUM('BIZ kWh ENTRY'!G26,'BIZ kWh ENTRY'!W26,'BIZ kWh ENTRY'!AM26,'BIZ kWh ENTRY'!BC26)</f>
        <v>19842</v>
      </c>
      <c r="H26" s="3">
        <f>SUM('BIZ kWh ENTRY'!H26,'BIZ kWh ENTRY'!X26,'BIZ kWh ENTRY'!AN26,'BIZ kWh ENTRY'!BD26)</f>
        <v>1152925</v>
      </c>
      <c r="I26" s="3">
        <f>SUM('BIZ kWh ENTRY'!I26,'BIZ kWh ENTRY'!Y26,'BIZ kWh ENTRY'!AO26,'BIZ kWh ENTRY'!BE26)</f>
        <v>0</v>
      </c>
      <c r="J26" s="3">
        <f>SUM('BIZ kWh ENTRY'!J26,'BIZ kWh ENTRY'!Z26,'BIZ kWh ENTRY'!AP26,'BIZ kWh ENTRY'!BF26)</f>
        <v>172779</v>
      </c>
      <c r="K26" s="3">
        <f>SUM('BIZ kWh ENTRY'!K26,'BIZ kWh ENTRY'!AA26,'BIZ kWh ENTRY'!AQ26,'BIZ kWh ENTRY'!BG26)</f>
        <v>732040</v>
      </c>
      <c r="L26" s="3">
        <f>SUM('BIZ kWh ENTRY'!L26,'BIZ kWh ENTRY'!AB26,'BIZ kWh ENTRY'!AR26,'BIZ kWh ENTRY'!BH26)</f>
        <v>927609</v>
      </c>
      <c r="M26" s="3">
        <f>SUM('BIZ kWh ENTRY'!M26,'BIZ kWh ENTRY'!AC26,'BIZ kWh ENTRY'!AS26,'BIZ kWh ENTRY'!BI26)</f>
        <v>305598.51200856053</v>
      </c>
      <c r="N26" s="3">
        <f>SUM('BIZ kWh ENTRY'!N26,'BIZ kWh ENTRY'!AD26,'BIZ kWh ENTRY'!AT26,'BIZ kWh ENTRY'!BJ26)</f>
        <v>11570829.734070087</v>
      </c>
      <c r="O26" s="69">
        <f t="shared" si="3"/>
        <v>15066471.246078648</v>
      </c>
    </row>
    <row r="27" spans="1:15" x14ac:dyDescent="0.25">
      <c r="A27" s="617"/>
      <c r="B27" s="11" t="s">
        <v>55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3030</v>
      </c>
      <c r="E27" s="3">
        <f>SUM('BIZ kWh ENTRY'!E27,'BIZ kWh ENTRY'!U27,'BIZ kWh ENTRY'!AK27,'BIZ kWh ENTRY'!BA27)</f>
        <v>200631</v>
      </c>
      <c r="F27" s="3">
        <f>SUM('BIZ kWh ENTRY'!F27,'BIZ kWh ENTRY'!V27,'BIZ kWh ENTRY'!AL27,'BIZ kWh ENTRY'!BB27)</f>
        <v>211915</v>
      </c>
      <c r="G27" s="3">
        <f>SUM('BIZ kWh ENTRY'!G27,'BIZ kWh ENTRY'!W27,'BIZ kWh ENTRY'!AM27,'BIZ kWh ENTRY'!BC27)</f>
        <v>487140</v>
      </c>
      <c r="H27" s="3">
        <f>SUM('BIZ kWh ENTRY'!H27,'BIZ kWh ENTRY'!X27,'BIZ kWh ENTRY'!AN27,'BIZ kWh ENTRY'!BD27)</f>
        <v>948955</v>
      </c>
      <c r="I27" s="3">
        <f>SUM('BIZ kWh ENTRY'!I27,'BIZ kWh ENTRY'!Y27,'BIZ kWh ENTRY'!AO27,'BIZ kWh ENTRY'!BE27)</f>
        <v>82750</v>
      </c>
      <c r="J27" s="3">
        <f>SUM('BIZ kWh ENTRY'!J27,'BIZ kWh ENTRY'!Z27,'BIZ kWh ENTRY'!AP27,'BIZ kWh ENTRY'!BF27)</f>
        <v>3546828</v>
      </c>
      <c r="K27" s="3">
        <f>SUM('BIZ kWh ENTRY'!K27,'BIZ kWh ENTRY'!AA27,'BIZ kWh ENTRY'!AQ27,'BIZ kWh ENTRY'!BG27)</f>
        <v>3049452</v>
      </c>
      <c r="L27" s="3">
        <f>SUM('BIZ kWh ENTRY'!L27,'BIZ kWh ENTRY'!AB27,'BIZ kWh ENTRY'!AR27,'BIZ kWh ENTRY'!BH27)</f>
        <v>132455</v>
      </c>
      <c r="M27" s="3">
        <f>SUM('BIZ kWh ENTRY'!M27,'BIZ kWh ENTRY'!AC27,'BIZ kWh ENTRY'!AS27,'BIZ kWh ENTRY'!BI27)</f>
        <v>280011.3348475963</v>
      </c>
      <c r="N27" s="3">
        <f>SUM('BIZ kWh ENTRY'!N27,'BIZ kWh ENTRY'!AD27,'BIZ kWh ENTRY'!AT27,'BIZ kWh ENTRY'!BJ27)</f>
        <v>10602026.357512051</v>
      </c>
      <c r="O27" s="69">
        <f t="shared" si="3"/>
        <v>19545193.692359649</v>
      </c>
    </row>
    <row r="28" spans="1:15" x14ac:dyDescent="0.25">
      <c r="A28" s="617"/>
      <c r="B28" s="11" t="s">
        <v>54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0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0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0</v>
      </c>
      <c r="M28" s="3">
        <f>SUM('BIZ kWh ENTRY'!M28,'BIZ kWh ENTRY'!AC28,'BIZ kWh ENTRY'!AS28,'BIZ kWh ENTRY'!BI28)</f>
        <v>47827.503683863652</v>
      </c>
      <c r="N28" s="3">
        <f>SUM('BIZ kWh ENTRY'!N28,'BIZ kWh ENTRY'!AD28,'BIZ kWh ENTRY'!AT28,'BIZ kWh ENTRY'!BJ28)</f>
        <v>1810885.4591415487</v>
      </c>
      <c r="O28" s="69">
        <f t="shared" si="3"/>
        <v>1858712.9628254124</v>
      </c>
    </row>
    <row r="29" spans="1:15" x14ac:dyDescent="0.25">
      <c r="A29" s="617"/>
      <c r="B29" s="11" t="s">
        <v>53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0</v>
      </c>
      <c r="G29" s="3">
        <f>SUM('BIZ kWh ENTRY'!G29,'BIZ kWh ENTRY'!W29,'BIZ kWh ENTRY'!AM29,'BIZ kWh ENTRY'!BC29)</f>
        <v>0</v>
      </c>
      <c r="H29" s="3">
        <f>SUM('BIZ kWh ENTRY'!H29,'BIZ kWh ENTRY'!X29,'BIZ kWh ENTRY'!AN29,'BIZ kWh ENTRY'!BD29)</f>
        <v>0</v>
      </c>
      <c r="I29" s="3">
        <f>SUM('BIZ kWh ENTRY'!I29,'BIZ kWh ENTRY'!Y29,'BIZ kWh ENTRY'!AO29,'BIZ kWh ENTRY'!BE29)</f>
        <v>289988</v>
      </c>
      <c r="J29" s="3">
        <f>SUM('BIZ kWh ENTRY'!J29,'BIZ kWh ENTRY'!Z29,'BIZ kWh ENTRY'!AP29,'BIZ kWh ENTRY'!BF29)</f>
        <v>870194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35240</v>
      </c>
      <c r="M29" s="3">
        <f>SUM('BIZ kWh ENTRY'!M29,'BIZ kWh ENTRY'!AC29,'BIZ kWh ENTRY'!AS29,'BIZ kWh ENTRY'!BI29)</f>
        <v>16694.918915688013</v>
      </c>
      <c r="N29" s="3">
        <f>SUM('BIZ kWh ENTRY'!N29,'BIZ kWh ENTRY'!AD29,'BIZ kWh ENTRY'!AT29,'BIZ kWh ENTRY'!BJ29)</f>
        <v>632117.1622462637</v>
      </c>
      <c r="O29" s="69">
        <f t="shared" si="3"/>
        <v>1844234.0811619516</v>
      </c>
    </row>
    <row r="30" spans="1:15" x14ac:dyDescent="0.25">
      <c r="A30" s="617"/>
      <c r="B30" s="11" t="s">
        <v>52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154300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9261</v>
      </c>
      <c r="J30" s="3">
        <f>SUM('BIZ kWh ENTRY'!J30,'BIZ kWh ENTRY'!Z30,'BIZ kWh ENTRY'!AP30,'BIZ kWh ENTRY'!BF30)</f>
        <v>5686890</v>
      </c>
      <c r="K30" s="3">
        <f>SUM('BIZ kWh ENTRY'!K30,'BIZ kWh ENTRY'!AA30,'BIZ kWh ENTRY'!AQ30,'BIZ kWh ENTRY'!BG30)</f>
        <v>64045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11671.67341618584</v>
      </c>
      <c r="N30" s="3">
        <f>SUM('BIZ kWh ENTRY'!N30,'BIZ kWh ENTRY'!AD30,'BIZ kWh ENTRY'!AT30,'BIZ kWh ENTRY'!BJ30)</f>
        <v>441922.78595445328</v>
      </c>
      <c r="O30" s="69">
        <f t="shared" si="3"/>
        <v>6368090.4593706392</v>
      </c>
    </row>
    <row r="31" spans="1:15" x14ac:dyDescent="0.25">
      <c r="A31" s="617"/>
      <c r="B31" s="11" t="s">
        <v>51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0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73720</v>
      </c>
      <c r="G31" s="3">
        <f>SUM('BIZ kWh ENTRY'!G31,'BIZ kWh ENTRY'!W31,'BIZ kWh ENTRY'!AM31,'BIZ kWh ENTRY'!BC31)</f>
        <v>0</v>
      </c>
      <c r="H31" s="3">
        <f>SUM('BIZ kWh ENTRY'!H31,'BIZ kWh ENTRY'!X31,'BIZ kWh ENTRY'!AN31,'BIZ kWh ENTRY'!BD31)</f>
        <v>0</v>
      </c>
      <c r="I31" s="3">
        <f>SUM('BIZ kWh ENTRY'!I31,'BIZ kWh ENTRY'!Y31,'BIZ kWh ENTRY'!AO31,'BIZ kWh ENTRY'!BE31)</f>
        <v>0</v>
      </c>
      <c r="J31" s="3">
        <f>SUM('BIZ kWh ENTRY'!J31,'BIZ kWh ENTRY'!Z31,'BIZ kWh ENTRY'!AP31,'BIZ kWh ENTRY'!BF31)</f>
        <v>0</v>
      </c>
      <c r="K31" s="3">
        <f>SUM('BIZ kWh ENTRY'!K31,'BIZ kWh ENTRY'!AA31,'BIZ kWh ENTRY'!AQ31,'BIZ kWh ENTRY'!BG31)</f>
        <v>34417</v>
      </c>
      <c r="L31" s="3">
        <f>SUM('BIZ kWh ENTRY'!L31,'BIZ kWh ENTRY'!AB31,'BIZ kWh ENTRY'!AR31,'BIZ kWh ENTRY'!BH31)</f>
        <v>5297</v>
      </c>
      <c r="M31" s="3">
        <f>SUM('BIZ kWh ENTRY'!M31,'BIZ kWh ENTRY'!AC31,'BIZ kWh ENTRY'!AS31,'BIZ kWh ENTRY'!BI31)</f>
        <v>13780.056373491894</v>
      </c>
      <c r="N31" s="3">
        <f>SUM('BIZ kWh ENTRY'!N31,'BIZ kWh ENTRY'!AD31,'BIZ kWh ENTRY'!AT31,'BIZ kWh ENTRY'!BJ31)</f>
        <v>521752.16749450524</v>
      </c>
      <c r="O31" s="69">
        <f t="shared" si="3"/>
        <v>648966.22386799718</v>
      </c>
    </row>
    <row r="32" spans="1:15" ht="15.75" thickBot="1" x14ac:dyDescent="0.3">
      <c r="A32" s="618"/>
      <c r="B32" s="11" t="s">
        <v>50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0</v>
      </c>
      <c r="N32" s="3">
        <f>SUM('BIZ kWh ENTRY'!N32,'BIZ kWh ENTRY'!AD32,'BIZ kWh ENTRY'!AT32,'BIZ kWh ENTRY'!BJ32)</f>
        <v>0</v>
      </c>
      <c r="O32" s="69">
        <f t="shared" si="3"/>
        <v>0</v>
      </c>
    </row>
    <row r="33" spans="1:24" ht="15.75" thickBot="1" x14ac:dyDescent="0.3">
      <c r="A33" s="73"/>
      <c r="B33" s="177" t="s">
        <v>43</v>
      </c>
      <c r="C33" s="178">
        <f t="shared" ref="C33:N33" si="4">SUM(C20:C32)</f>
        <v>0</v>
      </c>
      <c r="D33" s="178">
        <f t="shared" si="4"/>
        <v>3030</v>
      </c>
      <c r="E33" s="178">
        <f t="shared" si="4"/>
        <v>691851</v>
      </c>
      <c r="F33" s="178">
        <f t="shared" si="4"/>
        <v>539197</v>
      </c>
      <c r="G33" s="178">
        <f t="shared" si="4"/>
        <v>976822</v>
      </c>
      <c r="H33" s="178">
        <f t="shared" si="4"/>
        <v>2271192</v>
      </c>
      <c r="I33" s="178">
        <f t="shared" si="4"/>
        <v>381999</v>
      </c>
      <c r="J33" s="178">
        <f t="shared" si="4"/>
        <v>10569040</v>
      </c>
      <c r="K33" s="178">
        <f t="shared" si="4"/>
        <v>4931339</v>
      </c>
      <c r="L33" s="178">
        <f t="shared" si="4"/>
        <v>1496222</v>
      </c>
      <c r="M33" s="178">
        <f t="shared" si="4"/>
        <v>913954.00000000023</v>
      </c>
      <c r="N33" s="178">
        <f t="shared" si="4"/>
        <v>34604900.558141641</v>
      </c>
      <c r="O33" s="72">
        <f t="shared" si="3"/>
        <v>57379546.558141641</v>
      </c>
    </row>
    <row r="34" spans="1:24" ht="21.75" thickBot="1" x14ac:dyDescent="0.4">
      <c r="A34" s="75"/>
    </row>
    <row r="35" spans="1:24" s="330" customFormat="1" ht="21.75" thickBot="1" x14ac:dyDescent="0.4">
      <c r="A35" s="327"/>
      <c r="B35" s="244" t="s">
        <v>36</v>
      </c>
      <c r="C35" s="328">
        <f>C$3</f>
        <v>45292</v>
      </c>
      <c r="D35" s="328">
        <f t="shared" ref="D35:N35" si="5">D$3</f>
        <v>45323</v>
      </c>
      <c r="E35" s="328">
        <f t="shared" si="5"/>
        <v>45352</v>
      </c>
      <c r="F35" s="328">
        <f t="shared" si="5"/>
        <v>45383</v>
      </c>
      <c r="G35" s="328">
        <f t="shared" si="5"/>
        <v>45413</v>
      </c>
      <c r="H35" s="328">
        <f t="shared" si="5"/>
        <v>45444</v>
      </c>
      <c r="I35" s="328">
        <f t="shared" si="5"/>
        <v>45474</v>
      </c>
      <c r="J35" s="328">
        <f t="shared" si="5"/>
        <v>45505</v>
      </c>
      <c r="K35" s="328">
        <f t="shared" si="5"/>
        <v>45536</v>
      </c>
      <c r="L35" s="328">
        <f t="shared" si="5"/>
        <v>45566</v>
      </c>
      <c r="M35" s="328">
        <f t="shared" si="5"/>
        <v>45597</v>
      </c>
      <c r="N35" s="328" t="str">
        <f t="shared" si="5"/>
        <v>Dec-24 +</v>
      </c>
      <c r="O35" s="329" t="s">
        <v>34</v>
      </c>
      <c r="Q35"/>
      <c r="R35"/>
      <c r="S35"/>
      <c r="T35"/>
      <c r="U35"/>
      <c r="V35"/>
      <c r="W35"/>
      <c r="X35"/>
    </row>
    <row r="36" spans="1:24" s="330" customFormat="1" ht="15" customHeight="1" x14ac:dyDescent="0.25">
      <c r="A36" s="634" t="s">
        <v>68</v>
      </c>
      <c r="B36" s="331" t="s">
        <v>62</v>
      </c>
      <c r="C36" s="156">
        <f>SUM('BIZ kWh ENTRY'!C36,'BIZ kWh ENTRY'!S36,'BIZ kWh ENTRY'!AI36,'BIZ kWh ENTRY'!AY36)</f>
        <v>0</v>
      </c>
      <c r="D36" s="156">
        <f>SUM('BIZ kWh ENTRY'!D36,'BIZ kWh ENTRY'!T36,'BIZ kWh ENTRY'!AJ36,'BIZ kWh ENTRY'!AZ36)</f>
        <v>0</v>
      </c>
      <c r="E36" s="156">
        <f>SUM('BIZ kWh ENTRY'!E36,'BIZ kWh ENTRY'!U36,'BIZ kWh ENTRY'!AK36,'BIZ kWh ENTRY'!BA36)</f>
        <v>0</v>
      </c>
      <c r="F36" s="156">
        <f>SUM('BIZ kWh ENTRY'!F36,'BIZ kWh ENTRY'!V36,'BIZ kWh ENTRY'!AL36,'BIZ kWh ENTRY'!BB36)</f>
        <v>0</v>
      </c>
      <c r="G36" s="156">
        <f>SUM('BIZ kWh ENTRY'!G36,'BIZ kWh ENTRY'!W36,'BIZ kWh ENTRY'!AM36,'BIZ kWh ENTRY'!BC36)</f>
        <v>0</v>
      </c>
      <c r="H36" s="156">
        <f>SUM('BIZ kWh ENTRY'!H36,'BIZ kWh ENTRY'!X36,'BIZ kWh ENTRY'!AN36,'BIZ kWh ENTRY'!BD36)</f>
        <v>0</v>
      </c>
      <c r="I36" s="156">
        <f>SUM('BIZ kWh ENTRY'!I36,'BIZ kWh ENTRY'!Y36,'BIZ kWh ENTRY'!AO36,'BIZ kWh ENTRY'!BE36)</f>
        <v>0</v>
      </c>
      <c r="J36" s="156">
        <f>SUM('BIZ kWh ENTRY'!J36,'BIZ kWh ENTRY'!Z36,'BIZ kWh ENTRY'!AP36,'BIZ kWh ENTRY'!BF36)</f>
        <v>0</v>
      </c>
      <c r="K36" s="156">
        <f>SUM('BIZ kWh ENTRY'!K36,'BIZ kWh ENTRY'!AA36,'BIZ kWh ENTRY'!AQ36,'BIZ kWh ENTRY'!BG36)</f>
        <v>0</v>
      </c>
      <c r="L36" s="156">
        <f>SUM('BIZ kWh ENTRY'!L36,'BIZ kWh ENTRY'!AB36,'BIZ kWh ENTRY'!AR36,'BIZ kWh ENTRY'!BH36)</f>
        <v>0</v>
      </c>
      <c r="M36" s="156">
        <f>SUM('BIZ kWh ENTRY'!M36,'BIZ kWh ENTRY'!AC36,'BIZ kWh ENTRY'!AS36,'BIZ kWh ENTRY'!BI36)</f>
        <v>0</v>
      </c>
      <c r="N36" s="156">
        <f>SUM('BIZ kWh ENTRY'!N36,'BIZ kWh ENTRY'!AD36,'BIZ kWh ENTRY'!AT36,'BIZ kWh ENTRY'!BJ36)</f>
        <v>0</v>
      </c>
      <c r="O36" s="332">
        <f t="shared" ref="O36:O49" si="6">SUM(C36:N36)</f>
        <v>0</v>
      </c>
      <c r="Q36"/>
      <c r="R36"/>
      <c r="S36"/>
      <c r="T36"/>
      <c r="U36"/>
      <c r="V36"/>
      <c r="W36"/>
      <c r="X36"/>
    </row>
    <row r="37" spans="1:24" s="330" customFormat="1" x14ac:dyDescent="0.25">
      <c r="A37" s="635"/>
      <c r="B37" s="331" t="s">
        <v>61</v>
      </c>
      <c r="C37" s="156">
        <f>SUM('BIZ kWh ENTRY'!C37,'BIZ kWh ENTRY'!S37,'BIZ kWh ENTRY'!AI37,'BIZ kWh ENTRY'!AY37)</f>
        <v>0</v>
      </c>
      <c r="D37" s="156">
        <f>SUM('BIZ kWh ENTRY'!D37,'BIZ kWh ENTRY'!T37,'BIZ kWh ENTRY'!AJ37,'BIZ kWh ENTRY'!AZ37)</f>
        <v>0</v>
      </c>
      <c r="E37" s="156">
        <f>SUM('BIZ kWh ENTRY'!E37,'BIZ kWh ENTRY'!U37,'BIZ kWh ENTRY'!AK37,'BIZ kWh ENTRY'!BA37)</f>
        <v>0</v>
      </c>
      <c r="F37" s="156">
        <f>SUM('BIZ kWh ENTRY'!F37,'BIZ kWh ENTRY'!V37,'BIZ kWh ENTRY'!AL37,'BIZ kWh ENTRY'!BB37)</f>
        <v>0</v>
      </c>
      <c r="G37" s="156">
        <f>SUM('BIZ kWh ENTRY'!G37,'BIZ kWh ENTRY'!W37,'BIZ kWh ENTRY'!AM37,'BIZ kWh ENTRY'!BC37)</f>
        <v>0</v>
      </c>
      <c r="H37" s="156">
        <f>SUM('BIZ kWh ENTRY'!H37,'BIZ kWh ENTRY'!X37,'BIZ kWh ENTRY'!AN37,'BIZ kWh ENTRY'!BD37)</f>
        <v>0</v>
      </c>
      <c r="I37" s="156">
        <f>SUM('BIZ kWh ENTRY'!I37,'BIZ kWh ENTRY'!Y37,'BIZ kWh ENTRY'!AO37,'BIZ kWh ENTRY'!BE37)</f>
        <v>0</v>
      </c>
      <c r="J37" s="156">
        <f>SUM('BIZ kWh ENTRY'!J37,'BIZ kWh ENTRY'!Z37,'BIZ kWh ENTRY'!AP37,'BIZ kWh ENTRY'!BF37)</f>
        <v>0</v>
      </c>
      <c r="K37" s="156">
        <f>SUM('BIZ kWh ENTRY'!K37,'BIZ kWh ENTRY'!AA37,'BIZ kWh ENTRY'!AQ37,'BIZ kWh ENTRY'!BG37)</f>
        <v>0</v>
      </c>
      <c r="L37" s="156">
        <f>SUM('BIZ kWh ENTRY'!L37,'BIZ kWh ENTRY'!AB37,'BIZ kWh ENTRY'!AR37,'BIZ kWh ENTRY'!BH37)</f>
        <v>0</v>
      </c>
      <c r="M37" s="156">
        <f>SUM('BIZ kWh ENTRY'!M37,'BIZ kWh ENTRY'!AC37,'BIZ kWh ENTRY'!AS37,'BIZ kWh ENTRY'!BI37)</f>
        <v>0</v>
      </c>
      <c r="N37" s="156">
        <f>SUM('BIZ kWh ENTRY'!N37,'BIZ kWh ENTRY'!AD37,'BIZ kWh ENTRY'!AT37,'BIZ kWh ENTRY'!BJ37)</f>
        <v>0</v>
      </c>
      <c r="O37" s="332">
        <f t="shared" si="6"/>
        <v>0</v>
      </c>
      <c r="Q37"/>
      <c r="R37"/>
      <c r="S37"/>
      <c r="T37"/>
      <c r="U37"/>
      <c r="V37"/>
      <c r="W37"/>
      <c r="X37"/>
    </row>
    <row r="38" spans="1:24" s="330" customFormat="1" x14ac:dyDescent="0.25">
      <c r="A38" s="635"/>
      <c r="B38" s="331" t="s">
        <v>60</v>
      </c>
      <c r="C38" s="156">
        <f>SUM('BIZ kWh ENTRY'!C38,'BIZ kWh ENTRY'!S38,'BIZ kWh ENTRY'!AI38,'BIZ kWh ENTRY'!AY38)</f>
        <v>0</v>
      </c>
      <c r="D38" s="156">
        <f>SUM('BIZ kWh ENTRY'!D38,'BIZ kWh ENTRY'!T38,'BIZ kWh ENTRY'!AJ38,'BIZ kWh ENTRY'!AZ38)</f>
        <v>0</v>
      </c>
      <c r="E38" s="156">
        <f>SUM('BIZ kWh ENTRY'!E38,'BIZ kWh ENTRY'!U38,'BIZ kWh ENTRY'!AK38,'BIZ kWh ENTRY'!BA38)</f>
        <v>0</v>
      </c>
      <c r="F38" s="156">
        <f>SUM('BIZ kWh ENTRY'!F38,'BIZ kWh ENTRY'!V38,'BIZ kWh ENTRY'!AL38,'BIZ kWh ENTRY'!BB38)</f>
        <v>0</v>
      </c>
      <c r="G38" s="156">
        <f>SUM('BIZ kWh ENTRY'!G38,'BIZ kWh ENTRY'!W38,'BIZ kWh ENTRY'!AM38,'BIZ kWh ENTRY'!BC38)</f>
        <v>0</v>
      </c>
      <c r="H38" s="156">
        <f>SUM('BIZ kWh ENTRY'!H38,'BIZ kWh ENTRY'!X38,'BIZ kWh ENTRY'!AN38,'BIZ kWh ENTRY'!BD38)</f>
        <v>0</v>
      </c>
      <c r="I38" s="156">
        <f>SUM('BIZ kWh ENTRY'!I38,'BIZ kWh ENTRY'!Y38,'BIZ kWh ENTRY'!AO38,'BIZ kWh ENTRY'!BE38)</f>
        <v>0</v>
      </c>
      <c r="J38" s="156">
        <f>SUM('BIZ kWh ENTRY'!J38,'BIZ kWh ENTRY'!Z38,'BIZ kWh ENTRY'!AP38,'BIZ kWh ENTRY'!BF38)</f>
        <v>0</v>
      </c>
      <c r="K38" s="156">
        <f>SUM('BIZ kWh ENTRY'!K38,'BIZ kWh ENTRY'!AA38,'BIZ kWh ENTRY'!AQ38,'BIZ kWh ENTRY'!BG38)</f>
        <v>0</v>
      </c>
      <c r="L38" s="156">
        <f>SUM('BIZ kWh ENTRY'!L38,'BIZ kWh ENTRY'!AB38,'BIZ kWh ENTRY'!AR38,'BIZ kWh ENTRY'!BH38)</f>
        <v>0</v>
      </c>
      <c r="M38" s="156">
        <f>SUM('BIZ kWh ENTRY'!M38,'BIZ kWh ENTRY'!AC38,'BIZ kWh ENTRY'!AS38,'BIZ kWh ENTRY'!BI38)</f>
        <v>0</v>
      </c>
      <c r="N38" s="156">
        <f>SUM('BIZ kWh ENTRY'!N38,'BIZ kWh ENTRY'!AD38,'BIZ kWh ENTRY'!AT38,'BIZ kWh ENTRY'!BJ38)</f>
        <v>0</v>
      </c>
      <c r="O38" s="332">
        <f t="shared" si="6"/>
        <v>0</v>
      </c>
      <c r="Q38"/>
      <c r="R38"/>
      <c r="S38"/>
      <c r="T38"/>
      <c r="U38"/>
      <c r="V38"/>
      <c r="W38"/>
      <c r="X38"/>
    </row>
    <row r="39" spans="1:24" s="330" customFormat="1" x14ac:dyDescent="0.25">
      <c r="A39" s="635"/>
      <c r="B39" s="331" t="s">
        <v>59</v>
      </c>
      <c r="C39" s="156">
        <f>SUM('BIZ kWh ENTRY'!C39,'BIZ kWh ENTRY'!S39,'BIZ kWh ENTRY'!AI39,'BIZ kWh ENTRY'!AY39)</f>
        <v>0</v>
      </c>
      <c r="D39" s="156">
        <f>SUM('BIZ kWh ENTRY'!D39,'BIZ kWh ENTRY'!T39,'BIZ kWh ENTRY'!AJ39,'BIZ kWh ENTRY'!AZ39)</f>
        <v>0</v>
      </c>
      <c r="E39" s="156">
        <f>SUM('BIZ kWh ENTRY'!E39,'BIZ kWh ENTRY'!U39,'BIZ kWh ENTRY'!AK39,'BIZ kWh ENTRY'!BA39)</f>
        <v>0</v>
      </c>
      <c r="F39" s="156">
        <f>SUM('BIZ kWh ENTRY'!F39,'BIZ kWh ENTRY'!V39,'BIZ kWh ENTRY'!AL39,'BIZ kWh ENTRY'!BB39)</f>
        <v>0</v>
      </c>
      <c r="G39" s="156">
        <f>SUM('BIZ kWh ENTRY'!G39,'BIZ kWh ENTRY'!W39,'BIZ kWh ENTRY'!AM39,'BIZ kWh ENTRY'!BC39)</f>
        <v>0</v>
      </c>
      <c r="H39" s="156">
        <f>SUM('BIZ kWh ENTRY'!H39,'BIZ kWh ENTRY'!X39,'BIZ kWh ENTRY'!AN39,'BIZ kWh ENTRY'!BD39)</f>
        <v>0</v>
      </c>
      <c r="I39" s="156">
        <f>SUM('BIZ kWh ENTRY'!I39,'BIZ kWh ENTRY'!Y39,'BIZ kWh ENTRY'!AO39,'BIZ kWh ENTRY'!BE39)</f>
        <v>0</v>
      </c>
      <c r="J39" s="156">
        <f>SUM('BIZ kWh ENTRY'!J39,'BIZ kWh ENTRY'!Z39,'BIZ kWh ENTRY'!AP39,'BIZ kWh ENTRY'!BF39)</f>
        <v>0</v>
      </c>
      <c r="K39" s="156">
        <f>SUM('BIZ kWh ENTRY'!K39,'BIZ kWh ENTRY'!AA39,'BIZ kWh ENTRY'!AQ39,'BIZ kWh ENTRY'!BG39)</f>
        <v>0</v>
      </c>
      <c r="L39" s="156">
        <f>SUM('BIZ kWh ENTRY'!L39,'BIZ kWh ENTRY'!AB39,'BIZ kWh ENTRY'!AR39,'BIZ kWh ENTRY'!BH39)</f>
        <v>0</v>
      </c>
      <c r="M39" s="156">
        <f>SUM('BIZ kWh ENTRY'!M39,'BIZ kWh ENTRY'!AC39,'BIZ kWh ENTRY'!AS39,'BIZ kWh ENTRY'!BI39)</f>
        <v>0</v>
      </c>
      <c r="N39" s="156">
        <f>SUM('BIZ kWh ENTRY'!N39,'BIZ kWh ENTRY'!AD39,'BIZ kWh ENTRY'!AT39,'BIZ kWh ENTRY'!BJ39)</f>
        <v>0</v>
      </c>
      <c r="O39" s="332">
        <f t="shared" si="6"/>
        <v>0</v>
      </c>
      <c r="Q39"/>
      <c r="R39"/>
      <c r="S39"/>
      <c r="T39"/>
      <c r="U39"/>
      <c r="V39"/>
      <c r="W39"/>
      <c r="X39"/>
    </row>
    <row r="40" spans="1:24" s="330" customFormat="1" x14ac:dyDescent="0.25">
      <c r="A40" s="635"/>
      <c r="B40" s="331" t="s">
        <v>58</v>
      </c>
      <c r="C40" s="156">
        <f>SUM('BIZ kWh ENTRY'!C40,'BIZ kWh ENTRY'!S40,'BIZ kWh ENTRY'!AI40,'BIZ kWh ENTRY'!AY40)</f>
        <v>0</v>
      </c>
      <c r="D40" s="156">
        <f>SUM('BIZ kWh ENTRY'!D40,'BIZ kWh ENTRY'!T40,'BIZ kWh ENTRY'!AJ40,'BIZ kWh ENTRY'!AZ40)</f>
        <v>0</v>
      </c>
      <c r="E40" s="156">
        <f>SUM('BIZ kWh ENTRY'!E40,'BIZ kWh ENTRY'!U40,'BIZ kWh ENTRY'!AK40,'BIZ kWh ENTRY'!BA40)</f>
        <v>0</v>
      </c>
      <c r="F40" s="156">
        <f>SUM('BIZ kWh ENTRY'!F40,'BIZ kWh ENTRY'!V40,'BIZ kWh ENTRY'!AL40,'BIZ kWh ENTRY'!BB40)</f>
        <v>0</v>
      </c>
      <c r="G40" s="156">
        <f>SUM('BIZ kWh ENTRY'!G40,'BIZ kWh ENTRY'!W40,'BIZ kWh ENTRY'!AM40,'BIZ kWh ENTRY'!BC40)</f>
        <v>0</v>
      </c>
      <c r="H40" s="156">
        <f>SUM('BIZ kWh ENTRY'!H40,'BIZ kWh ENTRY'!X40,'BIZ kWh ENTRY'!AN40,'BIZ kWh ENTRY'!BD40)</f>
        <v>0</v>
      </c>
      <c r="I40" s="156">
        <f>SUM('BIZ kWh ENTRY'!I40,'BIZ kWh ENTRY'!Y40,'BIZ kWh ENTRY'!AO40,'BIZ kWh ENTRY'!BE40)</f>
        <v>0</v>
      </c>
      <c r="J40" s="156">
        <f>SUM('BIZ kWh ENTRY'!J40,'BIZ kWh ENTRY'!Z40,'BIZ kWh ENTRY'!AP40,'BIZ kWh ENTRY'!BF40)</f>
        <v>0</v>
      </c>
      <c r="K40" s="156">
        <f>SUM('BIZ kWh ENTRY'!K40,'BIZ kWh ENTRY'!AA40,'BIZ kWh ENTRY'!AQ40,'BIZ kWh ENTRY'!BG40)</f>
        <v>0</v>
      </c>
      <c r="L40" s="156">
        <f>SUM('BIZ kWh ENTRY'!L40,'BIZ kWh ENTRY'!AB40,'BIZ kWh ENTRY'!AR40,'BIZ kWh ENTRY'!BH40)</f>
        <v>0</v>
      </c>
      <c r="M40" s="156">
        <f>SUM('BIZ kWh ENTRY'!M40,'BIZ kWh ENTRY'!AC40,'BIZ kWh ENTRY'!AS40,'BIZ kWh ENTRY'!BI40)</f>
        <v>0</v>
      </c>
      <c r="N40" s="156">
        <f>SUM('BIZ kWh ENTRY'!N40,'BIZ kWh ENTRY'!AD40,'BIZ kWh ENTRY'!AT40,'BIZ kWh ENTRY'!BJ40)</f>
        <v>0</v>
      </c>
      <c r="O40" s="332">
        <f t="shared" si="6"/>
        <v>0</v>
      </c>
      <c r="Q40"/>
      <c r="R40"/>
      <c r="S40"/>
      <c r="T40"/>
      <c r="U40"/>
      <c r="V40"/>
      <c r="W40"/>
      <c r="X40"/>
    </row>
    <row r="41" spans="1:24" s="330" customFormat="1" x14ac:dyDescent="0.25">
      <c r="A41" s="635"/>
      <c r="B41" s="331" t="s">
        <v>57</v>
      </c>
      <c r="C41" s="156">
        <f>SUM('BIZ kWh ENTRY'!C41,'BIZ kWh ENTRY'!S41,'BIZ kWh ENTRY'!AI41,'BIZ kWh ENTRY'!AY41)</f>
        <v>0</v>
      </c>
      <c r="D41" s="156">
        <f>SUM('BIZ kWh ENTRY'!D41,'BIZ kWh ENTRY'!T41,'BIZ kWh ENTRY'!AJ41,'BIZ kWh ENTRY'!AZ41)</f>
        <v>0</v>
      </c>
      <c r="E41" s="156">
        <f>SUM('BIZ kWh ENTRY'!E41,'BIZ kWh ENTRY'!U41,'BIZ kWh ENTRY'!AK41,'BIZ kWh ENTRY'!BA41)</f>
        <v>0</v>
      </c>
      <c r="F41" s="156">
        <f>SUM('BIZ kWh ENTRY'!F41,'BIZ kWh ENTRY'!V41,'BIZ kWh ENTRY'!AL41,'BIZ kWh ENTRY'!BB41)</f>
        <v>0</v>
      </c>
      <c r="G41" s="156">
        <f>SUM('BIZ kWh ENTRY'!G41,'BIZ kWh ENTRY'!W41,'BIZ kWh ENTRY'!AM41,'BIZ kWh ENTRY'!BC41)</f>
        <v>0</v>
      </c>
      <c r="H41" s="156">
        <f>SUM('BIZ kWh ENTRY'!H41,'BIZ kWh ENTRY'!X41,'BIZ kWh ENTRY'!AN41,'BIZ kWh ENTRY'!BD41)</f>
        <v>0</v>
      </c>
      <c r="I41" s="156">
        <f>SUM('BIZ kWh ENTRY'!I41,'BIZ kWh ENTRY'!Y41,'BIZ kWh ENTRY'!AO41,'BIZ kWh ENTRY'!BE41)</f>
        <v>0</v>
      </c>
      <c r="J41" s="156">
        <f>SUM('BIZ kWh ENTRY'!J41,'BIZ kWh ENTRY'!Z41,'BIZ kWh ENTRY'!AP41,'BIZ kWh ENTRY'!BF41)</f>
        <v>0</v>
      </c>
      <c r="K41" s="156">
        <f>SUM('BIZ kWh ENTRY'!K41,'BIZ kWh ENTRY'!AA41,'BIZ kWh ENTRY'!AQ41,'BIZ kWh ENTRY'!BG41)</f>
        <v>0</v>
      </c>
      <c r="L41" s="156">
        <f>SUM('BIZ kWh ENTRY'!L41,'BIZ kWh ENTRY'!AB41,'BIZ kWh ENTRY'!AR41,'BIZ kWh ENTRY'!BH41)</f>
        <v>0</v>
      </c>
      <c r="M41" s="156">
        <f>SUM('BIZ kWh ENTRY'!M41,'BIZ kWh ENTRY'!AC41,'BIZ kWh ENTRY'!AS41,'BIZ kWh ENTRY'!BI41)</f>
        <v>0</v>
      </c>
      <c r="N41" s="156">
        <f>SUM('BIZ kWh ENTRY'!N41,'BIZ kWh ENTRY'!AD41,'BIZ kWh ENTRY'!AT41,'BIZ kWh ENTRY'!BJ41)</f>
        <v>0</v>
      </c>
      <c r="O41" s="332">
        <f t="shared" si="6"/>
        <v>0</v>
      </c>
      <c r="Q41"/>
      <c r="R41"/>
      <c r="S41"/>
      <c r="T41"/>
      <c r="U41"/>
      <c r="V41"/>
      <c r="W41"/>
      <c r="X41"/>
    </row>
    <row r="42" spans="1:24" s="330" customFormat="1" x14ac:dyDescent="0.25">
      <c r="A42" s="635"/>
      <c r="B42" s="331" t="s">
        <v>56</v>
      </c>
      <c r="C42" s="156">
        <f>SUM('BIZ kWh ENTRY'!C42,'BIZ kWh ENTRY'!S42,'BIZ kWh ENTRY'!AI42,'BIZ kWh ENTRY'!AY42)</f>
        <v>0</v>
      </c>
      <c r="D42" s="156">
        <f>SUM('BIZ kWh ENTRY'!D42,'BIZ kWh ENTRY'!T42,'BIZ kWh ENTRY'!AJ42,'BIZ kWh ENTRY'!AZ42)</f>
        <v>0</v>
      </c>
      <c r="E42" s="156">
        <f>SUM('BIZ kWh ENTRY'!E42,'BIZ kWh ENTRY'!U42,'BIZ kWh ENTRY'!AK42,'BIZ kWh ENTRY'!BA42)</f>
        <v>0</v>
      </c>
      <c r="F42" s="156">
        <f>SUM('BIZ kWh ENTRY'!F42,'BIZ kWh ENTRY'!V42,'BIZ kWh ENTRY'!AL42,'BIZ kWh ENTRY'!BB42)</f>
        <v>0</v>
      </c>
      <c r="G42" s="156">
        <f>SUM('BIZ kWh ENTRY'!G42,'BIZ kWh ENTRY'!W42,'BIZ kWh ENTRY'!AM42,'BIZ kWh ENTRY'!BC42)</f>
        <v>0</v>
      </c>
      <c r="H42" s="156">
        <f>SUM('BIZ kWh ENTRY'!H42,'BIZ kWh ENTRY'!X42,'BIZ kWh ENTRY'!AN42,'BIZ kWh ENTRY'!BD42)</f>
        <v>0</v>
      </c>
      <c r="I42" s="156">
        <f>SUM('BIZ kWh ENTRY'!I42,'BIZ kWh ENTRY'!Y42,'BIZ kWh ENTRY'!AO42,'BIZ kWh ENTRY'!BE42)</f>
        <v>0</v>
      </c>
      <c r="J42" s="156">
        <f>SUM('BIZ kWh ENTRY'!J42,'BIZ kWh ENTRY'!Z42,'BIZ kWh ENTRY'!AP42,'BIZ kWh ENTRY'!BF42)</f>
        <v>0</v>
      </c>
      <c r="K42" s="156">
        <f>SUM('BIZ kWh ENTRY'!K42,'BIZ kWh ENTRY'!AA42,'BIZ kWh ENTRY'!AQ42,'BIZ kWh ENTRY'!BG42)</f>
        <v>0</v>
      </c>
      <c r="L42" s="156">
        <f>SUM('BIZ kWh ENTRY'!L42,'BIZ kWh ENTRY'!AB42,'BIZ kWh ENTRY'!AR42,'BIZ kWh ENTRY'!BH42)</f>
        <v>0</v>
      </c>
      <c r="M42" s="156">
        <f>SUM('BIZ kWh ENTRY'!M42,'BIZ kWh ENTRY'!AC42,'BIZ kWh ENTRY'!AS42,'BIZ kWh ENTRY'!BI42)</f>
        <v>0</v>
      </c>
      <c r="N42" s="156">
        <f>SUM('BIZ kWh ENTRY'!N42,'BIZ kWh ENTRY'!AD42,'BIZ kWh ENTRY'!AT42,'BIZ kWh ENTRY'!BJ42)</f>
        <v>0</v>
      </c>
      <c r="O42" s="332">
        <f t="shared" si="6"/>
        <v>0</v>
      </c>
      <c r="Q42"/>
      <c r="R42"/>
      <c r="S42"/>
      <c r="T42"/>
      <c r="U42"/>
      <c r="V42"/>
      <c r="W42"/>
      <c r="X42"/>
    </row>
    <row r="43" spans="1:24" s="330" customFormat="1" x14ac:dyDescent="0.25">
      <c r="A43" s="635"/>
      <c r="B43" s="331" t="s">
        <v>55</v>
      </c>
      <c r="C43" s="156">
        <f>SUM('BIZ kWh ENTRY'!C43,'BIZ kWh ENTRY'!S43,'BIZ kWh ENTRY'!AI43,'BIZ kWh ENTRY'!AY43)</f>
        <v>0</v>
      </c>
      <c r="D43" s="156">
        <f>SUM('BIZ kWh ENTRY'!D43,'BIZ kWh ENTRY'!T43,'BIZ kWh ENTRY'!AJ43,'BIZ kWh ENTRY'!AZ43)</f>
        <v>0</v>
      </c>
      <c r="E43" s="156">
        <f>SUM('BIZ kWh ENTRY'!E43,'BIZ kWh ENTRY'!U43,'BIZ kWh ENTRY'!AK43,'BIZ kWh ENTRY'!BA43)</f>
        <v>0</v>
      </c>
      <c r="F43" s="156">
        <f>SUM('BIZ kWh ENTRY'!F43,'BIZ kWh ENTRY'!V43,'BIZ kWh ENTRY'!AL43,'BIZ kWh ENTRY'!BB43)</f>
        <v>0</v>
      </c>
      <c r="G43" s="156">
        <f>SUM('BIZ kWh ENTRY'!G43,'BIZ kWh ENTRY'!W43,'BIZ kWh ENTRY'!AM43,'BIZ kWh ENTRY'!BC43)</f>
        <v>0</v>
      </c>
      <c r="H43" s="156">
        <f>SUM('BIZ kWh ENTRY'!H43,'BIZ kWh ENTRY'!X43,'BIZ kWh ENTRY'!AN43,'BIZ kWh ENTRY'!BD43)</f>
        <v>0</v>
      </c>
      <c r="I43" s="156">
        <f>SUM('BIZ kWh ENTRY'!I43,'BIZ kWh ENTRY'!Y43,'BIZ kWh ENTRY'!AO43,'BIZ kWh ENTRY'!BE43)</f>
        <v>0</v>
      </c>
      <c r="J43" s="156">
        <f>SUM('BIZ kWh ENTRY'!J43,'BIZ kWh ENTRY'!Z43,'BIZ kWh ENTRY'!AP43,'BIZ kWh ENTRY'!BF43)</f>
        <v>0</v>
      </c>
      <c r="K43" s="156">
        <f>SUM('BIZ kWh ENTRY'!K43,'BIZ kWh ENTRY'!AA43,'BIZ kWh ENTRY'!AQ43,'BIZ kWh ENTRY'!BG43)</f>
        <v>0</v>
      </c>
      <c r="L43" s="156">
        <f>SUM('BIZ kWh ENTRY'!L43,'BIZ kWh ENTRY'!AB43,'BIZ kWh ENTRY'!AR43,'BIZ kWh ENTRY'!BH43)</f>
        <v>0</v>
      </c>
      <c r="M43" s="156">
        <f>SUM('BIZ kWh ENTRY'!M43,'BIZ kWh ENTRY'!AC43,'BIZ kWh ENTRY'!AS43,'BIZ kWh ENTRY'!BI43)</f>
        <v>0</v>
      </c>
      <c r="N43" s="156">
        <f>SUM('BIZ kWh ENTRY'!N43,'BIZ kWh ENTRY'!AD43,'BIZ kWh ENTRY'!AT43,'BIZ kWh ENTRY'!BJ43)</f>
        <v>0</v>
      </c>
      <c r="O43" s="332">
        <f t="shared" si="6"/>
        <v>0</v>
      </c>
      <c r="Q43"/>
      <c r="R43"/>
      <c r="S43"/>
      <c r="T43"/>
      <c r="U43"/>
      <c r="V43"/>
      <c r="W43"/>
      <c r="X43"/>
    </row>
    <row r="44" spans="1:24" s="330" customFormat="1" x14ac:dyDescent="0.25">
      <c r="A44" s="635"/>
      <c r="B44" s="331" t="s">
        <v>54</v>
      </c>
      <c r="C44" s="156">
        <f>SUM('BIZ kWh ENTRY'!C44,'BIZ kWh ENTRY'!S44,'BIZ kWh ENTRY'!AI44,'BIZ kWh ENTRY'!AY44)</f>
        <v>0</v>
      </c>
      <c r="D44" s="156">
        <f>SUM('BIZ kWh ENTRY'!D44,'BIZ kWh ENTRY'!T44,'BIZ kWh ENTRY'!AJ44,'BIZ kWh ENTRY'!AZ44)</f>
        <v>0</v>
      </c>
      <c r="E44" s="156">
        <f>SUM('BIZ kWh ENTRY'!E44,'BIZ kWh ENTRY'!U44,'BIZ kWh ENTRY'!AK44,'BIZ kWh ENTRY'!BA44)</f>
        <v>0</v>
      </c>
      <c r="F44" s="156">
        <f>SUM('BIZ kWh ENTRY'!F44,'BIZ kWh ENTRY'!V44,'BIZ kWh ENTRY'!AL44,'BIZ kWh ENTRY'!BB44)</f>
        <v>0</v>
      </c>
      <c r="G44" s="156">
        <f>SUM('BIZ kWh ENTRY'!G44,'BIZ kWh ENTRY'!W44,'BIZ kWh ENTRY'!AM44,'BIZ kWh ENTRY'!BC44)</f>
        <v>0</v>
      </c>
      <c r="H44" s="156">
        <f>SUM('BIZ kWh ENTRY'!H44,'BIZ kWh ENTRY'!X44,'BIZ kWh ENTRY'!AN44,'BIZ kWh ENTRY'!BD44)</f>
        <v>0</v>
      </c>
      <c r="I44" s="156">
        <f>SUM('BIZ kWh ENTRY'!I44,'BIZ kWh ENTRY'!Y44,'BIZ kWh ENTRY'!AO44,'BIZ kWh ENTRY'!BE44)</f>
        <v>0</v>
      </c>
      <c r="J44" s="156">
        <f>SUM('BIZ kWh ENTRY'!J44,'BIZ kWh ENTRY'!Z44,'BIZ kWh ENTRY'!AP44,'BIZ kWh ENTRY'!BF44)</f>
        <v>0</v>
      </c>
      <c r="K44" s="156">
        <f>SUM('BIZ kWh ENTRY'!K44,'BIZ kWh ENTRY'!AA44,'BIZ kWh ENTRY'!AQ44,'BIZ kWh ENTRY'!BG44)</f>
        <v>0</v>
      </c>
      <c r="L44" s="156">
        <f>SUM('BIZ kWh ENTRY'!L44,'BIZ kWh ENTRY'!AB44,'BIZ kWh ENTRY'!AR44,'BIZ kWh ENTRY'!BH44)</f>
        <v>0</v>
      </c>
      <c r="M44" s="156">
        <f>SUM('BIZ kWh ENTRY'!M44,'BIZ kWh ENTRY'!AC44,'BIZ kWh ENTRY'!AS44,'BIZ kWh ENTRY'!BI44)</f>
        <v>0</v>
      </c>
      <c r="N44" s="156">
        <f>SUM('BIZ kWh ENTRY'!N44,'BIZ kWh ENTRY'!AD44,'BIZ kWh ENTRY'!AT44,'BIZ kWh ENTRY'!BJ44)</f>
        <v>0</v>
      </c>
      <c r="O44" s="332">
        <f t="shared" si="6"/>
        <v>0</v>
      </c>
      <c r="Q44"/>
      <c r="R44"/>
      <c r="S44"/>
      <c r="T44"/>
      <c r="U44"/>
      <c r="V44"/>
      <c r="W44"/>
      <c r="X44"/>
    </row>
    <row r="45" spans="1:24" s="330" customFormat="1" x14ac:dyDescent="0.25">
      <c r="A45" s="635"/>
      <c r="B45" s="331" t="s">
        <v>53</v>
      </c>
      <c r="C45" s="156">
        <f>SUM('BIZ kWh ENTRY'!C45,'BIZ kWh ENTRY'!S45,'BIZ kWh ENTRY'!AI45,'BIZ kWh ENTRY'!AY45)</f>
        <v>0</v>
      </c>
      <c r="D45" s="156">
        <f>SUM('BIZ kWh ENTRY'!D45,'BIZ kWh ENTRY'!T45,'BIZ kWh ENTRY'!AJ45,'BIZ kWh ENTRY'!AZ45)</f>
        <v>0</v>
      </c>
      <c r="E45" s="156">
        <f>SUM('BIZ kWh ENTRY'!E45,'BIZ kWh ENTRY'!U45,'BIZ kWh ENTRY'!AK45,'BIZ kWh ENTRY'!BA45)</f>
        <v>0</v>
      </c>
      <c r="F45" s="156">
        <f>SUM('BIZ kWh ENTRY'!F45,'BIZ kWh ENTRY'!V45,'BIZ kWh ENTRY'!AL45,'BIZ kWh ENTRY'!BB45)</f>
        <v>0</v>
      </c>
      <c r="G45" s="156">
        <f>SUM('BIZ kWh ENTRY'!G45,'BIZ kWh ENTRY'!W45,'BIZ kWh ENTRY'!AM45,'BIZ kWh ENTRY'!BC45)</f>
        <v>0</v>
      </c>
      <c r="H45" s="156">
        <f>SUM('BIZ kWh ENTRY'!H45,'BIZ kWh ENTRY'!X45,'BIZ kWh ENTRY'!AN45,'BIZ kWh ENTRY'!BD45)</f>
        <v>0</v>
      </c>
      <c r="I45" s="156">
        <f>SUM('BIZ kWh ENTRY'!I45,'BIZ kWh ENTRY'!Y45,'BIZ kWh ENTRY'!AO45,'BIZ kWh ENTRY'!BE45)</f>
        <v>0</v>
      </c>
      <c r="J45" s="156">
        <f>SUM('BIZ kWh ENTRY'!J45,'BIZ kWh ENTRY'!Z45,'BIZ kWh ENTRY'!AP45,'BIZ kWh ENTRY'!BF45)</f>
        <v>0</v>
      </c>
      <c r="K45" s="156">
        <f>SUM('BIZ kWh ENTRY'!K45,'BIZ kWh ENTRY'!AA45,'BIZ kWh ENTRY'!AQ45,'BIZ kWh ENTRY'!BG45)</f>
        <v>0</v>
      </c>
      <c r="L45" s="156">
        <f>SUM('BIZ kWh ENTRY'!L45,'BIZ kWh ENTRY'!AB45,'BIZ kWh ENTRY'!AR45,'BIZ kWh ENTRY'!BH45)</f>
        <v>0</v>
      </c>
      <c r="M45" s="156">
        <f>SUM('BIZ kWh ENTRY'!M45,'BIZ kWh ENTRY'!AC45,'BIZ kWh ENTRY'!AS45,'BIZ kWh ENTRY'!BI45)</f>
        <v>0</v>
      </c>
      <c r="N45" s="156">
        <f>SUM('BIZ kWh ENTRY'!N45,'BIZ kWh ENTRY'!AD45,'BIZ kWh ENTRY'!AT45,'BIZ kWh ENTRY'!BJ45)</f>
        <v>0</v>
      </c>
      <c r="O45" s="332">
        <f t="shared" si="6"/>
        <v>0</v>
      </c>
      <c r="Q45"/>
      <c r="R45"/>
      <c r="S45"/>
      <c r="T45"/>
      <c r="U45"/>
      <c r="V45"/>
      <c r="W45"/>
      <c r="X45"/>
    </row>
    <row r="46" spans="1:24" s="330" customFormat="1" x14ac:dyDescent="0.25">
      <c r="A46" s="635"/>
      <c r="B46" s="331" t="s">
        <v>52</v>
      </c>
      <c r="C46" s="156">
        <f>SUM('BIZ kWh ENTRY'!C46,'BIZ kWh ENTRY'!S46,'BIZ kWh ENTRY'!AI46,'BIZ kWh ENTRY'!AY46)</f>
        <v>0</v>
      </c>
      <c r="D46" s="156">
        <f>SUM('BIZ kWh ENTRY'!D46,'BIZ kWh ENTRY'!T46,'BIZ kWh ENTRY'!AJ46,'BIZ kWh ENTRY'!AZ46)</f>
        <v>0</v>
      </c>
      <c r="E46" s="156">
        <f>SUM('BIZ kWh ENTRY'!E46,'BIZ kWh ENTRY'!U46,'BIZ kWh ENTRY'!AK46,'BIZ kWh ENTRY'!BA46)</f>
        <v>0</v>
      </c>
      <c r="F46" s="156">
        <f>SUM('BIZ kWh ENTRY'!F46,'BIZ kWh ENTRY'!V46,'BIZ kWh ENTRY'!AL46,'BIZ kWh ENTRY'!BB46)</f>
        <v>0</v>
      </c>
      <c r="G46" s="156">
        <f>SUM('BIZ kWh ENTRY'!G46,'BIZ kWh ENTRY'!W46,'BIZ kWh ENTRY'!AM46,'BIZ kWh ENTRY'!BC46)</f>
        <v>0</v>
      </c>
      <c r="H46" s="156">
        <f>SUM('BIZ kWh ENTRY'!H46,'BIZ kWh ENTRY'!X46,'BIZ kWh ENTRY'!AN46,'BIZ kWh ENTRY'!BD46)</f>
        <v>0</v>
      </c>
      <c r="I46" s="156">
        <f>SUM('BIZ kWh ENTRY'!I46,'BIZ kWh ENTRY'!Y46,'BIZ kWh ENTRY'!AO46,'BIZ kWh ENTRY'!BE46)</f>
        <v>0</v>
      </c>
      <c r="J46" s="156">
        <f>SUM('BIZ kWh ENTRY'!J46,'BIZ kWh ENTRY'!Z46,'BIZ kWh ENTRY'!AP46,'BIZ kWh ENTRY'!BF46)</f>
        <v>0</v>
      </c>
      <c r="K46" s="156">
        <f>SUM('BIZ kWh ENTRY'!K46,'BIZ kWh ENTRY'!AA46,'BIZ kWh ENTRY'!AQ46,'BIZ kWh ENTRY'!BG46)</f>
        <v>0</v>
      </c>
      <c r="L46" s="156">
        <f>SUM('BIZ kWh ENTRY'!L46,'BIZ kWh ENTRY'!AB46,'BIZ kWh ENTRY'!AR46,'BIZ kWh ENTRY'!BH46)</f>
        <v>0</v>
      </c>
      <c r="M46" s="156">
        <f>SUM('BIZ kWh ENTRY'!M46,'BIZ kWh ENTRY'!AC46,'BIZ kWh ENTRY'!AS46,'BIZ kWh ENTRY'!BI46)</f>
        <v>0</v>
      </c>
      <c r="N46" s="156">
        <f>SUM('BIZ kWh ENTRY'!N46,'BIZ kWh ENTRY'!AD46,'BIZ kWh ENTRY'!AT46,'BIZ kWh ENTRY'!BJ46)</f>
        <v>0</v>
      </c>
      <c r="O46" s="332">
        <f t="shared" si="6"/>
        <v>0</v>
      </c>
      <c r="Q46"/>
      <c r="R46"/>
      <c r="S46"/>
      <c r="T46"/>
      <c r="U46"/>
      <c r="V46"/>
      <c r="W46"/>
      <c r="X46"/>
    </row>
    <row r="47" spans="1:24" s="330" customFormat="1" x14ac:dyDescent="0.25">
      <c r="A47" s="635"/>
      <c r="B47" s="331" t="s">
        <v>51</v>
      </c>
      <c r="C47" s="156">
        <f>SUM('BIZ kWh ENTRY'!C47,'BIZ kWh ENTRY'!S47,'BIZ kWh ENTRY'!AI47,'BIZ kWh ENTRY'!AY47)</f>
        <v>0</v>
      </c>
      <c r="D47" s="156">
        <f>SUM('BIZ kWh ENTRY'!D47,'BIZ kWh ENTRY'!T47,'BIZ kWh ENTRY'!AJ47,'BIZ kWh ENTRY'!AZ47)</f>
        <v>0</v>
      </c>
      <c r="E47" s="156">
        <f>SUM('BIZ kWh ENTRY'!E47,'BIZ kWh ENTRY'!U47,'BIZ kWh ENTRY'!AK47,'BIZ kWh ENTRY'!BA47)</f>
        <v>0</v>
      </c>
      <c r="F47" s="156">
        <f>SUM('BIZ kWh ENTRY'!F47,'BIZ kWh ENTRY'!V47,'BIZ kWh ENTRY'!AL47,'BIZ kWh ENTRY'!BB47)</f>
        <v>0</v>
      </c>
      <c r="G47" s="156">
        <f>SUM('BIZ kWh ENTRY'!G47,'BIZ kWh ENTRY'!W47,'BIZ kWh ENTRY'!AM47,'BIZ kWh ENTRY'!BC47)</f>
        <v>0</v>
      </c>
      <c r="H47" s="156">
        <f>SUM('BIZ kWh ENTRY'!H47,'BIZ kWh ENTRY'!X47,'BIZ kWh ENTRY'!AN47,'BIZ kWh ENTRY'!BD47)</f>
        <v>0</v>
      </c>
      <c r="I47" s="156">
        <f>SUM('BIZ kWh ENTRY'!I47,'BIZ kWh ENTRY'!Y47,'BIZ kWh ENTRY'!AO47,'BIZ kWh ENTRY'!BE47)</f>
        <v>0</v>
      </c>
      <c r="J47" s="156">
        <f>SUM('BIZ kWh ENTRY'!J47,'BIZ kWh ENTRY'!Z47,'BIZ kWh ENTRY'!AP47,'BIZ kWh ENTRY'!BF47)</f>
        <v>0</v>
      </c>
      <c r="K47" s="156">
        <f>SUM('BIZ kWh ENTRY'!K47,'BIZ kWh ENTRY'!AA47,'BIZ kWh ENTRY'!AQ47,'BIZ kWh ENTRY'!BG47)</f>
        <v>0</v>
      </c>
      <c r="L47" s="156">
        <f>SUM('BIZ kWh ENTRY'!L47,'BIZ kWh ENTRY'!AB47,'BIZ kWh ENTRY'!AR47,'BIZ kWh ENTRY'!BH47)</f>
        <v>0</v>
      </c>
      <c r="M47" s="156">
        <f>SUM('BIZ kWh ENTRY'!M47,'BIZ kWh ENTRY'!AC47,'BIZ kWh ENTRY'!AS47,'BIZ kWh ENTRY'!BI47)</f>
        <v>0</v>
      </c>
      <c r="N47" s="156">
        <f>SUM('BIZ kWh ENTRY'!N47,'BIZ kWh ENTRY'!AD47,'BIZ kWh ENTRY'!AT47,'BIZ kWh ENTRY'!BJ47)</f>
        <v>0</v>
      </c>
      <c r="O47" s="332">
        <f t="shared" si="6"/>
        <v>0</v>
      </c>
      <c r="Q47"/>
      <c r="R47"/>
      <c r="S47"/>
      <c r="T47"/>
      <c r="U47"/>
      <c r="V47"/>
      <c r="W47"/>
      <c r="X47"/>
    </row>
    <row r="48" spans="1:24" s="330" customFormat="1" ht="15.75" thickBot="1" x14ac:dyDescent="0.3">
      <c r="A48" s="636"/>
      <c r="B48" s="331" t="s">
        <v>50</v>
      </c>
      <c r="C48" s="156">
        <f>SUM('BIZ kWh ENTRY'!C48,'BIZ kWh ENTRY'!S48,'BIZ kWh ENTRY'!AI48,'BIZ kWh ENTRY'!AY48)</f>
        <v>0</v>
      </c>
      <c r="D48" s="156">
        <f>SUM('BIZ kWh ENTRY'!D48,'BIZ kWh ENTRY'!T48,'BIZ kWh ENTRY'!AJ48,'BIZ kWh ENTRY'!AZ48)</f>
        <v>0</v>
      </c>
      <c r="E48" s="156">
        <f>SUM('BIZ kWh ENTRY'!E48,'BIZ kWh ENTRY'!U48,'BIZ kWh ENTRY'!AK48,'BIZ kWh ENTRY'!BA48)</f>
        <v>0</v>
      </c>
      <c r="F48" s="156">
        <f>SUM('BIZ kWh ENTRY'!F48,'BIZ kWh ENTRY'!V48,'BIZ kWh ENTRY'!AL48,'BIZ kWh ENTRY'!BB48)</f>
        <v>0</v>
      </c>
      <c r="G48" s="156">
        <f>SUM('BIZ kWh ENTRY'!G48,'BIZ kWh ENTRY'!W48,'BIZ kWh ENTRY'!AM48,'BIZ kWh ENTRY'!BC48)</f>
        <v>0</v>
      </c>
      <c r="H48" s="156">
        <f>SUM('BIZ kWh ENTRY'!H48,'BIZ kWh ENTRY'!X48,'BIZ kWh ENTRY'!AN48,'BIZ kWh ENTRY'!BD48)</f>
        <v>0</v>
      </c>
      <c r="I48" s="156">
        <f>SUM('BIZ kWh ENTRY'!I48,'BIZ kWh ENTRY'!Y48,'BIZ kWh ENTRY'!AO48,'BIZ kWh ENTRY'!BE48)</f>
        <v>0</v>
      </c>
      <c r="J48" s="156">
        <f>SUM('BIZ kWh ENTRY'!J48,'BIZ kWh ENTRY'!Z48,'BIZ kWh ENTRY'!AP48,'BIZ kWh ENTRY'!BF48)</f>
        <v>0</v>
      </c>
      <c r="K48" s="156">
        <f>SUM('BIZ kWh ENTRY'!K48,'BIZ kWh ENTRY'!AA48,'BIZ kWh ENTRY'!AQ48,'BIZ kWh ENTRY'!BG48)</f>
        <v>0</v>
      </c>
      <c r="L48" s="156">
        <f>SUM('BIZ kWh ENTRY'!L48,'BIZ kWh ENTRY'!AB48,'BIZ kWh ENTRY'!AR48,'BIZ kWh ENTRY'!BH48)</f>
        <v>0</v>
      </c>
      <c r="M48" s="156">
        <f>SUM('BIZ kWh ENTRY'!M48,'BIZ kWh ENTRY'!AC48,'BIZ kWh ENTRY'!AS48,'BIZ kWh ENTRY'!BI48)</f>
        <v>0</v>
      </c>
      <c r="N48" s="156">
        <f>SUM('BIZ kWh ENTRY'!N48,'BIZ kWh ENTRY'!AD48,'BIZ kWh ENTRY'!AT48,'BIZ kWh ENTRY'!BJ48)</f>
        <v>0</v>
      </c>
      <c r="O48" s="332">
        <f t="shared" si="6"/>
        <v>0</v>
      </c>
      <c r="Q48"/>
      <c r="R48"/>
      <c r="S48"/>
      <c r="T48"/>
      <c r="U48"/>
      <c r="V48"/>
      <c r="W48"/>
      <c r="X48"/>
    </row>
    <row r="49" spans="1:24" s="330" customFormat="1" ht="15.75" thickBot="1" x14ac:dyDescent="0.3">
      <c r="A49" s="269"/>
      <c r="B49" s="333" t="s">
        <v>43</v>
      </c>
      <c r="C49" s="334">
        <f t="shared" ref="C49:N49" si="7">SUM(C36:C48)</f>
        <v>0</v>
      </c>
      <c r="D49" s="334">
        <f t="shared" si="7"/>
        <v>0</v>
      </c>
      <c r="E49" s="334">
        <f t="shared" si="7"/>
        <v>0</v>
      </c>
      <c r="F49" s="334">
        <f t="shared" si="7"/>
        <v>0</v>
      </c>
      <c r="G49" s="334">
        <f t="shared" si="7"/>
        <v>0</v>
      </c>
      <c r="H49" s="334">
        <f t="shared" si="7"/>
        <v>0</v>
      </c>
      <c r="I49" s="334">
        <f t="shared" si="7"/>
        <v>0</v>
      </c>
      <c r="J49" s="334">
        <f t="shared" si="7"/>
        <v>0</v>
      </c>
      <c r="K49" s="334">
        <f t="shared" si="7"/>
        <v>0</v>
      </c>
      <c r="L49" s="334">
        <f t="shared" si="7"/>
        <v>0</v>
      </c>
      <c r="M49" s="334">
        <f t="shared" si="7"/>
        <v>0</v>
      </c>
      <c r="N49" s="334">
        <f t="shared" si="7"/>
        <v>0</v>
      </c>
      <c r="O49" s="335">
        <f t="shared" si="6"/>
        <v>0</v>
      </c>
      <c r="Q49"/>
      <c r="R49"/>
      <c r="S49"/>
      <c r="T49"/>
      <c r="U49"/>
      <c r="V49"/>
      <c r="W49"/>
      <c r="X49"/>
    </row>
    <row r="50" spans="1:24" ht="21.75" thickBot="1" x14ac:dyDescent="0.4">
      <c r="A50" s="75"/>
    </row>
    <row r="51" spans="1:24" ht="21.75" thickBot="1" x14ac:dyDescent="0.4">
      <c r="A51" s="75"/>
      <c r="B51" s="173" t="s">
        <v>36</v>
      </c>
      <c r="C51" s="174">
        <f>C$3</f>
        <v>45292</v>
      </c>
      <c r="D51" s="174">
        <f t="shared" ref="D51:N51" si="8">D$3</f>
        <v>45323</v>
      </c>
      <c r="E51" s="174">
        <f t="shared" si="8"/>
        <v>45352</v>
      </c>
      <c r="F51" s="174">
        <f t="shared" si="8"/>
        <v>45383</v>
      </c>
      <c r="G51" s="174">
        <f t="shared" si="8"/>
        <v>45413</v>
      </c>
      <c r="H51" s="174">
        <f t="shared" si="8"/>
        <v>45444</v>
      </c>
      <c r="I51" s="174">
        <f t="shared" si="8"/>
        <v>45474</v>
      </c>
      <c r="J51" s="174">
        <f t="shared" si="8"/>
        <v>45505</v>
      </c>
      <c r="K51" s="174">
        <f t="shared" si="8"/>
        <v>45536</v>
      </c>
      <c r="L51" s="174">
        <f t="shared" si="8"/>
        <v>45566</v>
      </c>
      <c r="M51" s="174">
        <f t="shared" si="8"/>
        <v>45597</v>
      </c>
      <c r="N51" s="174" t="str">
        <f t="shared" si="8"/>
        <v>Dec-24 +</v>
      </c>
      <c r="O51" s="175" t="s">
        <v>34</v>
      </c>
    </row>
    <row r="52" spans="1:24" ht="15" customHeight="1" x14ac:dyDescent="0.25">
      <c r="A52" s="616" t="s">
        <v>67</v>
      </c>
      <c r="B52" s="11" t="s">
        <v>62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0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71852</v>
      </c>
      <c r="K52" s="3">
        <f>SUM('BIZ kWh ENTRY'!K52,'BIZ kWh ENTRY'!AA52,'BIZ kWh ENTRY'!AQ52,'BIZ kWh ENTRY'!BG52)</f>
        <v>7696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3866678.1378023182</v>
      </c>
      <c r="O52" s="69">
        <f t="shared" ref="O52:O65" si="9">SUM(C52:N52)</f>
        <v>3946226.1378023182</v>
      </c>
    </row>
    <row r="53" spans="1:24" x14ac:dyDescent="0.25">
      <c r="A53" s="617"/>
      <c r="B53" s="12" t="s">
        <v>61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69">
        <f t="shared" si="9"/>
        <v>0</v>
      </c>
    </row>
    <row r="54" spans="1:24" x14ac:dyDescent="0.25">
      <c r="A54" s="617"/>
      <c r="B54" s="11" t="s">
        <v>60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69">
        <f t="shared" si="9"/>
        <v>0</v>
      </c>
    </row>
    <row r="55" spans="1:24" x14ac:dyDescent="0.25">
      <c r="A55" s="617"/>
      <c r="B55" s="11" t="s">
        <v>59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2166468.5759634632</v>
      </c>
      <c r="O55" s="69">
        <f t="shared" si="9"/>
        <v>2166468.5759634632</v>
      </c>
    </row>
    <row r="56" spans="1:24" x14ac:dyDescent="0.25">
      <c r="A56" s="617"/>
      <c r="B56" s="12" t="s">
        <v>58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69">
        <f t="shared" si="9"/>
        <v>0</v>
      </c>
    </row>
    <row r="57" spans="1:24" x14ac:dyDescent="0.25">
      <c r="A57" s="617"/>
      <c r="B57" s="11" t="s">
        <v>57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69">
        <f t="shared" si="9"/>
        <v>0</v>
      </c>
    </row>
    <row r="58" spans="1:24" x14ac:dyDescent="0.25">
      <c r="A58" s="617"/>
      <c r="B58" s="11" t="s">
        <v>56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0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74593</v>
      </c>
      <c r="J58" s="3">
        <f>SUM('BIZ kWh ENTRY'!J58,'BIZ kWh ENTRY'!Z58,'BIZ kWh ENTRY'!AP58,'BIZ kWh ENTRY'!BF58)</f>
        <v>90508</v>
      </c>
      <c r="K58" s="3">
        <f>SUM('BIZ kWh ENTRY'!K58,'BIZ kWh ENTRY'!AA58,'BIZ kWh ENTRY'!AQ58,'BIZ kWh ENTRY'!BG58)</f>
        <v>332514</v>
      </c>
      <c r="L58" s="3">
        <f>SUM('BIZ kWh ENTRY'!L58,'BIZ kWh ENTRY'!AB58,'BIZ kWh ENTRY'!AR58,'BIZ kWh ENTRY'!BH58)</f>
        <v>279860</v>
      </c>
      <c r="M58" s="3">
        <f>SUM('BIZ kWh ENTRY'!M58,'BIZ kWh ENTRY'!AC58,'BIZ kWh ENTRY'!AS58,'BIZ kWh ENTRY'!BI58)</f>
        <v>0</v>
      </c>
      <c r="N58" s="3">
        <f>SUM('BIZ kWh ENTRY'!N58,'BIZ kWh ENTRY'!AD58,'BIZ kWh ENTRY'!AT58,'BIZ kWh ENTRY'!BJ58)</f>
        <v>2546692.5519117303</v>
      </c>
      <c r="O58" s="69">
        <f t="shared" si="9"/>
        <v>3324167.5519117303</v>
      </c>
    </row>
    <row r="59" spans="1:24" x14ac:dyDescent="0.25">
      <c r="A59" s="617"/>
      <c r="B59" s="11" t="s">
        <v>55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75469</v>
      </c>
      <c r="J59" s="3">
        <f>SUM('BIZ kWh ENTRY'!J59,'BIZ kWh ENTRY'!Z59,'BIZ kWh ENTRY'!AP59,'BIZ kWh ENTRY'!BF59)</f>
        <v>101708</v>
      </c>
      <c r="K59" s="3">
        <f>SUM('BIZ kWh ENTRY'!K59,'BIZ kWh ENTRY'!AA59,'BIZ kWh ENTRY'!AQ59,'BIZ kWh ENTRY'!BG59)</f>
        <v>212572</v>
      </c>
      <c r="L59" s="3">
        <f>SUM('BIZ kWh ENTRY'!L59,'BIZ kWh ENTRY'!AB59,'BIZ kWh ENTRY'!AR59,'BIZ kWh ENTRY'!BH59)</f>
        <v>81649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69">
        <f t="shared" si="9"/>
        <v>471398</v>
      </c>
    </row>
    <row r="60" spans="1:24" x14ac:dyDescent="0.25">
      <c r="A60" s="617"/>
      <c r="B60" s="11" t="s">
        <v>54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69">
        <f t="shared" si="9"/>
        <v>0</v>
      </c>
    </row>
    <row r="61" spans="1:24" x14ac:dyDescent="0.25">
      <c r="A61" s="617"/>
      <c r="B61" s="11" t="s">
        <v>53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69">
        <f t="shared" si="9"/>
        <v>0</v>
      </c>
    </row>
    <row r="62" spans="1:24" x14ac:dyDescent="0.25">
      <c r="A62" s="617"/>
      <c r="B62" s="11" t="s">
        <v>52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69">
        <f t="shared" si="9"/>
        <v>0</v>
      </c>
    </row>
    <row r="63" spans="1:24" x14ac:dyDescent="0.25">
      <c r="A63" s="617"/>
      <c r="B63" s="11" t="s">
        <v>51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69">
        <f t="shared" si="9"/>
        <v>0</v>
      </c>
    </row>
    <row r="64" spans="1:24" ht="15.75" thickBot="1" x14ac:dyDescent="0.3">
      <c r="A64" s="618"/>
      <c r="B64" s="11" t="s">
        <v>50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69">
        <f t="shared" si="9"/>
        <v>0</v>
      </c>
    </row>
    <row r="65" spans="1:15" ht="15.75" thickBot="1" x14ac:dyDescent="0.3">
      <c r="A65" s="73"/>
      <c r="B65" s="177" t="s">
        <v>43</v>
      </c>
      <c r="C65" s="178">
        <f t="shared" ref="C65:N65" si="10">SUM(C52:C64)</f>
        <v>0</v>
      </c>
      <c r="D65" s="178">
        <f t="shared" si="10"/>
        <v>0</v>
      </c>
      <c r="E65" s="178">
        <f t="shared" si="10"/>
        <v>0</v>
      </c>
      <c r="F65" s="178">
        <f t="shared" si="10"/>
        <v>0</v>
      </c>
      <c r="G65" s="178">
        <f t="shared" si="10"/>
        <v>0</v>
      </c>
      <c r="H65" s="178">
        <f t="shared" si="10"/>
        <v>0</v>
      </c>
      <c r="I65" s="178">
        <f t="shared" si="10"/>
        <v>150062</v>
      </c>
      <c r="J65" s="178">
        <f t="shared" si="10"/>
        <v>264068</v>
      </c>
      <c r="K65" s="178">
        <f t="shared" si="10"/>
        <v>552782</v>
      </c>
      <c r="L65" s="178">
        <f t="shared" si="10"/>
        <v>361509</v>
      </c>
      <c r="M65" s="178">
        <f t="shared" si="10"/>
        <v>0</v>
      </c>
      <c r="N65" s="178">
        <f t="shared" si="10"/>
        <v>8579839.2656775117</v>
      </c>
      <c r="O65" s="72">
        <f t="shared" si="9"/>
        <v>9908260.2656775117</v>
      </c>
    </row>
    <row r="66" spans="1:15" ht="21.75" thickBot="1" x14ac:dyDescent="0.4">
      <c r="A66" s="75"/>
    </row>
    <row r="67" spans="1:15" ht="21.75" thickBot="1" x14ac:dyDescent="0.4">
      <c r="A67" s="75"/>
      <c r="B67" s="173" t="s">
        <v>36</v>
      </c>
      <c r="C67" s="174">
        <f>C$3</f>
        <v>45292</v>
      </c>
      <c r="D67" s="174">
        <f t="shared" ref="D67:N67" si="11">D$3</f>
        <v>45323</v>
      </c>
      <c r="E67" s="174">
        <f t="shared" si="11"/>
        <v>45352</v>
      </c>
      <c r="F67" s="174">
        <f t="shared" si="11"/>
        <v>45383</v>
      </c>
      <c r="G67" s="174">
        <f t="shared" si="11"/>
        <v>45413</v>
      </c>
      <c r="H67" s="174">
        <f t="shared" si="11"/>
        <v>45444</v>
      </c>
      <c r="I67" s="174">
        <f t="shared" si="11"/>
        <v>45474</v>
      </c>
      <c r="J67" s="174">
        <f t="shared" si="11"/>
        <v>45505</v>
      </c>
      <c r="K67" s="174">
        <f t="shared" si="11"/>
        <v>45536</v>
      </c>
      <c r="L67" s="174">
        <f t="shared" si="11"/>
        <v>45566</v>
      </c>
      <c r="M67" s="174">
        <f t="shared" si="11"/>
        <v>45597</v>
      </c>
      <c r="N67" s="174" t="str">
        <f t="shared" si="11"/>
        <v>Dec-24 +</v>
      </c>
      <c r="O67" s="175" t="s">
        <v>34</v>
      </c>
    </row>
    <row r="68" spans="1:15" ht="15" customHeight="1" x14ac:dyDescent="0.25">
      <c r="A68" s="628" t="s">
        <v>66</v>
      </c>
      <c r="B68" s="11" t="s">
        <v>62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69">
        <f t="shared" ref="O68:O81" si="12">SUM(C68:N68)</f>
        <v>0</v>
      </c>
    </row>
    <row r="69" spans="1:15" x14ac:dyDescent="0.25">
      <c r="A69" s="629"/>
      <c r="B69" s="12" t="s">
        <v>61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69">
        <f t="shared" si="12"/>
        <v>0</v>
      </c>
    </row>
    <row r="70" spans="1:15" x14ac:dyDescent="0.25">
      <c r="A70" s="629"/>
      <c r="B70" s="11" t="s">
        <v>60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69">
        <f t="shared" si="12"/>
        <v>0</v>
      </c>
    </row>
    <row r="71" spans="1:15" x14ac:dyDescent="0.25">
      <c r="A71" s="629"/>
      <c r="B71" s="11" t="s">
        <v>59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3815</v>
      </c>
      <c r="M71" s="3">
        <f>SUM('BIZ kWh ENTRY'!M71,'BIZ kWh ENTRY'!AC71,'BIZ kWh ENTRY'!AS71,'BIZ kWh ENTRY'!BI71)</f>
        <v>1295.4397454278312</v>
      </c>
      <c r="N71" s="3">
        <f>SUM('BIZ kWh ENTRY'!N71,'BIZ kWh ENTRY'!AD71,'BIZ kWh ENTRY'!AT71,'BIZ kWh ENTRY'!BJ71)</f>
        <v>3591.5865560557545</v>
      </c>
      <c r="O71" s="69">
        <f t="shared" si="12"/>
        <v>8702.0263014835855</v>
      </c>
    </row>
    <row r="72" spans="1:15" x14ac:dyDescent="0.25">
      <c r="A72" s="629"/>
      <c r="B72" s="12" t="s">
        <v>58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69">
        <f t="shared" si="12"/>
        <v>0</v>
      </c>
    </row>
    <row r="73" spans="1:15" x14ac:dyDescent="0.25">
      <c r="A73" s="629"/>
      <c r="B73" s="11" t="s">
        <v>57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69">
        <f t="shared" si="12"/>
        <v>0</v>
      </c>
    </row>
    <row r="74" spans="1:15" x14ac:dyDescent="0.25">
      <c r="A74" s="629"/>
      <c r="B74" s="11" t="s">
        <v>56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69">
        <f t="shared" si="12"/>
        <v>0</v>
      </c>
    </row>
    <row r="75" spans="1:15" x14ac:dyDescent="0.25">
      <c r="A75" s="629"/>
      <c r="B75" s="11" t="s">
        <v>55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151347</v>
      </c>
      <c r="E75" s="3">
        <f>SUM('BIZ kWh ENTRY'!E75,'BIZ kWh ENTRY'!U75,'BIZ kWh ENTRY'!AK75,'BIZ kWh ENTRY'!BA75)</f>
        <v>602835</v>
      </c>
      <c r="F75" s="3">
        <f>SUM('BIZ kWh ENTRY'!F75,'BIZ kWh ENTRY'!V75,'BIZ kWh ENTRY'!AL75,'BIZ kWh ENTRY'!BB75)</f>
        <v>268897</v>
      </c>
      <c r="G75" s="3">
        <f>SUM('BIZ kWh ENTRY'!G75,'BIZ kWh ENTRY'!W75,'BIZ kWh ENTRY'!AM75,'BIZ kWh ENTRY'!BC75)</f>
        <v>468631</v>
      </c>
      <c r="H75" s="3">
        <f>SUM('BIZ kWh ENTRY'!H75,'BIZ kWh ENTRY'!X75,'BIZ kWh ENTRY'!AN75,'BIZ kWh ENTRY'!BD75)</f>
        <v>385826</v>
      </c>
      <c r="I75" s="3">
        <f>SUM('BIZ kWh ENTRY'!I75,'BIZ kWh ENTRY'!Y75,'BIZ kWh ENTRY'!AO75,'BIZ kWh ENTRY'!BE75)</f>
        <v>362606</v>
      </c>
      <c r="J75" s="3">
        <f>SUM('BIZ kWh ENTRY'!J75,'BIZ kWh ENTRY'!Z75,'BIZ kWh ENTRY'!AP75,'BIZ kWh ENTRY'!BF75)</f>
        <v>397251</v>
      </c>
      <c r="K75" s="3">
        <f>SUM('BIZ kWh ENTRY'!K75,'BIZ kWh ENTRY'!AA75,'BIZ kWh ENTRY'!AQ75,'BIZ kWh ENTRY'!BG75)</f>
        <v>520289</v>
      </c>
      <c r="L75" s="3">
        <f>SUM('BIZ kWh ENTRY'!L75,'BIZ kWh ENTRY'!AB75,'BIZ kWh ENTRY'!AR75,'BIZ kWh ENTRY'!BH75)</f>
        <v>357662</v>
      </c>
      <c r="M75" s="3">
        <f>SUM('BIZ kWh ENTRY'!M75,'BIZ kWh ENTRY'!AC75,'BIZ kWh ENTRY'!AS75,'BIZ kWh ENTRY'!BI75)</f>
        <v>469982.31452037016</v>
      </c>
      <c r="N75" s="3">
        <f>SUM('BIZ kWh ENTRY'!N75,'BIZ kWh ENTRY'!AD75,'BIZ kWh ENTRY'!AT75,'BIZ kWh ENTRY'!BJ75)</f>
        <v>1303018.6609396152</v>
      </c>
      <c r="O75" s="69">
        <f t="shared" si="12"/>
        <v>5288344.9754599854</v>
      </c>
    </row>
    <row r="76" spans="1:15" x14ac:dyDescent="0.25">
      <c r="A76" s="629"/>
      <c r="B76" s="11" t="s">
        <v>54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8454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4705.6426596746442</v>
      </c>
      <c r="N76" s="3">
        <f>SUM('BIZ kWh ENTRY'!N76,'BIZ kWh ENTRY'!AD76,'BIZ kWh ENTRY'!AT76,'BIZ kWh ENTRY'!BJ76)</f>
        <v>13046.321122800098</v>
      </c>
      <c r="O76" s="69">
        <f t="shared" si="12"/>
        <v>26205.963782474741</v>
      </c>
    </row>
    <row r="77" spans="1:15" x14ac:dyDescent="0.25">
      <c r="A77" s="629"/>
      <c r="B77" s="11" t="s">
        <v>53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69">
        <f t="shared" si="12"/>
        <v>0</v>
      </c>
    </row>
    <row r="78" spans="1:15" x14ac:dyDescent="0.25">
      <c r="A78" s="629"/>
      <c r="B78" s="11" t="s">
        <v>52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69">
        <f t="shared" si="12"/>
        <v>0</v>
      </c>
    </row>
    <row r="79" spans="1:15" x14ac:dyDescent="0.25">
      <c r="A79" s="629"/>
      <c r="B79" s="11" t="s">
        <v>51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188296</v>
      </c>
      <c r="L79" s="3">
        <f>SUM('BIZ kWh ENTRY'!L79,'BIZ kWh ENTRY'!AB79,'BIZ kWh ENTRY'!AR79,'BIZ kWh ENTRY'!BH79)</f>
        <v>34571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69">
        <f t="shared" si="12"/>
        <v>222867</v>
      </c>
    </row>
    <row r="80" spans="1:15" ht="15.75" thickBot="1" x14ac:dyDescent="0.3">
      <c r="A80" s="630"/>
      <c r="B80" s="11" t="s">
        <v>50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69">
        <f t="shared" si="12"/>
        <v>0</v>
      </c>
    </row>
    <row r="81" spans="1:15" ht="15.75" thickBot="1" x14ac:dyDescent="0.3">
      <c r="A81" s="73"/>
      <c r="B81" s="177" t="s">
        <v>43</v>
      </c>
      <c r="C81" s="178">
        <f t="shared" ref="C81:N81" si="13">SUM(C68:C80)</f>
        <v>0</v>
      </c>
      <c r="D81" s="178">
        <f t="shared" si="13"/>
        <v>151347</v>
      </c>
      <c r="E81" s="178">
        <f t="shared" si="13"/>
        <v>602835</v>
      </c>
      <c r="F81" s="178">
        <f t="shared" si="13"/>
        <v>268897</v>
      </c>
      <c r="G81" s="178">
        <f t="shared" si="13"/>
        <v>477085</v>
      </c>
      <c r="H81" s="178">
        <f t="shared" si="13"/>
        <v>385826</v>
      </c>
      <c r="I81" s="178">
        <f t="shared" si="13"/>
        <v>362606</v>
      </c>
      <c r="J81" s="178">
        <f t="shared" si="13"/>
        <v>397251</v>
      </c>
      <c r="K81" s="178">
        <f t="shared" si="13"/>
        <v>708585</v>
      </c>
      <c r="L81" s="178">
        <f t="shared" si="13"/>
        <v>396048</v>
      </c>
      <c r="M81" s="178">
        <f t="shared" si="13"/>
        <v>475983.3969254726</v>
      </c>
      <c r="N81" s="178">
        <f t="shared" si="13"/>
        <v>1319656.568618471</v>
      </c>
      <c r="O81" s="72">
        <f t="shared" si="12"/>
        <v>5546119.9655439435</v>
      </c>
    </row>
    <row r="82" spans="1:15" ht="21.75" thickBot="1" x14ac:dyDescent="0.4">
      <c r="A82" s="75"/>
    </row>
    <row r="83" spans="1:15" ht="21.75" thickBot="1" x14ac:dyDescent="0.4">
      <c r="A83" s="75"/>
      <c r="B83" s="173" t="s">
        <v>36</v>
      </c>
      <c r="C83" s="174">
        <f>C$3</f>
        <v>45292</v>
      </c>
      <c r="D83" s="174">
        <f t="shared" ref="D83:N83" si="14">D$3</f>
        <v>45323</v>
      </c>
      <c r="E83" s="174">
        <f t="shared" si="14"/>
        <v>45352</v>
      </c>
      <c r="F83" s="174">
        <f t="shared" si="14"/>
        <v>45383</v>
      </c>
      <c r="G83" s="174">
        <f t="shared" si="14"/>
        <v>45413</v>
      </c>
      <c r="H83" s="174">
        <f t="shared" si="14"/>
        <v>45444</v>
      </c>
      <c r="I83" s="174">
        <f t="shared" si="14"/>
        <v>45474</v>
      </c>
      <c r="J83" s="174">
        <f t="shared" si="14"/>
        <v>45505</v>
      </c>
      <c r="K83" s="174">
        <f t="shared" si="14"/>
        <v>45536</v>
      </c>
      <c r="L83" s="174">
        <f t="shared" si="14"/>
        <v>45566</v>
      </c>
      <c r="M83" s="174">
        <f t="shared" si="14"/>
        <v>45597</v>
      </c>
      <c r="N83" s="174" t="str">
        <f t="shared" si="14"/>
        <v>Dec-24 +</v>
      </c>
      <c r="O83" s="175" t="s">
        <v>34</v>
      </c>
    </row>
    <row r="84" spans="1:15" ht="15" customHeight="1" x14ac:dyDescent="0.25">
      <c r="A84" s="616" t="s">
        <v>65</v>
      </c>
      <c r="B84" s="11" t="s">
        <v>62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0</v>
      </c>
      <c r="E84" s="3">
        <f>SUM('BIZ kWh ENTRY'!E84,'BIZ kWh ENTRY'!U84,'BIZ kWh ENTRY'!AK84,'BIZ kWh ENTRY'!BA84)</f>
        <v>52600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317920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0</v>
      </c>
      <c r="M84" s="3">
        <f>SUM('BIZ kWh ENTRY'!M84,'BIZ kWh ENTRY'!AC84,'BIZ kWh ENTRY'!AS84,'BIZ kWh ENTRY'!BI84)</f>
        <v>2314.2586262864006</v>
      </c>
      <c r="N84" s="3">
        <f>SUM('BIZ kWh ENTRY'!N84,'BIZ kWh ENTRY'!AD84,'BIZ kWh ENTRY'!AT84,'BIZ kWh ENTRY'!BJ84)</f>
        <v>23923.614945372105</v>
      </c>
      <c r="O84" s="69">
        <f t="shared" ref="O84:O97" si="15">SUM(C84:N84)</f>
        <v>396757.87357165851</v>
      </c>
    </row>
    <row r="85" spans="1:15" x14ac:dyDescent="0.25">
      <c r="A85" s="617"/>
      <c r="B85" s="12" t="s">
        <v>61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69">
        <f t="shared" si="15"/>
        <v>0</v>
      </c>
    </row>
    <row r="86" spans="1:15" x14ac:dyDescent="0.25">
      <c r="A86" s="617"/>
      <c r="B86" s="11" t="s">
        <v>60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20985</v>
      </c>
      <c r="G86" s="3">
        <f>SUM('BIZ kWh ENTRY'!G86,'BIZ kWh ENTRY'!W86,'BIZ kWh ENTRY'!AM86,'BIZ kWh ENTRY'!BC86)</f>
        <v>20985</v>
      </c>
      <c r="H86" s="3">
        <f>SUM('BIZ kWh ENTRY'!H86,'BIZ kWh ENTRY'!X86,'BIZ kWh ENTRY'!AN86,'BIZ kWh ENTRY'!BD86)</f>
        <v>0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23637</v>
      </c>
      <c r="K86" s="3">
        <f>SUM('BIZ kWh ENTRY'!K86,'BIZ kWh ENTRY'!AA86,'BIZ kWh ENTRY'!AQ86,'BIZ kWh ENTRY'!BG86)</f>
        <v>12591</v>
      </c>
      <c r="L86" s="3">
        <f>SUM('BIZ kWh ENTRY'!L86,'BIZ kWh ENTRY'!AB86,'BIZ kWh ENTRY'!AR86,'BIZ kWh ENTRY'!BH86)</f>
        <v>11819</v>
      </c>
      <c r="M86" s="3">
        <f>SUM('BIZ kWh ENTRY'!M86,'BIZ kWh ENTRY'!AC86,'BIZ kWh ENTRY'!AS86,'BIZ kWh ENTRY'!BI86)</f>
        <v>3437.7310022410838</v>
      </c>
      <c r="N86" s="3">
        <f>SUM('BIZ kWh ENTRY'!N86,'BIZ kWh ENTRY'!AD86,'BIZ kWh ENTRY'!AT86,'BIZ kWh ENTRY'!BJ86)</f>
        <v>35537.494318582634</v>
      </c>
      <c r="O86" s="69">
        <f t="shared" si="15"/>
        <v>128992.22532082372</v>
      </c>
    </row>
    <row r="87" spans="1:15" x14ac:dyDescent="0.25">
      <c r="A87" s="617"/>
      <c r="B87" s="11" t="s">
        <v>59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107558</v>
      </c>
      <c r="E87" s="3">
        <f>SUM('BIZ kWh ENTRY'!E87,'BIZ kWh ENTRY'!U87,'BIZ kWh ENTRY'!AK87,'BIZ kWh ENTRY'!BA87)</f>
        <v>323580</v>
      </c>
      <c r="F87" s="3">
        <f>SUM('BIZ kWh ENTRY'!F87,'BIZ kWh ENTRY'!V87,'BIZ kWh ENTRY'!AL87,'BIZ kWh ENTRY'!BB87)</f>
        <v>202276</v>
      </c>
      <c r="G87" s="3">
        <f>SUM('BIZ kWh ENTRY'!G87,'BIZ kWh ENTRY'!W87,'BIZ kWh ENTRY'!AM87,'BIZ kWh ENTRY'!BC87)</f>
        <v>262835</v>
      </c>
      <c r="H87" s="3">
        <f>SUM('BIZ kWh ENTRY'!H87,'BIZ kWh ENTRY'!X87,'BIZ kWh ENTRY'!AN87,'BIZ kWh ENTRY'!BD87)</f>
        <v>448846</v>
      </c>
      <c r="I87" s="3">
        <f>SUM('BIZ kWh ENTRY'!I87,'BIZ kWh ENTRY'!Y87,'BIZ kWh ENTRY'!AO87,'BIZ kWh ENTRY'!BE87)</f>
        <v>182450</v>
      </c>
      <c r="J87" s="3">
        <f>SUM('BIZ kWh ENTRY'!J87,'BIZ kWh ENTRY'!Z87,'BIZ kWh ENTRY'!AP87,'BIZ kWh ENTRY'!BF87)</f>
        <v>260754</v>
      </c>
      <c r="K87" s="3">
        <f>SUM('BIZ kWh ENTRY'!K87,'BIZ kWh ENTRY'!AA87,'BIZ kWh ENTRY'!AQ87,'BIZ kWh ENTRY'!BG87)</f>
        <v>942977</v>
      </c>
      <c r="L87" s="3">
        <f>SUM('BIZ kWh ENTRY'!L87,'BIZ kWh ENTRY'!AB87,'BIZ kWh ENTRY'!AR87,'BIZ kWh ENTRY'!BH87)</f>
        <v>943651</v>
      </c>
      <c r="M87" s="3">
        <f>SUM('BIZ kWh ENTRY'!M87,'BIZ kWh ENTRY'!AC87,'BIZ kWh ENTRY'!AS87,'BIZ kWh ENTRY'!BI87)</f>
        <v>186591.26415438112</v>
      </c>
      <c r="N87" s="3">
        <f>SUM('BIZ kWh ENTRY'!N87,'BIZ kWh ENTRY'!AD87,'BIZ kWh ENTRY'!AT87,'BIZ kWh ENTRY'!BJ87)</f>
        <v>1928884.4838239755</v>
      </c>
      <c r="O87" s="69">
        <f t="shared" si="15"/>
        <v>5790402.7479783567</v>
      </c>
    </row>
    <row r="88" spans="1:15" x14ac:dyDescent="0.25">
      <c r="A88" s="617"/>
      <c r="B88" s="12" t="s">
        <v>58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5763.2817391728686</v>
      </c>
      <c r="N88" s="3">
        <f>SUM('BIZ kWh ENTRY'!N88,'BIZ kWh ENTRY'!AD88,'BIZ kWh ENTRY'!AT88,'BIZ kWh ENTRY'!BJ88)</f>
        <v>59577.841293785903</v>
      </c>
      <c r="O88" s="69">
        <f t="shared" si="15"/>
        <v>65341.123032958771</v>
      </c>
    </row>
    <row r="89" spans="1:15" x14ac:dyDescent="0.25">
      <c r="A89" s="617"/>
      <c r="B89" s="11" t="s">
        <v>57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69">
        <f t="shared" si="15"/>
        <v>0</v>
      </c>
    </row>
    <row r="90" spans="1:15" x14ac:dyDescent="0.25">
      <c r="A90" s="617"/>
      <c r="B90" s="11" t="s">
        <v>56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8483</v>
      </c>
      <c r="E90" s="3">
        <f>SUM('BIZ kWh ENTRY'!E90,'BIZ kWh ENTRY'!U90,'BIZ kWh ENTRY'!AK90,'BIZ kWh ENTRY'!BA90)</f>
        <v>82144</v>
      </c>
      <c r="F90" s="3">
        <f>SUM('BIZ kWh ENTRY'!F90,'BIZ kWh ENTRY'!V90,'BIZ kWh ENTRY'!AL90,'BIZ kWh ENTRY'!BB90)</f>
        <v>104225</v>
      </c>
      <c r="G90" s="3">
        <f>SUM('BIZ kWh ENTRY'!G90,'BIZ kWh ENTRY'!W90,'BIZ kWh ENTRY'!AM90,'BIZ kWh ENTRY'!BC90)</f>
        <v>150525</v>
      </c>
      <c r="H90" s="3">
        <f>SUM('BIZ kWh ENTRY'!H90,'BIZ kWh ENTRY'!X90,'BIZ kWh ENTRY'!AN90,'BIZ kWh ENTRY'!BD90)</f>
        <v>242775</v>
      </c>
      <c r="I90" s="3">
        <f>SUM('BIZ kWh ENTRY'!I90,'BIZ kWh ENTRY'!Y90,'BIZ kWh ENTRY'!AO90,'BIZ kWh ENTRY'!BE90)</f>
        <v>43183</v>
      </c>
      <c r="J90" s="3">
        <f>SUM('BIZ kWh ENTRY'!J90,'BIZ kWh ENTRY'!Z90,'BIZ kWh ENTRY'!AP90,'BIZ kWh ENTRY'!BF90)</f>
        <v>265559</v>
      </c>
      <c r="K90" s="3">
        <f>SUM('BIZ kWh ENTRY'!K90,'BIZ kWh ENTRY'!AA90,'BIZ kWh ENTRY'!AQ90,'BIZ kWh ENTRY'!BG90)</f>
        <v>191000</v>
      </c>
      <c r="L90" s="3">
        <f>SUM('BIZ kWh ENTRY'!L90,'BIZ kWh ENTRY'!AB90,'BIZ kWh ENTRY'!AR90,'BIZ kWh ENTRY'!BH90)</f>
        <v>254194</v>
      </c>
      <c r="M90" s="3">
        <f>SUM('BIZ kWh ENTRY'!M90,'BIZ kWh ENTRY'!AC90,'BIZ kWh ENTRY'!AS90,'BIZ kWh ENTRY'!BI90)</f>
        <v>64512.969784250105</v>
      </c>
      <c r="N90" s="3">
        <f>SUM('BIZ kWh ENTRY'!N90,'BIZ kWh ENTRY'!AD90,'BIZ kWh ENTRY'!AT90,'BIZ kWh ENTRY'!BJ90)</f>
        <v>666901.88839327404</v>
      </c>
      <c r="O90" s="69">
        <f t="shared" si="15"/>
        <v>2073502.8581775241</v>
      </c>
    </row>
    <row r="91" spans="1:15" x14ac:dyDescent="0.25">
      <c r="A91" s="617"/>
      <c r="B91" s="11" t="s">
        <v>55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652901</v>
      </c>
      <c r="E91" s="3">
        <f>SUM('BIZ kWh ENTRY'!E91,'BIZ kWh ENTRY'!U91,'BIZ kWh ENTRY'!AK91,'BIZ kWh ENTRY'!BA91)</f>
        <v>1369611</v>
      </c>
      <c r="F91" s="3">
        <f>SUM('BIZ kWh ENTRY'!F91,'BIZ kWh ENTRY'!V91,'BIZ kWh ENTRY'!AL91,'BIZ kWh ENTRY'!BB91)</f>
        <v>1690419</v>
      </c>
      <c r="G91" s="3">
        <f>SUM('BIZ kWh ENTRY'!G91,'BIZ kWh ENTRY'!W91,'BIZ kWh ENTRY'!AM91,'BIZ kWh ENTRY'!BC91)</f>
        <v>1926729</v>
      </c>
      <c r="H91" s="3">
        <f>SUM('BIZ kWh ENTRY'!H91,'BIZ kWh ENTRY'!X91,'BIZ kWh ENTRY'!AN91,'BIZ kWh ENTRY'!BD91)</f>
        <v>1293614</v>
      </c>
      <c r="I91" s="3">
        <f>SUM('BIZ kWh ENTRY'!I91,'BIZ kWh ENTRY'!Y91,'BIZ kWh ENTRY'!AO91,'BIZ kWh ENTRY'!BE91)</f>
        <v>673021</v>
      </c>
      <c r="J91" s="3">
        <f>SUM('BIZ kWh ENTRY'!J91,'BIZ kWh ENTRY'!Z91,'BIZ kWh ENTRY'!AP91,'BIZ kWh ENTRY'!BF91)</f>
        <v>1800646</v>
      </c>
      <c r="K91" s="3">
        <f>SUM('BIZ kWh ENTRY'!K91,'BIZ kWh ENTRY'!AA91,'BIZ kWh ENTRY'!AQ91,'BIZ kWh ENTRY'!BG91)</f>
        <v>2222934</v>
      </c>
      <c r="L91" s="3">
        <f>SUM('BIZ kWh ENTRY'!L91,'BIZ kWh ENTRY'!AB91,'BIZ kWh ENTRY'!AR91,'BIZ kWh ENTRY'!BH91)</f>
        <v>1840791</v>
      </c>
      <c r="M91" s="3">
        <f>SUM('BIZ kWh ENTRY'!M91,'BIZ kWh ENTRY'!AC91,'BIZ kWh ENTRY'!AS91,'BIZ kWh ENTRY'!BI91)</f>
        <v>1436316.1364009448</v>
      </c>
      <c r="N91" s="3">
        <f>SUM('BIZ kWh ENTRY'!N91,'BIZ kWh ENTRY'!AD91,'BIZ kWh ENTRY'!AT91,'BIZ kWh ENTRY'!BJ91)</f>
        <v>14847897.204220386</v>
      </c>
      <c r="O91" s="69">
        <f t="shared" si="15"/>
        <v>29754879.34062133</v>
      </c>
    </row>
    <row r="92" spans="1:15" x14ac:dyDescent="0.25">
      <c r="A92" s="617"/>
      <c r="B92" s="11" t="s">
        <v>54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18317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21135</v>
      </c>
      <c r="H92" s="3">
        <f>SUM('BIZ kWh ENTRY'!H92,'BIZ kWh ENTRY'!X92,'BIZ kWh ENTRY'!AN92,'BIZ kWh ENTRY'!BD92)</f>
        <v>5636</v>
      </c>
      <c r="I92" s="3">
        <f>SUM('BIZ kWh ENTRY'!I92,'BIZ kWh ENTRY'!Y92,'BIZ kWh ENTRY'!AO92,'BIZ kWh ENTRY'!BE92)</f>
        <v>5636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152172</v>
      </c>
      <c r="L92" s="3">
        <f>SUM('BIZ kWh ENTRY'!L92,'BIZ kWh ENTRY'!AB92,'BIZ kWh ENTRY'!AR92,'BIZ kWh ENTRY'!BH92)</f>
        <v>30998</v>
      </c>
      <c r="M92" s="3">
        <f>SUM('BIZ kWh ENTRY'!M92,'BIZ kWh ENTRY'!AC92,'BIZ kWh ENTRY'!AS92,'BIZ kWh ENTRY'!BI92)</f>
        <v>181171.08239845108</v>
      </c>
      <c r="N92" s="3">
        <f>SUM('BIZ kWh ENTRY'!N92,'BIZ kWh ENTRY'!AD92,'BIZ kWh ENTRY'!AT92,'BIZ kWh ENTRY'!BJ92)</f>
        <v>1872853.4336250278</v>
      </c>
      <c r="O92" s="69">
        <f t="shared" si="15"/>
        <v>2287918.5160234789</v>
      </c>
    </row>
    <row r="93" spans="1:15" x14ac:dyDescent="0.25">
      <c r="A93" s="617"/>
      <c r="B93" s="11" t="s">
        <v>53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104820</v>
      </c>
      <c r="F93" s="3">
        <f>SUM('BIZ kWh ENTRY'!F93,'BIZ kWh ENTRY'!V93,'BIZ kWh ENTRY'!AL93,'BIZ kWh ENTRY'!BB93)</f>
        <v>0</v>
      </c>
      <c r="G93" s="3">
        <f>SUM('BIZ kWh ENTRY'!G93,'BIZ kWh ENTRY'!W93,'BIZ kWh ENTRY'!AM93,'BIZ kWh ENTRY'!BC93)</f>
        <v>0</v>
      </c>
      <c r="H93" s="3">
        <f>SUM('BIZ kWh ENTRY'!H93,'BIZ kWh ENTRY'!X93,'BIZ kWh ENTRY'!AN93,'BIZ kWh ENTRY'!BD93)</f>
        <v>0</v>
      </c>
      <c r="I93" s="3">
        <f>SUM('BIZ kWh ENTRY'!I93,'BIZ kWh ENTRY'!Y93,'BIZ kWh ENTRY'!AO93,'BIZ kWh ENTRY'!BE93)</f>
        <v>0</v>
      </c>
      <c r="J93" s="3">
        <f>SUM('BIZ kWh ENTRY'!J93,'BIZ kWh ENTRY'!Z93,'BIZ kWh ENTRY'!AP93,'BIZ kWh ENTRY'!BF93)</f>
        <v>0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0</v>
      </c>
      <c r="M93" s="3">
        <f>SUM('BIZ kWh ENTRY'!M93,'BIZ kWh ENTRY'!AC93,'BIZ kWh ENTRY'!AS93,'BIZ kWh ENTRY'!BI93)</f>
        <v>0</v>
      </c>
      <c r="N93" s="3">
        <f>SUM('BIZ kWh ENTRY'!N93,'BIZ kWh ENTRY'!AD93,'BIZ kWh ENTRY'!AT93,'BIZ kWh ENTRY'!BJ93)</f>
        <v>0</v>
      </c>
      <c r="O93" s="69">
        <f t="shared" si="15"/>
        <v>104820</v>
      </c>
    </row>
    <row r="94" spans="1:15" x14ac:dyDescent="0.25">
      <c r="A94" s="617"/>
      <c r="B94" s="11" t="s">
        <v>52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69">
        <f t="shared" si="15"/>
        <v>0</v>
      </c>
    </row>
    <row r="95" spans="1:15" x14ac:dyDescent="0.25">
      <c r="A95" s="617"/>
      <c r="B95" s="11" t="s">
        <v>51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0</v>
      </c>
      <c r="E95" s="3">
        <f>SUM('BIZ kWh ENTRY'!E95,'BIZ kWh ENTRY'!U95,'BIZ kWh ENTRY'!AK95,'BIZ kWh ENTRY'!BA95)</f>
        <v>95082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34571</v>
      </c>
      <c r="H95" s="3">
        <f>SUM('BIZ kWh ENTRY'!H95,'BIZ kWh ENTRY'!X95,'BIZ kWh ENTRY'!AN95,'BIZ kWh ENTRY'!BD95)</f>
        <v>0</v>
      </c>
      <c r="I95" s="3">
        <f>SUM('BIZ kWh ENTRY'!I95,'BIZ kWh ENTRY'!Y95,'BIZ kWh ENTRY'!AO95,'BIZ kWh ENTRY'!BE95)</f>
        <v>5150</v>
      </c>
      <c r="J95" s="3">
        <f>SUM('BIZ kWh ENTRY'!J95,'BIZ kWh ENTRY'!Z95,'BIZ kWh ENTRY'!AP95,'BIZ kWh ENTRY'!BF95)</f>
        <v>4880</v>
      </c>
      <c r="K95" s="3">
        <f>SUM('BIZ kWh ENTRY'!K95,'BIZ kWh ENTRY'!AA95,'BIZ kWh ENTRY'!AQ95,'BIZ kWh ENTRY'!BG95)</f>
        <v>0</v>
      </c>
      <c r="L95" s="3">
        <f>SUM('BIZ kWh ENTRY'!L95,'BIZ kWh ENTRY'!AB95,'BIZ kWh ENTRY'!AR95,'BIZ kWh ENTRY'!BH95)</f>
        <v>10300</v>
      </c>
      <c r="M95" s="3">
        <f>SUM('BIZ kWh ENTRY'!M95,'BIZ kWh ENTRY'!AC95,'BIZ kWh ENTRY'!AS95,'BIZ kWh ENTRY'!BI95)</f>
        <v>5218.453899354623</v>
      </c>
      <c r="N95" s="3">
        <f>SUM('BIZ kWh ENTRY'!N95,'BIZ kWh ENTRY'!AD95,'BIZ kWh ENTRY'!AT95,'BIZ kWh ENTRY'!BJ95)</f>
        <v>53945.691410760039</v>
      </c>
      <c r="O95" s="69">
        <f t="shared" si="15"/>
        <v>209147.14531011466</v>
      </c>
    </row>
    <row r="96" spans="1:15" ht="15.75" thickBot="1" x14ac:dyDescent="0.3">
      <c r="A96" s="618"/>
      <c r="B96" s="11" t="s">
        <v>50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0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42312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0</v>
      </c>
      <c r="O96" s="69">
        <f t="shared" si="15"/>
        <v>42312</v>
      </c>
    </row>
    <row r="97" spans="1:15" ht="15.75" thickBot="1" x14ac:dyDescent="0.3">
      <c r="A97" s="73"/>
      <c r="B97" s="177" t="s">
        <v>43</v>
      </c>
      <c r="C97" s="178">
        <f t="shared" ref="C97:N97" si="16">SUM(C84:C96)</f>
        <v>0</v>
      </c>
      <c r="D97" s="178">
        <f t="shared" si="16"/>
        <v>768942</v>
      </c>
      <c r="E97" s="178">
        <f t="shared" si="16"/>
        <v>2046154</v>
      </c>
      <c r="F97" s="178">
        <f t="shared" si="16"/>
        <v>2017905</v>
      </c>
      <c r="G97" s="178">
        <f t="shared" si="16"/>
        <v>2416780</v>
      </c>
      <c r="H97" s="178">
        <f t="shared" si="16"/>
        <v>2308791</v>
      </c>
      <c r="I97" s="178">
        <f t="shared" si="16"/>
        <v>909440</v>
      </c>
      <c r="J97" s="178">
        <f t="shared" si="16"/>
        <v>2355476</v>
      </c>
      <c r="K97" s="178">
        <f t="shared" si="16"/>
        <v>3563986</v>
      </c>
      <c r="L97" s="178">
        <f t="shared" si="16"/>
        <v>3091753</v>
      </c>
      <c r="M97" s="178">
        <f t="shared" si="16"/>
        <v>1885325.1780050823</v>
      </c>
      <c r="N97" s="178">
        <f t="shared" si="16"/>
        <v>19489521.652031165</v>
      </c>
      <c r="O97" s="72">
        <f t="shared" si="15"/>
        <v>40854073.830036245</v>
      </c>
    </row>
    <row r="98" spans="1:15" ht="21.75" thickBot="1" x14ac:dyDescent="0.4">
      <c r="A98" s="75"/>
    </row>
    <row r="99" spans="1:15" ht="21.75" thickBot="1" x14ac:dyDescent="0.4">
      <c r="A99" s="75"/>
      <c r="B99" s="173" t="s">
        <v>36</v>
      </c>
      <c r="C99" s="174">
        <f>C$3</f>
        <v>45292</v>
      </c>
      <c r="D99" s="174">
        <f t="shared" ref="D99:N99" si="17">D$3</f>
        <v>45323</v>
      </c>
      <c r="E99" s="174">
        <f t="shared" si="17"/>
        <v>45352</v>
      </c>
      <c r="F99" s="174">
        <f t="shared" si="17"/>
        <v>45383</v>
      </c>
      <c r="G99" s="174">
        <f t="shared" si="17"/>
        <v>45413</v>
      </c>
      <c r="H99" s="174">
        <f t="shared" si="17"/>
        <v>45444</v>
      </c>
      <c r="I99" s="174">
        <f t="shared" si="17"/>
        <v>45474</v>
      </c>
      <c r="J99" s="174">
        <f t="shared" si="17"/>
        <v>45505</v>
      </c>
      <c r="K99" s="174">
        <f t="shared" si="17"/>
        <v>45536</v>
      </c>
      <c r="L99" s="174">
        <f t="shared" si="17"/>
        <v>45566</v>
      </c>
      <c r="M99" s="174">
        <f t="shared" si="17"/>
        <v>45597</v>
      </c>
      <c r="N99" s="174" t="str">
        <f t="shared" si="17"/>
        <v>Dec-24 +</v>
      </c>
      <c r="O99" s="175" t="s">
        <v>34</v>
      </c>
    </row>
    <row r="100" spans="1:15" ht="15" customHeight="1" x14ac:dyDescent="0.25">
      <c r="A100" s="625" t="s">
        <v>172</v>
      </c>
      <c r="B100" s="11" t="s">
        <v>62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69">
        <f t="shared" ref="O100:O113" si="18">SUM(C100:N100)</f>
        <v>0</v>
      </c>
    </row>
    <row r="101" spans="1:15" x14ac:dyDescent="0.25">
      <c r="A101" s="626"/>
      <c r="B101" s="12" t="s">
        <v>61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69">
        <f t="shared" si="18"/>
        <v>0</v>
      </c>
    </row>
    <row r="102" spans="1:15" x14ac:dyDescent="0.25">
      <c r="A102" s="626"/>
      <c r="B102" s="11" t="s">
        <v>60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69">
        <f t="shared" si="18"/>
        <v>0</v>
      </c>
    </row>
    <row r="103" spans="1:15" x14ac:dyDescent="0.25">
      <c r="A103" s="626"/>
      <c r="B103" s="11" t="s">
        <v>59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69">
        <f t="shared" si="18"/>
        <v>0</v>
      </c>
    </row>
    <row r="104" spans="1:15" x14ac:dyDescent="0.25">
      <c r="A104" s="626"/>
      <c r="B104" s="12" t="s">
        <v>58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69">
        <f t="shared" si="18"/>
        <v>0</v>
      </c>
    </row>
    <row r="105" spans="1:15" x14ac:dyDescent="0.25">
      <c r="A105" s="626"/>
      <c r="B105" s="11" t="s">
        <v>57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69">
        <f t="shared" si="18"/>
        <v>0</v>
      </c>
    </row>
    <row r="106" spans="1:15" x14ac:dyDescent="0.25">
      <c r="A106" s="626"/>
      <c r="B106" s="11" t="s">
        <v>56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69">
        <f t="shared" si="18"/>
        <v>0</v>
      </c>
    </row>
    <row r="107" spans="1:15" x14ac:dyDescent="0.25">
      <c r="A107" s="626"/>
      <c r="B107" s="11" t="s">
        <v>55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69">
        <f t="shared" si="18"/>
        <v>0</v>
      </c>
    </row>
    <row r="108" spans="1:15" x14ac:dyDescent="0.25">
      <c r="A108" s="626"/>
      <c r="B108" s="11" t="s">
        <v>54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0</v>
      </c>
      <c r="K108" s="3">
        <f>SUM('BIZ kWh ENTRY'!K108,'BIZ kWh ENTRY'!AA108,'BIZ kWh ENTRY'!AQ108,'BIZ kWh ENTRY'!BG108)</f>
        <v>235548.03731996162</v>
      </c>
      <c r="L108" s="3">
        <f>SUM('BIZ kWh ENTRY'!L108,'BIZ kWh ENTRY'!AB108,'BIZ kWh ENTRY'!AR108,'BIZ kWh ENTRY'!BH108)</f>
        <v>275748.09283495159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69">
        <f t="shared" si="18"/>
        <v>511296.13015491317</v>
      </c>
    </row>
    <row r="109" spans="1:15" x14ac:dyDescent="0.25">
      <c r="A109" s="626"/>
      <c r="B109" s="11" t="s">
        <v>53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69">
        <f t="shared" si="18"/>
        <v>0</v>
      </c>
    </row>
    <row r="110" spans="1:15" x14ac:dyDescent="0.25">
      <c r="A110" s="626"/>
      <c r="B110" s="11" t="s">
        <v>52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69">
        <f t="shared" si="18"/>
        <v>0</v>
      </c>
    </row>
    <row r="111" spans="1:15" x14ac:dyDescent="0.25">
      <c r="A111" s="626"/>
      <c r="B111" s="11" t="s">
        <v>51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69">
        <f t="shared" si="18"/>
        <v>0</v>
      </c>
    </row>
    <row r="112" spans="1:15" ht="15.75" thickBot="1" x14ac:dyDescent="0.3">
      <c r="A112" s="627"/>
      <c r="B112" s="11" t="s">
        <v>50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69">
        <f t="shared" si="18"/>
        <v>0</v>
      </c>
    </row>
    <row r="113" spans="1:16" ht="15.75" thickBot="1" x14ac:dyDescent="0.3">
      <c r="A113" s="73"/>
      <c r="B113" s="177" t="s">
        <v>43</v>
      </c>
      <c r="C113" s="178">
        <f t="shared" ref="C113:N113" si="19">SUM(C100:C112)</f>
        <v>0</v>
      </c>
      <c r="D113" s="178">
        <f t="shared" si="19"/>
        <v>0</v>
      </c>
      <c r="E113" s="178">
        <f t="shared" si="19"/>
        <v>0</v>
      </c>
      <c r="F113" s="178">
        <f t="shared" si="19"/>
        <v>0</v>
      </c>
      <c r="G113" s="178">
        <f t="shared" si="19"/>
        <v>0</v>
      </c>
      <c r="H113" s="178">
        <f t="shared" si="19"/>
        <v>0</v>
      </c>
      <c r="I113" s="178">
        <f t="shared" si="19"/>
        <v>0</v>
      </c>
      <c r="J113" s="178">
        <f t="shared" si="19"/>
        <v>0</v>
      </c>
      <c r="K113" s="178">
        <f t="shared" si="19"/>
        <v>235548.03731996162</v>
      </c>
      <c r="L113" s="178">
        <f t="shared" si="19"/>
        <v>275748.09283495159</v>
      </c>
      <c r="M113" s="178">
        <f t="shared" si="19"/>
        <v>0</v>
      </c>
      <c r="N113" s="178">
        <f t="shared" si="19"/>
        <v>0</v>
      </c>
      <c r="O113" s="72">
        <f t="shared" si="18"/>
        <v>511296.13015491317</v>
      </c>
      <c r="P113" s="282">
        <f>SUM(C100:N112)</f>
        <v>511296.13015491317</v>
      </c>
    </row>
    <row r="114" spans="1:16" ht="21.75" thickBot="1" x14ac:dyDescent="0.3">
      <c r="A114" s="74"/>
    </row>
    <row r="115" spans="1:16" ht="21.75" thickBot="1" x14ac:dyDescent="0.3">
      <c r="A115" s="74"/>
      <c r="B115" s="173" t="s">
        <v>36</v>
      </c>
      <c r="C115" s="174">
        <f>C$3</f>
        <v>45292</v>
      </c>
      <c r="D115" s="174">
        <f t="shared" ref="D115:N115" si="20">D$3</f>
        <v>45323</v>
      </c>
      <c r="E115" s="174">
        <f t="shared" si="20"/>
        <v>45352</v>
      </c>
      <c r="F115" s="174">
        <f t="shared" si="20"/>
        <v>45383</v>
      </c>
      <c r="G115" s="174">
        <f t="shared" si="20"/>
        <v>45413</v>
      </c>
      <c r="H115" s="174">
        <f t="shared" si="20"/>
        <v>45444</v>
      </c>
      <c r="I115" s="174">
        <f t="shared" si="20"/>
        <v>45474</v>
      </c>
      <c r="J115" s="174">
        <f t="shared" si="20"/>
        <v>45505</v>
      </c>
      <c r="K115" s="174">
        <f t="shared" si="20"/>
        <v>45536</v>
      </c>
      <c r="L115" s="174">
        <f t="shared" si="20"/>
        <v>45566</v>
      </c>
      <c r="M115" s="174">
        <f t="shared" si="20"/>
        <v>45597</v>
      </c>
      <c r="N115" s="174" t="str">
        <f t="shared" si="20"/>
        <v>Dec-24 +</v>
      </c>
      <c r="O115" s="175" t="s">
        <v>34</v>
      </c>
    </row>
    <row r="116" spans="1:16" ht="15" customHeight="1" x14ac:dyDescent="0.25">
      <c r="A116" s="619" t="s">
        <v>64</v>
      </c>
      <c r="B116" s="11" t="s">
        <v>62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69">
        <f t="shared" ref="O116:O129" si="21">SUM(C116:N116)</f>
        <v>0</v>
      </c>
    </row>
    <row r="117" spans="1:16" x14ac:dyDescent="0.25">
      <c r="A117" s="620"/>
      <c r="B117" s="12" t="s">
        <v>61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69">
        <f t="shared" si="21"/>
        <v>0</v>
      </c>
    </row>
    <row r="118" spans="1:16" x14ac:dyDescent="0.25">
      <c r="A118" s="620"/>
      <c r="B118" s="11" t="s">
        <v>60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69">
        <f t="shared" si="21"/>
        <v>0</v>
      </c>
    </row>
    <row r="119" spans="1:16" x14ac:dyDescent="0.25">
      <c r="A119" s="620"/>
      <c r="B119" s="11" t="s">
        <v>59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3439.07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18674.439999999999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69">
        <f t="shared" si="21"/>
        <v>22113.51</v>
      </c>
    </row>
    <row r="120" spans="1:16" x14ac:dyDescent="0.25">
      <c r="A120" s="620"/>
      <c r="B120" s="12" t="s">
        <v>58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0</v>
      </c>
      <c r="K120" s="3">
        <f>SUM('BIZ kWh ENTRY'!K120,'BIZ kWh ENTRY'!AA120,'BIZ kWh ENTRY'!AQ120,'BIZ kWh ENTRY'!BG120)</f>
        <v>0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6860.6885576310742</v>
      </c>
      <c r="N120" s="3">
        <f>SUM('BIZ kWh ENTRY'!N120,'BIZ kWh ENTRY'!AD120,'BIZ kWh ENTRY'!AT120,'BIZ kWh ENTRY'!BJ120)</f>
        <v>12668.38714680966</v>
      </c>
      <c r="O120" s="69">
        <f t="shared" si="21"/>
        <v>19529.075704440736</v>
      </c>
    </row>
    <row r="121" spans="1:16" x14ac:dyDescent="0.25">
      <c r="A121" s="620"/>
      <c r="B121" s="11" t="s">
        <v>57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2638.4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69">
        <f t="shared" si="21"/>
        <v>2638.4</v>
      </c>
    </row>
    <row r="122" spans="1:16" x14ac:dyDescent="0.25">
      <c r="A122" s="620"/>
      <c r="B122" s="11" t="s">
        <v>56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422895.18</v>
      </c>
      <c r="G122" s="3">
        <f>SUM('BIZ kWh ENTRY'!G122,'BIZ kWh ENTRY'!W122,'BIZ kWh ENTRY'!AM122,'BIZ kWh ENTRY'!BC122)</f>
        <v>518298.48</v>
      </c>
      <c r="H122" s="3">
        <f>SUM('BIZ kWh ENTRY'!H122,'BIZ kWh ENTRY'!X122,'BIZ kWh ENTRY'!AN122,'BIZ kWh ENTRY'!BD122)</f>
        <v>156821.6</v>
      </c>
      <c r="I122" s="3">
        <f>SUM('BIZ kWh ENTRY'!I122,'BIZ kWh ENTRY'!Y122,'BIZ kWh ENTRY'!AO122,'BIZ kWh ENTRY'!BE122)</f>
        <v>21523.46</v>
      </c>
      <c r="J122" s="3">
        <f>SUM('BIZ kWh ENTRY'!J122,'BIZ kWh ENTRY'!Z122,'BIZ kWh ENTRY'!AP122,'BIZ kWh ENTRY'!BF122)</f>
        <v>10103.92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69">
        <f t="shared" si="21"/>
        <v>1129642.6399999999</v>
      </c>
    </row>
    <row r="123" spans="1:16" x14ac:dyDescent="0.25">
      <c r="A123" s="620"/>
      <c r="B123" s="11" t="s">
        <v>55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406.71</v>
      </c>
      <c r="H123" s="3">
        <f>SUM('BIZ kWh ENTRY'!H123,'BIZ kWh ENTRY'!X123,'BIZ kWh ENTRY'!AN123,'BIZ kWh ENTRY'!BD123)</f>
        <v>285232.84000000003</v>
      </c>
      <c r="I123" s="3">
        <f>SUM('BIZ kWh ENTRY'!I123,'BIZ kWh ENTRY'!Y123,'BIZ kWh ENTRY'!AO123,'BIZ kWh ENTRY'!BE123)</f>
        <v>214438.23</v>
      </c>
      <c r="J123" s="3">
        <f>SUM('BIZ kWh ENTRY'!J123,'BIZ kWh ENTRY'!Z123,'BIZ kWh ENTRY'!AP123,'BIZ kWh ENTRY'!BF123)</f>
        <v>78843.08</v>
      </c>
      <c r="K123" s="3">
        <f>SUM('BIZ kWh ENTRY'!K123,'BIZ kWh ENTRY'!AA123,'BIZ kWh ENTRY'!AQ123,'BIZ kWh ENTRY'!BG123)</f>
        <v>324171.15999999997</v>
      </c>
      <c r="L123" s="3">
        <f>SUM('BIZ kWh ENTRY'!L123,'BIZ kWh ENTRY'!AB123,'BIZ kWh ENTRY'!AR123,'BIZ kWh ENTRY'!BH123)</f>
        <v>0</v>
      </c>
      <c r="M123" s="3">
        <f>SUM('BIZ kWh ENTRY'!M123,'BIZ kWh ENTRY'!AC123,'BIZ kWh ENTRY'!AS123,'BIZ kWh ENTRY'!BI123)</f>
        <v>33228.314528334733</v>
      </c>
      <c r="N123" s="3">
        <f>SUM('BIZ kWh ENTRY'!N123,'BIZ kWh ENTRY'!AD123,'BIZ kWh ENTRY'!AT123,'BIZ kWh ENTRY'!BJ123)</f>
        <v>61356.691700089912</v>
      </c>
      <c r="O123" s="69">
        <f t="shared" si="21"/>
        <v>997677.02622842474</v>
      </c>
    </row>
    <row r="124" spans="1:16" x14ac:dyDescent="0.25">
      <c r="A124" s="620"/>
      <c r="B124" s="11" t="s">
        <v>54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69">
        <f t="shared" si="21"/>
        <v>0</v>
      </c>
    </row>
    <row r="125" spans="1:16" x14ac:dyDescent="0.25">
      <c r="A125" s="620"/>
      <c r="B125" s="11" t="s">
        <v>53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69">
        <f t="shared" si="21"/>
        <v>0</v>
      </c>
    </row>
    <row r="126" spans="1:16" x14ac:dyDescent="0.25">
      <c r="A126" s="620"/>
      <c r="B126" s="11" t="s">
        <v>52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69">
        <f t="shared" si="21"/>
        <v>0</v>
      </c>
    </row>
    <row r="127" spans="1:16" x14ac:dyDescent="0.25">
      <c r="A127" s="620"/>
      <c r="B127" s="11" t="s">
        <v>51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69">
        <f t="shared" si="21"/>
        <v>0</v>
      </c>
    </row>
    <row r="128" spans="1:16" ht="15.75" thickBot="1" x14ac:dyDescent="0.3">
      <c r="A128" s="621"/>
      <c r="B128" s="11" t="s">
        <v>50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17220.95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270.60925058401671</v>
      </c>
      <c r="N128" s="3">
        <f>SUM('BIZ kWh ENTRY'!N128,'BIZ kWh ENTRY'!AD128,'BIZ kWh ENTRY'!AT128,'BIZ kWh ENTRY'!BJ128)</f>
        <v>499.68494023726214</v>
      </c>
      <c r="O128" s="69">
        <f t="shared" si="21"/>
        <v>17991.244190821279</v>
      </c>
    </row>
    <row r="129" spans="1:15" ht="15.75" thickBot="1" x14ac:dyDescent="0.3">
      <c r="A129" s="73"/>
      <c r="B129" s="177" t="s">
        <v>43</v>
      </c>
      <c r="C129" s="178">
        <f t="shared" ref="C129:N129" si="22">SUM(C116:C128)</f>
        <v>0</v>
      </c>
      <c r="D129" s="178">
        <f t="shared" si="22"/>
        <v>0</v>
      </c>
      <c r="E129" s="178">
        <f t="shared" si="22"/>
        <v>0</v>
      </c>
      <c r="F129" s="178">
        <f t="shared" si="22"/>
        <v>422895.18</v>
      </c>
      <c r="G129" s="178">
        <f t="shared" si="22"/>
        <v>535926.14</v>
      </c>
      <c r="H129" s="178">
        <f t="shared" si="22"/>
        <v>442054.44000000006</v>
      </c>
      <c r="I129" s="178">
        <f t="shared" si="22"/>
        <v>239400.76</v>
      </c>
      <c r="J129" s="178">
        <f t="shared" si="22"/>
        <v>88947</v>
      </c>
      <c r="K129" s="178">
        <f t="shared" si="22"/>
        <v>345484</v>
      </c>
      <c r="L129" s="178">
        <f t="shared" si="22"/>
        <v>0</v>
      </c>
      <c r="M129" s="178">
        <f t="shared" si="22"/>
        <v>40359.612336549821</v>
      </c>
      <c r="N129" s="178">
        <f t="shared" si="22"/>
        <v>74524.763787136835</v>
      </c>
      <c r="O129" s="72">
        <f t="shared" si="21"/>
        <v>2189591.8961236868</v>
      </c>
    </row>
    <row r="130" spans="1:15" ht="21.75" thickBot="1" x14ac:dyDescent="0.3">
      <c r="A130" s="74"/>
    </row>
    <row r="131" spans="1:15" ht="21.75" thickBot="1" x14ac:dyDescent="0.3">
      <c r="A131" s="74"/>
      <c r="B131" s="173" t="s">
        <v>36</v>
      </c>
      <c r="C131" s="174">
        <f>C$3</f>
        <v>45292</v>
      </c>
      <c r="D131" s="174">
        <f t="shared" ref="D131:N131" si="23">D$3</f>
        <v>45323</v>
      </c>
      <c r="E131" s="174">
        <f t="shared" si="23"/>
        <v>45352</v>
      </c>
      <c r="F131" s="174">
        <f t="shared" si="23"/>
        <v>45383</v>
      </c>
      <c r="G131" s="174">
        <f t="shared" si="23"/>
        <v>45413</v>
      </c>
      <c r="H131" s="174">
        <f t="shared" si="23"/>
        <v>45444</v>
      </c>
      <c r="I131" s="174">
        <f t="shared" si="23"/>
        <v>45474</v>
      </c>
      <c r="J131" s="174">
        <f t="shared" si="23"/>
        <v>45505</v>
      </c>
      <c r="K131" s="174">
        <f t="shared" si="23"/>
        <v>45536</v>
      </c>
      <c r="L131" s="174">
        <f t="shared" si="23"/>
        <v>45566</v>
      </c>
      <c r="M131" s="174">
        <f t="shared" si="23"/>
        <v>45597</v>
      </c>
      <c r="N131" s="174" t="str">
        <f t="shared" si="23"/>
        <v>Dec-24 +</v>
      </c>
      <c r="O131" s="175" t="s">
        <v>34</v>
      </c>
    </row>
    <row r="132" spans="1:15" ht="15" customHeight="1" x14ac:dyDescent="0.25">
      <c r="A132" s="616" t="s">
        <v>71</v>
      </c>
      <c r="B132" s="11" t="s">
        <v>62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69">
        <f t="shared" ref="O132:O145" si="24">SUM(C132:N132)</f>
        <v>0</v>
      </c>
    </row>
    <row r="133" spans="1:15" x14ac:dyDescent="0.25">
      <c r="A133" s="617"/>
      <c r="B133" s="12" t="s">
        <v>61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69">
        <f t="shared" si="24"/>
        <v>0</v>
      </c>
    </row>
    <row r="134" spans="1:15" x14ac:dyDescent="0.25">
      <c r="A134" s="617"/>
      <c r="B134" s="11" t="s">
        <v>60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69">
        <f t="shared" si="24"/>
        <v>0</v>
      </c>
    </row>
    <row r="135" spans="1:15" x14ac:dyDescent="0.25">
      <c r="A135" s="617"/>
      <c r="B135" s="11" t="s">
        <v>59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5990.5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13849.56</v>
      </c>
      <c r="M135" s="3">
        <f>SUM('BIZ kWh ENTRY'!M135,'BIZ kWh ENTRY'!AC135,'BIZ kWh ENTRY'!AS135,'BIZ kWh ENTRY'!BI135)</f>
        <v>1931.4236888344933</v>
      </c>
      <c r="N135" s="3">
        <f>SUM('BIZ kWh ENTRY'!N135,'BIZ kWh ENTRY'!AD135,'BIZ kWh ENTRY'!AT135,'BIZ kWh ENTRY'!BJ135)</f>
        <v>2011.3782540679958</v>
      </c>
      <c r="O135" s="69">
        <f t="shared" si="24"/>
        <v>23782.861942902487</v>
      </c>
    </row>
    <row r="136" spans="1:15" x14ac:dyDescent="0.25">
      <c r="A136" s="617"/>
      <c r="B136" s="12" t="s">
        <v>58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1764.2513938057309</v>
      </c>
      <c r="N136" s="3">
        <f>SUM('BIZ kWh ENTRY'!N136,'BIZ kWh ENTRY'!AD136,'BIZ kWh ENTRY'!AT136,'BIZ kWh ENTRY'!BJ136)</f>
        <v>1837.2855778482078</v>
      </c>
      <c r="O136" s="69">
        <f t="shared" si="24"/>
        <v>3601.536971653939</v>
      </c>
    </row>
    <row r="137" spans="1:15" x14ac:dyDescent="0.25">
      <c r="A137" s="617"/>
      <c r="B137" s="11" t="s">
        <v>57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62792.22</v>
      </c>
      <c r="M137" s="3">
        <f>SUM('BIZ kWh ENTRY'!M137,'BIZ kWh ENTRY'!AC137,'BIZ kWh ENTRY'!AS137,'BIZ kWh ENTRY'!BI137)</f>
        <v>9850.1753916902981</v>
      </c>
      <c r="N137" s="3">
        <f>SUM('BIZ kWh ENTRY'!N137,'BIZ kWh ENTRY'!AD137,'BIZ kWh ENTRY'!AT137,'BIZ kWh ENTRY'!BJ137)</f>
        <v>10257.940138218593</v>
      </c>
      <c r="O137" s="69">
        <f t="shared" si="24"/>
        <v>82900.335529908887</v>
      </c>
    </row>
    <row r="138" spans="1:15" x14ac:dyDescent="0.25">
      <c r="A138" s="617"/>
      <c r="B138" s="11" t="s">
        <v>56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42970.98</v>
      </c>
      <c r="H138" s="3">
        <f>SUM('BIZ kWh ENTRY'!H138,'BIZ kWh ENTRY'!X138,'BIZ kWh ENTRY'!AN138,'BIZ kWh ENTRY'!BD138)</f>
        <v>108072.51</v>
      </c>
      <c r="I138" s="3">
        <f>SUM('BIZ kWh ENTRY'!I138,'BIZ kWh ENTRY'!Y138,'BIZ kWh ENTRY'!AO138,'BIZ kWh ENTRY'!BE138)</f>
        <v>0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-81439.86</v>
      </c>
      <c r="M138" s="3">
        <f>SUM('BIZ kWh ENTRY'!M138,'BIZ kWh ENTRY'!AC138,'BIZ kWh ENTRY'!AS138,'BIZ kWh ENTRY'!BI138)</f>
        <v>250.51726552323615</v>
      </c>
      <c r="N138" s="3">
        <f>SUM('BIZ kWh ENTRY'!N138,'BIZ kWh ENTRY'!AD138,'BIZ kWh ENTRY'!AT138,'BIZ kWh ENTRY'!BJ138)</f>
        <v>260.88785337725756</v>
      </c>
      <c r="O138" s="69">
        <f t="shared" si="24"/>
        <v>70115.035118900472</v>
      </c>
    </row>
    <row r="139" spans="1:15" x14ac:dyDescent="0.25">
      <c r="A139" s="617"/>
      <c r="B139" s="11" t="s">
        <v>55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0</v>
      </c>
      <c r="E139" s="3">
        <f>SUM('BIZ kWh ENTRY'!E139,'BIZ kWh ENTRY'!U139,'BIZ kWh ENTRY'!AK139,'BIZ kWh ENTRY'!BA139)</f>
        <v>483726.86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0</v>
      </c>
      <c r="J139" s="3">
        <f>SUM('BIZ kWh ENTRY'!J139,'BIZ kWh ENTRY'!Z139,'BIZ kWh ENTRY'!AP139,'BIZ kWh ENTRY'!BF139)</f>
        <v>29566.729999999996</v>
      </c>
      <c r="K139" s="3">
        <f>SUM('BIZ kWh ENTRY'!K139,'BIZ kWh ENTRY'!AA139,'BIZ kWh ENTRY'!AQ139,'BIZ kWh ENTRY'!BG139)</f>
        <v>14965.74</v>
      </c>
      <c r="L139" s="3">
        <f>SUM('BIZ kWh ENTRY'!L139,'BIZ kWh ENTRY'!AB139,'BIZ kWh ENTRY'!AR139,'BIZ kWh ENTRY'!BH139)</f>
        <v>181792.65</v>
      </c>
      <c r="M139" s="3">
        <f>SUM('BIZ kWh ENTRY'!M139,'BIZ kWh ENTRY'!AC139,'BIZ kWh ENTRY'!AS139,'BIZ kWh ENTRY'!BI139)</f>
        <v>161974.20861290302</v>
      </c>
      <c r="N139" s="3">
        <f>SUM('BIZ kWh ENTRY'!N139,'BIZ kWh ENTRY'!AD139,'BIZ kWh ENTRY'!AT139,'BIZ kWh ENTRY'!BJ139)</f>
        <v>168679.40618480413</v>
      </c>
      <c r="O139" s="69">
        <f t="shared" si="24"/>
        <v>1040705.5947977072</v>
      </c>
    </row>
    <row r="140" spans="1:15" x14ac:dyDescent="0.25">
      <c r="A140" s="617"/>
      <c r="B140" s="11" t="s">
        <v>54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0</v>
      </c>
      <c r="N140" s="3">
        <f>SUM('BIZ kWh ENTRY'!N140,'BIZ kWh ENTRY'!AD140,'BIZ kWh ENTRY'!AT140,'BIZ kWh ENTRY'!BJ140)</f>
        <v>0</v>
      </c>
      <c r="O140" s="69">
        <f t="shared" si="24"/>
        <v>0</v>
      </c>
    </row>
    <row r="141" spans="1:15" x14ac:dyDescent="0.25">
      <c r="A141" s="617"/>
      <c r="B141" s="11" t="s">
        <v>53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7092.2451697341512</v>
      </c>
      <c r="N141" s="3">
        <f>SUM('BIZ kWh ENTRY'!N141,'BIZ kWh ENTRY'!AD141,'BIZ kWh ENTRY'!AT141,'BIZ kWh ENTRY'!BJ141)</f>
        <v>7385.8407087935739</v>
      </c>
      <c r="O141" s="69">
        <f t="shared" si="24"/>
        <v>14478.085878527725</v>
      </c>
    </row>
    <row r="142" spans="1:15" x14ac:dyDescent="0.25">
      <c r="A142" s="617"/>
      <c r="B142" s="11" t="s">
        <v>52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69">
        <f t="shared" si="24"/>
        <v>0</v>
      </c>
    </row>
    <row r="143" spans="1:15" x14ac:dyDescent="0.25">
      <c r="A143" s="617"/>
      <c r="B143" s="11" t="s">
        <v>51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-181792.65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69">
        <f t="shared" si="24"/>
        <v>-181792.65</v>
      </c>
    </row>
    <row r="144" spans="1:15" ht="15.75" thickBot="1" x14ac:dyDescent="0.3">
      <c r="A144" s="618"/>
      <c r="B144" s="11" t="s">
        <v>50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69">
        <f t="shared" si="24"/>
        <v>0</v>
      </c>
    </row>
    <row r="145" spans="1:15" ht="15.75" thickBot="1" x14ac:dyDescent="0.3">
      <c r="A145" s="73"/>
      <c r="B145" s="177" t="s">
        <v>43</v>
      </c>
      <c r="C145" s="178">
        <f t="shared" ref="C145:N145" si="25">SUM(C132:C144)</f>
        <v>0</v>
      </c>
      <c r="D145" s="178">
        <f t="shared" si="25"/>
        <v>0</v>
      </c>
      <c r="E145" s="178">
        <f t="shared" si="25"/>
        <v>483726.86</v>
      </c>
      <c r="F145" s="178">
        <f t="shared" si="25"/>
        <v>0</v>
      </c>
      <c r="G145" s="178">
        <f t="shared" si="25"/>
        <v>42970.98</v>
      </c>
      <c r="H145" s="178">
        <f t="shared" si="25"/>
        <v>114063.01</v>
      </c>
      <c r="I145" s="178">
        <f t="shared" si="25"/>
        <v>0</v>
      </c>
      <c r="J145" s="178">
        <f t="shared" si="25"/>
        <v>29566.729999999996</v>
      </c>
      <c r="K145" s="178">
        <f t="shared" si="25"/>
        <v>14965.74</v>
      </c>
      <c r="L145" s="178">
        <f t="shared" si="25"/>
        <v>-4798.0799999999872</v>
      </c>
      <c r="M145" s="178">
        <f t="shared" si="25"/>
        <v>182862.82152249094</v>
      </c>
      <c r="N145" s="178">
        <f t="shared" si="25"/>
        <v>190432.73871710975</v>
      </c>
      <c r="O145" s="72">
        <f t="shared" si="24"/>
        <v>1053790.8002396007</v>
      </c>
    </row>
    <row r="146" spans="1:15" ht="21.75" thickBot="1" x14ac:dyDescent="0.3">
      <c r="A146" s="74"/>
    </row>
    <row r="147" spans="1:15" ht="21.75" thickBot="1" x14ac:dyDescent="0.3">
      <c r="A147" s="74"/>
      <c r="B147" s="173" t="s">
        <v>36</v>
      </c>
      <c r="C147" s="174">
        <f>C$3</f>
        <v>45292</v>
      </c>
      <c r="D147" s="174">
        <f t="shared" ref="D147:N147" si="26">D$3</f>
        <v>45323</v>
      </c>
      <c r="E147" s="174">
        <f t="shared" si="26"/>
        <v>45352</v>
      </c>
      <c r="F147" s="174">
        <f t="shared" si="26"/>
        <v>45383</v>
      </c>
      <c r="G147" s="174">
        <f t="shared" si="26"/>
        <v>45413</v>
      </c>
      <c r="H147" s="174">
        <f t="shared" si="26"/>
        <v>45444</v>
      </c>
      <c r="I147" s="174">
        <f t="shared" si="26"/>
        <v>45474</v>
      </c>
      <c r="J147" s="174">
        <f t="shared" si="26"/>
        <v>45505</v>
      </c>
      <c r="K147" s="174">
        <f t="shared" si="26"/>
        <v>45536</v>
      </c>
      <c r="L147" s="174">
        <f t="shared" si="26"/>
        <v>45566</v>
      </c>
      <c r="M147" s="174">
        <f t="shared" si="26"/>
        <v>45597</v>
      </c>
      <c r="N147" s="174" t="str">
        <f t="shared" si="26"/>
        <v>Dec-24 +</v>
      </c>
      <c r="O147" s="175" t="s">
        <v>34</v>
      </c>
    </row>
    <row r="148" spans="1:15" ht="15" customHeight="1" x14ac:dyDescent="0.25">
      <c r="A148" s="616" t="s">
        <v>63</v>
      </c>
      <c r="B148" s="11" t="s">
        <v>62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69">
        <f t="shared" ref="O148:O161" si="27">SUM(C148:N148)</f>
        <v>0</v>
      </c>
    </row>
    <row r="149" spans="1:15" x14ac:dyDescent="0.25">
      <c r="A149" s="617"/>
      <c r="B149" s="12" t="s">
        <v>61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69">
        <f t="shared" si="27"/>
        <v>0</v>
      </c>
    </row>
    <row r="150" spans="1:15" x14ac:dyDescent="0.25">
      <c r="A150" s="617"/>
      <c r="B150" s="11" t="s">
        <v>60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69">
        <f t="shared" si="27"/>
        <v>0</v>
      </c>
    </row>
    <row r="151" spans="1:15" x14ac:dyDescent="0.25">
      <c r="A151" s="617"/>
      <c r="B151" s="11" t="s">
        <v>59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69">
        <f t="shared" si="27"/>
        <v>0</v>
      </c>
    </row>
    <row r="152" spans="1:15" x14ac:dyDescent="0.25">
      <c r="A152" s="617"/>
      <c r="B152" s="12" t="s">
        <v>58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69">
        <f t="shared" si="27"/>
        <v>0</v>
      </c>
    </row>
    <row r="153" spans="1:15" x14ac:dyDescent="0.25">
      <c r="A153" s="617"/>
      <c r="B153" s="11" t="s">
        <v>57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69">
        <f t="shared" si="27"/>
        <v>0</v>
      </c>
    </row>
    <row r="154" spans="1:15" x14ac:dyDescent="0.25">
      <c r="A154" s="617"/>
      <c r="B154" s="11" t="s">
        <v>56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69">
        <f t="shared" si="27"/>
        <v>0</v>
      </c>
    </row>
    <row r="155" spans="1:15" x14ac:dyDescent="0.25">
      <c r="A155" s="617"/>
      <c r="B155" s="11" t="s">
        <v>55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69">
        <f t="shared" si="27"/>
        <v>0</v>
      </c>
    </row>
    <row r="156" spans="1:15" x14ac:dyDescent="0.25">
      <c r="A156" s="617"/>
      <c r="B156" s="11" t="s">
        <v>54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69">
        <f t="shared" si="27"/>
        <v>0</v>
      </c>
    </row>
    <row r="157" spans="1:15" x14ac:dyDescent="0.25">
      <c r="A157" s="617"/>
      <c r="B157" s="11" t="s">
        <v>53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69">
        <f t="shared" si="27"/>
        <v>0</v>
      </c>
    </row>
    <row r="158" spans="1:15" x14ac:dyDescent="0.25">
      <c r="A158" s="617"/>
      <c r="B158" s="11" t="s">
        <v>52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69">
        <f t="shared" si="27"/>
        <v>0</v>
      </c>
    </row>
    <row r="159" spans="1:15" x14ac:dyDescent="0.25">
      <c r="A159" s="617"/>
      <c r="B159" s="11" t="s">
        <v>51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69">
        <f t="shared" si="27"/>
        <v>0</v>
      </c>
    </row>
    <row r="160" spans="1:15" ht="15.75" thickBot="1" x14ac:dyDescent="0.3">
      <c r="A160" s="618"/>
      <c r="B160" s="11" t="s">
        <v>50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69">
        <f t="shared" si="27"/>
        <v>0</v>
      </c>
    </row>
    <row r="161" spans="1:15" ht="15.75" thickBot="1" x14ac:dyDescent="0.3">
      <c r="A161" s="73"/>
      <c r="B161" s="177" t="s">
        <v>43</v>
      </c>
      <c r="C161" s="178">
        <f t="shared" ref="C161:N161" si="28">SUM(C148:C160)</f>
        <v>0</v>
      </c>
      <c r="D161" s="178">
        <f t="shared" si="28"/>
        <v>0</v>
      </c>
      <c r="E161" s="178">
        <f t="shared" si="28"/>
        <v>0</v>
      </c>
      <c r="F161" s="178">
        <f t="shared" si="28"/>
        <v>0</v>
      </c>
      <c r="G161" s="178">
        <f t="shared" si="28"/>
        <v>0</v>
      </c>
      <c r="H161" s="178">
        <f t="shared" si="28"/>
        <v>0</v>
      </c>
      <c r="I161" s="178">
        <f t="shared" si="28"/>
        <v>0</v>
      </c>
      <c r="J161" s="178">
        <f t="shared" si="28"/>
        <v>0</v>
      </c>
      <c r="K161" s="178">
        <f t="shared" si="28"/>
        <v>0</v>
      </c>
      <c r="L161" s="178">
        <f t="shared" si="28"/>
        <v>0</v>
      </c>
      <c r="M161" s="178">
        <f t="shared" si="28"/>
        <v>0</v>
      </c>
      <c r="N161" s="178">
        <f t="shared" si="28"/>
        <v>0</v>
      </c>
      <c r="O161" s="72">
        <f t="shared" si="27"/>
        <v>0</v>
      </c>
    </row>
    <row r="162" spans="1:15" ht="15.75" thickBot="1" x14ac:dyDescent="0.3"/>
    <row r="163" spans="1:15" ht="15.75" thickBot="1" x14ac:dyDescent="0.3">
      <c r="A163" s="73"/>
      <c r="B163" s="173" t="s">
        <v>36</v>
      </c>
      <c r="C163" s="174">
        <f>C$3</f>
        <v>45292</v>
      </c>
      <c r="D163" s="174">
        <f t="shared" ref="D163:N163" si="29">D$3</f>
        <v>45323</v>
      </c>
      <c r="E163" s="174">
        <f t="shared" si="29"/>
        <v>45352</v>
      </c>
      <c r="F163" s="174">
        <f t="shared" si="29"/>
        <v>45383</v>
      </c>
      <c r="G163" s="174">
        <f t="shared" si="29"/>
        <v>45413</v>
      </c>
      <c r="H163" s="174">
        <f t="shared" si="29"/>
        <v>45444</v>
      </c>
      <c r="I163" s="174">
        <f t="shared" si="29"/>
        <v>45474</v>
      </c>
      <c r="J163" s="174">
        <f t="shared" si="29"/>
        <v>45505</v>
      </c>
      <c r="K163" s="174">
        <f t="shared" si="29"/>
        <v>45536</v>
      </c>
      <c r="L163" s="174">
        <f t="shared" si="29"/>
        <v>45566</v>
      </c>
      <c r="M163" s="174">
        <f t="shared" si="29"/>
        <v>45597</v>
      </c>
      <c r="N163" s="174" t="str">
        <f t="shared" si="29"/>
        <v>Dec-24 +</v>
      </c>
      <c r="O163" s="175" t="s">
        <v>34</v>
      </c>
    </row>
    <row r="164" spans="1:15" ht="15" customHeight="1" x14ac:dyDescent="0.25">
      <c r="A164" s="622" t="s">
        <v>173</v>
      </c>
      <c r="B164" s="11" t="s">
        <v>62</v>
      </c>
      <c r="C164" s="3">
        <f>C20+C36+C52+C68+C84+C132+C148</f>
        <v>0</v>
      </c>
      <c r="D164" s="3">
        <f t="shared" ref="D164:N164" si="30">D20+D36+D52+D68+D84+D132+D148</f>
        <v>0</v>
      </c>
      <c r="E164" s="3">
        <f t="shared" si="30"/>
        <v>52600</v>
      </c>
      <c r="F164" s="3">
        <f t="shared" si="30"/>
        <v>0</v>
      </c>
      <c r="G164" s="3">
        <f t="shared" si="30"/>
        <v>0</v>
      </c>
      <c r="H164" s="3">
        <f t="shared" si="30"/>
        <v>317920</v>
      </c>
      <c r="I164" s="3">
        <f t="shared" si="30"/>
        <v>0</v>
      </c>
      <c r="J164" s="3">
        <f t="shared" si="30"/>
        <v>240230</v>
      </c>
      <c r="K164" s="3">
        <f t="shared" si="30"/>
        <v>786740</v>
      </c>
      <c r="L164" s="3">
        <f t="shared" si="30"/>
        <v>0</v>
      </c>
      <c r="M164" s="3">
        <f t="shared" si="30"/>
        <v>63531.370168232825</v>
      </c>
      <c r="N164" s="3">
        <f t="shared" si="30"/>
        <v>6208455.8869445119</v>
      </c>
      <c r="O164" s="69">
        <f t="shared" ref="O164:O177" si="31">SUM(C164:N164)</f>
        <v>7669477.2571127452</v>
      </c>
    </row>
    <row r="165" spans="1:15" x14ac:dyDescent="0.25">
      <c r="A165" s="623"/>
      <c r="B165" s="12" t="s">
        <v>61</v>
      </c>
      <c r="C165" s="3">
        <f t="shared" ref="C165:N165" si="32">C21+C37+C53+C69+C85+C133+C149</f>
        <v>0</v>
      </c>
      <c r="D165" s="3">
        <f t="shared" si="32"/>
        <v>0</v>
      </c>
      <c r="E165" s="3">
        <f t="shared" si="32"/>
        <v>0</v>
      </c>
      <c r="F165" s="3">
        <f t="shared" si="32"/>
        <v>9979</v>
      </c>
      <c r="G165" s="3">
        <f t="shared" si="32"/>
        <v>0</v>
      </c>
      <c r="H165" s="3">
        <f t="shared" si="32"/>
        <v>0</v>
      </c>
      <c r="I165" s="3">
        <f t="shared" si="32"/>
        <v>0</v>
      </c>
      <c r="J165" s="3">
        <f t="shared" si="32"/>
        <v>0</v>
      </c>
      <c r="K165" s="3">
        <f t="shared" si="32"/>
        <v>41586</v>
      </c>
      <c r="L165" s="3">
        <f t="shared" si="32"/>
        <v>0</v>
      </c>
      <c r="M165" s="3">
        <f t="shared" si="32"/>
        <v>362.34093847989345</v>
      </c>
      <c r="N165" s="3">
        <f t="shared" si="32"/>
        <v>13719.259551619047</v>
      </c>
      <c r="O165" s="69">
        <f t="shared" si="31"/>
        <v>65646.600490098936</v>
      </c>
    </row>
    <row r="166" spans="1:15" x14ac:dyDescent="0.25">
      <c r="A166" s="623"/>
      <c r="B166" s="11" t="s">
        <v>60</v>
      </c>
      <c r="C166" s="3">
        <f t="shared" ref="C166:N166" si="33">C22+C38+C54+C70+C86+C134+C150</f>
        <v>0</v>
      </c>
      <c r="D166" s="3">
        <f t="shared" si="33"/>
        <v>0</v>
      </c>
      <c r="E166" s="3">
        <f t="shared" si="33"/>
        <v>0</v>
      </c>
      <c r="F166" s="3">
        <f t="shared" si="33"/>
        <v>20985</v>
      </c>
      <c r="G166" s="3">
        <f t="shared" si="33"/>
        <v>20985</v>
      </c>
      <c r="H166" s="3">
        <f t="shared" si="33"/>
        <v>0</v>
      </c>
      <c r="I166" s="3">
        <f t="shared" si="33"/>
        <v>0</v>
      </c>
      <c r="J166" s="3">
        <f t="shared" si="33"/>
        <v>23637</v>
      </c>
      <c r="K166" s="3">
        <f t="shared" si="33"/>
        <v>12591</v>
      </c>
      <c r="L166" s="3">
        <f t="shared" si="33"/>
        <v>11819</v>
      </c>
      <c r="M166" s="3">
        <f t="shared" si="33"/>
        <v>3437.7310022410838</v>
      </c>
      <c r="N166" s="3">
        <f t="shared" si="33"/>
        <v>35537.494318582634</v>
      </c>
      <c r="O166" s="69">
        <f t="shared" si="31"/>
        <v>128992.22532082372</v>
      </c>
    </row>
    <row r="167" spans="1:15" x14ac:dyDescent="0.25">
      <c r="A167" s="623"/>
      <c r="B167" s="11" t="s">
        <v>59</v>
      </c>
      <c r="C167" s="3">
        <f t="shared" ref="C167:N167" si="34">C23+C39+C55+C71+C87+C135+C151</f>
        <v>0</v>
      </c>
      <c r="D167" s="3">
        <f t="shared" si="34"/>
        <v>107558</v>
      </c>
      <c r="E167" s="3">
        <f t="shared" si="34"/>
        <v>761707</v>
      </c>
      <c r="F167" s="3">
        <f t="shared" si="34"/>
        <v>314104</v>
      </c>
      <c r="G167" s="3">
        <f t="shared" si="34"/>
        <v>578375</v>
      </c>
      <c r="H167" s="3">
        <f t="shared" si="34"/>
        <v>624148.5</v>
      </c>
      <c r="I167" s="3">
        <f t="shared" si="34"/>
        <v>182450</v>
      </c>
      <c r="J167" s="3">
        <f t="shared" si="34"/>
        <v>384725</v>
      </c>
      <c r="K167" s="3">
        <f t="shared" si="34"/>
        <v>1173732</v>
      </c>
      <c r="L167" s="3">
        <f t="shared" si="34"/>
        <v>1356936.56</v>
      </c>
      <c r="M167" s="3">
        <f t="shared" si="34"/>
        <v>366608.67586283101</v>
      </c>
      <c r="N167" s="3">
        <f t="shared" si="34"/>
        <v>10794749.522571862</v>
      </c>
      <c r="O167" s="69">
        <f t="shared" si="31"/>
        <v>16645094.258434694</v>
      </c>
    </row>
    <row r="168" spans="1:15" x14ac:dyDescent="0.25">
      <c r="A168" s="623"/>
      <c r="B168" s="12" t="s">
        <v>58</v>
      </c>
      <c r="C168" s="3">
        <f t="shared" ref="C168:N168" si="35">C24+C40+C56+C72+C88+C136+C152</f>
        <v>0</v>
      </c>
      <c r="D168" s="3">
        <f t="shared" si="35"/>
        <v>0</v>
      </c>
      <c r="E168" s="3">
        <f t="shared" si="35"/>
        <v>0</v>
      </c>
      <c r="F168" s="3">
        <f t="shared" si="35"/>
        <v>0</v>
      </c>
      <c r="G168" s="3">
        <f t="shared" si="35"/>
        <v>0</v>
      </c>
      <c r="H168" s="3">
        <f t="shared" si="35"/>
        <v>0</v>
      </c>
      <c r="I168" s="3">
        <f t="shared" si="35"/>
        <v>0</v>
      </c>
      <c r="J168" s="3">
        <f t="shared" si="35"/>
        <v>0</v>
      </c>
      <c r="K168" s="3">
        <f t="shared" si="35"/>
        <v>0</v>
      </c>
      <c r="L168" s="3">
        <f t="shared" si="35"/>
        <v>0</v>
      </c>
      <c r="M168" s="3">
        <f t="shared" si="35"/>
        <v>7527.5331329785995</v>
      </c>
      <c r="N168" s="3">
        <f t="shared" si="35"/>
        <v>61415.126871634107</v>
      </c>
      <c r="O168" s="69">
        <f t="shared" si="31"/>
        <v>68942.660004612713</v>
      </c>
    </row>
    <row r="169" spans="1:15" x14ac:dyDescent="0.25">
      <c r="A169" s="623"/>
      <c r="B169" s="11" t="s">
        <v>57</v>
      </c>
      <c r="C169" s="3">
        <f t="shared" ref="C169:N169" si="36">C25+C41+C57+C73+C89+C137+C153</f>
        <v>0</v>
      </c>
      <c r="D169" s="3">
        <f t="shared" si="36"/>
        <v>0</v>
      </c>
      <c r="E169" s="3">
        <f t="shared" si="36"/>
        <v>0</v>
      </c>
      <c r="F169" s="3">
        <f t="shared" si="36"/>
        <v>0</v>
      </c>
      <c r="G169" s="3">
        <f t="shared" si="36"/>
        <v>0</v>
      </c>
      <c r="H169" s="3">
        <f t="shared" si="36"/>
        <v>0</v>
      </c>
      <c r="I169" s="3">
        <f t="shared" si="36"/>
        <v>0</v>
      </c>
      <c r="J169" s="3">
        <f t="shared" si="36"/>
        <v>0</v>
      </c>
      <c r="K169" s="3">
        <f t="shared" si="36"/>
        <v>0</v>
      </c>
      <c r="L169" s="3">
        <f t="shared" si="36"/>
        <v>62792.22</v>
      </c>
      <c r="M169" s="3">
        <f t="shared" si="36"/>
        <v>9850.1753916902981</v>
      </c>
      <c r="N169" s="3">
        <f t="shared" si="36"/>
        <v>10257.940138218593</v>
      </c>
      <c r="O169" s="69">
        <f t="shared" si="31"/>
        <v>82900.335529908887</v>
      </c>
    </row>
    <row r="170" spans="1:15" x14ac:dyDescent="0.25">
      <c r="A170" s="623"/>
      <c r="B170" s="11" t="s">
        <v>56</v>
      </c>
      <c r="C170" s="3">
        <f t="shared" ref="C170:N170" si="37">C26+C42+C58+C74+C90+C138+C154</f>
        <v>0</v>
      </c>
      <c r="D170" s="3">
        <f t="shared" si="37"/>
        <v>8483</v>
      </c>
      <c r="E170" s="3">
        <f t="shared" si="37"/>
        <v>135237</v>
      </c>
      <c r="F170" s="3">
        <f t="shared" si="37"/>
        <v>235980</v>
      </c>
      <c r="G170" s="3">
        <f t="shared" si="37"/>
        <v>213337.98</v>
      </c>
      <c r="H170" s="3">
        <f t="shared" si="37"/>
        <v>1503772.51</v>
      </c>
      <c r="I170" s="3">
        <f t="shared" si="37"/>
        <v>117776</v>
      </c>
      <c r="J170" s="3">
        <f t="shared" si="37"/>
        <v>528846</v>
      </c>
      <c r="K170" s="3">
        <f t="shared" si="37"/>
        <v>1255554</v>
      </c>
      <c r="L170" s="3">
        <f t="shared" si="37"/>
        <v>1380223.14</v>
      </c>
      <c r="M170" s="3">
        <f t="shared" si="37"/>
        <v>370361.99905833387</v>
      </c>
      <c r="N170" s="3">
        <f t="shared" si="37"/>
        <v>14784685.062228467</v>
      </c>
      <c r="O170" s="69">
        <f t="shared" si="31"/>
        <v>20534256.691286802</v>
      </c>
    </row>
    <row r="171" spans="1:15" x14ac:dyDescent="0.25">
      <c r="A171" s="623"/>
      <c r="B171" s="11" t="s">
        <v>55</v>
      </c>
      <c r="C171" s="3">
        <f t="shared" ref="C171:N171" si="38">C27+C43+C59+C75+C91+C139+C155</f>
        <v>0</v>
      </c>
      <c r="D171" s="3">
        <f t="shared" si="38"/>
        <v>807278</v>
      </c>
      <c r="E171" s="3">
        <f t="shared" si="38"/>
        <v>2656803.86</v>
      </c>
      <c r="F171" s="3">
        <f t="shared" si="38"/>
        <v>2171231</v>
      </c>
      <c r="G171" s="3">
        <f t="shared" si="38"/>
        <v>2882500</v>
      </c>
      <c r="H171" s="3">
        <f t="shared" si="38"/>
        <v>2628395</v>
      </c>
      <c r="I171" s="3">
        <f t="shared" si="38"/>
        <v>1193846</v>
      </c>
      <c r="J171" s="3">
        <f t="shared" si="38"/>
        <v>5875999.7300000004</v>
      </c>
      <c r="K171" s="3">
        <f t="shared" si="38"/>
        <v>6020212.7400000002</v>
      </c>
      <c r="L171" s="3">
        <f t="shared" si="38"/>
        <v>2594349.65</v>
      </c>
      <c r="M171" s="3">
        <f t="shared" si="38"/>
        <v>2348283.9943818143</v>
      </c>
      <c r="N171" s="3">
        <f t="shared" si="38"/>
        <v>26921621.628856856</v>
      </c>
      <c r="O171" s="69">
        <f t="shared" si="31"/>
        <v>56100521.603238672</v>
      </c>
    </row>
    <row r="172" spans="1:15" x14ac:dyDescent="0.25">
      <c r="A172" s="623"/>
      <c r="B172" s="11" t="s">
        <v>54</v>
      </c>
      <c r="C172" s="3">
        <f t="shared" ref="C172:N172" si="39">C28+C44+C60+C76+C92+C140+C156</f>
        <v>0</v>
      </c>
      <c r="D172" s="3">
        <f t="shared" si="39"/>
        <v>0</v>
      </c>
      <c r="E172" s="3">
        <f t="shared" si="39"/>
        <v>18317</v>
      </c>
      <c r="F172" s="3">
        <f t="shared" si="39"/>
        <v>0</v>
      </c>
      <c r="G172" s="3">
        <f t="shared" si="39"/>
        <v>29589</v>
      </c>
      <c r="H172" s="3">
        <f t="shared" si="39"/>
        <v>5636</v>
      </c>
      <c r="I172" s="3">
        <f t="shared" si="39"/>
        <v>5636</v>
      </c>
      <c r="J172" s="3">
        <f t="shared" si="39"/>
        <v>0</v>
      </c>
      <c r="K172" s="3">
        <f t="shared" si="39"/>
        <v>152172</v>
      </c>
      <c r="L172" s="3">
        <f t="shared" si="39"/>
        <v>30998</v>
      </c>
      <c r="M172" s="3">
        <f t="shared" si="39"/>
        <v>233704.22874198938</v>
      </c>
      <c r="N172" s="3">
        <f t="shared" si="39"/>
        <v>3696785.2138893763</v>
      </c>
      <c r="O172" s="69">
        <f t="shared" si="31"/>
        <v>4172837.4426313657</v>
      </c>
    </row>
    <row r="173" spans="1:15" x14ac:dyDescent="0.25">
      <c r="A173" s="623"/>
      <c r="B173" s="11" t="s">
        <v>53</v>
      </c>
      <c r="C173" s="3">
        <f t="shared" ref="C173:N173" si="40">C29+C45+C61+C77+C93+C141+C157</f>
        <v>0</v>
      </c>
      <c r="D173" s="3">
        <f t="shared" si="40"/>
        <v>0</v>
      </c>
      <c r="E173" s="3">
        <f t="shared" si="40"/>
        <v>104820</v>
      </c>
      <c r="F173" s="3">
        <f t="shared" si="40"/>
        <v>0</v>
      </c>
      <c r="G173" s="3">
        <f t="shared" si="40"/>
        <v>0</v>
      </c>
      <c r="H173" s="3">
        <f t="shared" si="40"/>
        <v>0</v>
      </c>
      <c r="I173" s="3">
        <f t="shared" si="40"/>
        <v>289988</v>
      </c>
      <c r="J173" s="3">
        <f t="shared" si="40"/>
        <v>870194</v>
      </c>
      <c r="K173" s="3">
        <f t="shared" si="40"/>
        <v>0</v>
      </c>
      <c r="L173" s="3">
        <f t="shared" si="40"/>
        <v>35240</v>
      </c>
      <c r="M173" s="3">
        <f t="shared" si="40"/>
        <v>23787.164085422162</v>
      </c>
      <c r="N173" s="3">
        <f t="shared" si="40"/>
        <v>639503.00295505731</v>
      </c>
      <c r="O173" s="69">
        <f t="shared" si="31"/>
        <v>1963532.1670404794</v>
      </c>
    </row>
    <row r="174" spans="1:15" x14ac:dyDescent="0.25">
      <c r="A174" s="623"/>
      <c r="B174" s="11" t="s">
        <v>52</v>
      </c>
      <c r="C174" s="3">
        <f t="shared" ref="C174:N174" si="41">C30+C46+C62+C78+C94+C142+C158</f>
        <v>0</v>
      </c>
      <c r="D174" s="3">
        <f t="shared" si="41"/>
        <v>0</v>
      </c>
      <c r="E174" s="3">
        <f t="shared" si="41"/>
        <v>0</v>
      </c>
      <c r="F174" s="3">
        <f t="shared" si="41"/>
        <v>0</v>
      </c>
      <c r="G174" s="3">
        <f t="shared" si="41"/>
        <v>154300</v>
      </c>
      <c r="H174" s="3">
        <f t="shared" si="41"/>
        <v>0</v>
      </c>
      <c r="I174" s="3">
        <f t="shared" si="41"/>
        <v>9261</v>
      </c>
      <c r="J174" s="3">
        <f t="shared" si="41"/>
        <v>5686890</v>
      </c>
      <c r="K174" s="3">
        <f t="shared" si="41"/>
        <v>64045</v>
      </c>
      <c r="L174" s="3">
        <f t="shared" si="41"/>
        <v>0</v>
      </c>
      <c r="M174" s="3">
        <f t="shared" si="41"/>
        <v>11671.67341618584</v>
      </c>
      <c r="N174" s="3">
        <f t="shared" si="41"/>
        <v>441922.78595445328</v>
      </c>
      <c r="O174" s="69">
        <f t="shared" si="31"/>
        <v>6368090.4593706392</v>
      </c>
    </row>
    <row r="175" spans="1:15" x14ac:dyDescent="0.25">
      <c r="A175" s="623"/>
      <c r="B175" s="11" t="s">
        <v>51</v>
      </c>
      <c r="C175" s="3">
        <f t="shared" ref="C175:N175" si="42">C31+C47+C63+C79+C95+C143+C159</f>
        <v>0</v>
      </c>
      <c r="D175" s="3">
        <f t="shared" si="42"/>
        <v>0</v>
      </c>
      <c r="E175" s="3">
        <f t="shared" si="42"/>
        <v>95082</v>
      </c>
      <c r="F175" s="3">
        <f t="shared" si="42"/>
        <v>73720</v>
      </c>
      <c r="G175" s="3">
        <f t="shared" si="42"/>
        <v>34571</v>
      </c>
      <c r="H175" s="3">
        <f t="shared" si="42"/>
        <v>0</v>
      </c>
      <c r="I175" s="3">
        <f t="shared" si="42"/>
        <v>5150</v>
      </c>
      <c r="J175" s="3">
        <f t="shared" si="42"/>
        <v>4880</v>
      </c>
      <c r="K175" s="3">
        <f t="shared" si="42"/>
        <v>222713</v>
      </c>
      <c r="L175" s="3">
        <f t="shared" si="42"/>
        <v>-131624.65</v>
      </c>
      <c r="M175" s="3">
        <f t="shared" si="42"/>
        <v>18998.510272846517</v>
      </c>
      <c r="N175" s="3">
        <f t="shared" si="42"/>
        <v>575697.85890526522</v>
      </c>
      <c r="O175" s="69">
        <f t="shared" si="31"/>
        <v>899187.71917811176</v>
      </c>
    </row>
    <row r="176" spans="1:15" ht="15.75" thickBot="1" x14ac:dyDescent="0.3">
      <c r="A176" s="624"/>
      <c r="B176" s="11" t="s">
        <v>50</v>
      </c>
      <c r="C176" s="3">
        <f t="shared" ref="C176:N176" si="43">C32+C48+C64+C80+C96+C144+C160</f>
        <v>0</v>
      </c>
      <c r="D176" s="3">
        <f t="shared" si="43"/>
        <v>0</v>
      </c>
      <c r="E176" s="3">
        <f t="shared" si="43"/>
        <v>0</v>
      </c>
      <c r="F176" s="3">
        <f t="shared" si="43"/>
        <v>0</v>
      </c>
      <c r="G176" s="3">
        <f t="shared" si="43"/>
        <v>0</v>
      </c>
      <c r="H176" s="3">
        <f t="shared" si="43"/>
        <v>0</v>
      </c>
      <c r="I176" s="3">
        <f t="shared" si="43"/>
        <v>0</v>
      </c>
      <c r="J176" s="3">
        <f t="shared" si="43"/>
        <v>0</v>
      </c>
      <c r="K176" s="3">
        <f t="shared" si="43"/>
        <v>42312</v>
      </c>
      <c r="L176" s="3">
        <f t="shared" si="43"/>
        <v>0</v>
      </c>
      <c r="M176" s="3">
        <f t="shared" si="43"/>
        <v>0</v>
      </c>
      <c r="N176" s="3">
        <f t="shared" si="43"/>
        <v>0</v>
      </c>
      <c r="O176" s="69">
        <f t="shared" si="31"/>
        <v>42312</v>
      </c>
    </row>
    <row r="177" spans="1:17" ht="15.75" thickBot="1" x14ac:dyDescent="0.3">
      <c r="A177" s="73"/>
      <c r="B177" s="177" t="s">
        <v>43</v>
      </c>
      <c r="C177" s="178">
        <f t="shared" ref="C177:N177" si="44">SUM(C164:C176)</f>
        <v>0</v>
      </c>
      <c r="D177" s="178">
        <f t="shared" si="44"/>
        <v>923319</v>
      </c>
      <c r="E177" s="178">
        <f t="shared" si="44"/>
        <v>3824566.86</v>
      </c>
      <c r="F177" s="178">
        <f t="shared" si="44"/>
        <v>2825999</v>
      </c>
      <c r="G177" s="178">
        <f t="shared" si="44"/>
        <v>3913657.98</v>
      </c>
      <c r="H177" s="178">
        <f t="shared" si="44"/>
        <v>5079872.01</v>
      </c>
      <c r="I177" s="178">
        <f t="shared" si="44"/>
        <v>1804107</v>
      </c>
      <c r="J177" s="178">
        <f t="shared" si="44"/>
        <v>13615401.73</v>
      </c>
      <c r="K177" s="178">
        <f t="shared" si="44"/>
        <v>9771657.7400000002</v>
      </c>
      <c r="L177" s="178">
        <f t="shared" si="44"/>
        <v>5340733.92</v>
      </c>
      <c r="M177" s="178">
        <f t="shared" si="44"/>
        <v>3458125.3964530458</v>
      </c>
      <c r="N177" s="178">
        <f t="shared" si="44"/>
        <v>64184350.783185899</v>
      </c>
      <c r="O177" s="188">
        <f t="shared" si="31"/>
        <v>114741791.41963895</v>
      </c>
      <c r="P177" s="282">
        <f>SUM(C20:N32,C36:N48,C52:N64,C68:N80,C84:N96,C132:N144,C148:N160)</f>
        <v>114741791.41963895</v>
      </c>
      <c r="Q177" s="278">
        <f>'BIZ kWh ENTRY'!P177+'BIZ kWh ENTRY'!AF177+'BIZ kWh ENTRY'!AV177+'BIZ kWh ENTRY'!BL177</f>
        <v>114741791.41963896</v>
      </c>
    </row>
    <row r="178" spans="1:17" ht="15.75" thickBot="1" x14ac:dyDescent="0.3">
      <c r="A178" s="73"/>
    </row>
    <row r="179" spans="1:17" ht="15.75" thickBot="1" x14ac:dyDescent="0.3">
      <c r="A179" s="73"/>
      <c r="B179" s="173" t="s">
        <v>36</v>
      </c>
      <c r="C179" s="174">
        <f>C$3</f>
        <v>45292</v>
      </c>
      <c r="D179" s="174">
        <f t="shared" ref="D179:N179" si="45">D$3</f>
        <v>45323</v>
      </c>
      <c r="E179" s="174">
        <f t="shared" si="45"/>
        <v>45352</v>
      </c>
      <c r="F179" s="174">
        <f t="shared" si="45"/>
        <v>45383</v>
      </c>
      <c r="G179" s="174">
        <f t="shared" si="45"/>
        <v>45413</v>
      </c>
      <c r="H179" s="174">
        <f t="shared" si="45"/>
        <v>45444</v>
      </c>
      <c r="I179" s="174">
        <f t="shared" si="45"/>
        <v>45474</v>
      </c>
      <c r="J179" s="174">
        <f t="shared" si="45"/>
        <v>45505</v>
      </c>
      <c r="K179" s="174">
        <f t="shared" si="45"/>
        <v>45536</v>
      </c>
      <c r="L179" s="174">
        <f t="shared" si="45"/>
        <v>45566</v>
      </c>
      <c r="M179" s="174">
        <f t="shared" si="45"/>
        <v>45597</v>
      </c>
      <c r="N179" s="174" t="str">
        <f t="shared" si="45"/>
        <v>Dec-24 +</v>
      </c>
      <c r="O179" s="175" t="s">
        <v>34</v>
      </c>
    </row>
    <row r="180" spans="1:17" ht="15" customHeight="1" x14ac:dyDescent="0.25">
      <c r="A180" s="619" t="s">
        <v>174</v>
      </c>
      <c r="B180" s="185" t="s">
        <v>62</v>
      </c>
      <c r="C180" s="3">
        <f>C4+C116</f>
        <v>0</v>
      </c>
      <c r="D180" s="3">
        <f t="shared" ref="D180:N180" si="46">D4+D116</f>
        <v>0</v>
      </c>
      <c r="E180" s="3">
        <f t="shared" si="46"/>
        <v>0</v>
      </c>
      <c r="F180" s="3">
        <f t="shared" si="46"/>
        <v>0</v>
      </c>
      <c r="G180" s="3">
        <f t="shared" si="46"/>
        <v>0</v>
      </c>
      <c r="H180" s="3">
        <f t="shared" si="46"/>
        <v>0</v>
      </c>
      <c r="I180" s="3">
        <f t="shared" si="46"/>
        <v>0</v>
      </c>
      <c r="J180" s="3">
        <f t="shared" si="46"/>
        <v>0</v>
      </c>
      <c r="K180" s="3">
        <f t="shared" si="46"/>
        <v>0</v>
      </c>
      <c r="L180" s="3">
        <f t="shared" si="46"/>
        <v>0</v>
      </c>
      <c r="M180" s="3">
        <f t="shared" si="46"/>
        <v>0</v>
      </c>
      <c r="N180" s="3">
        <f t="shared" si="46"/>
        <v>0</v>
      </c>
      <c r="O180" s="69">
        <f t="shared" ref="O180:O193" si="47">SUM(C180:N180)</f>
        <v>0</v>
      </c>
    </row>
    <row r="181" spans="1:17" x14ac:dyDescent="0.25">
      <c r="A181" s="620"/>
      <c r="B181" s="185" t="s">
        <v>61</v>
      </c>
      <c r="C181" s="3">
        <f t="shared" ref="C181:N181" si="48">C5+C117</f>
        <v>0</v>
      </c>
      <c r="D181" s="3">
        <f t="shared" si="48"/>
        <v>0</v>
      </c>
      <c r="E181" s="3">
        <f t="shared" si="48"/>
        <v>0</v>
      </c>
      <c r="F181" s="3">
        <f t="shared" si="48"/>
        <v>0</v>
      </c>
      <c r="G181" s="3">
        <f t="shared" si="48"/>
        <v>0</v>
      </c>
      <c r="H181" s="3">
        <f t="shared" si="48"/>
        <v>0</v>
      </c>
      <c r="I181" s="3">
        <f t="shared" si="48"/>
        <v>0</v>
      </c>
      <c r="J181" s="3">
        <f t="shared" si="48"/>
        <v>0</v>
      </c>
      <c r="K181" s="3">
        <f t="shared" si="48"/>
        <v>0</v>
      </c>
      <c r="L181" s="3">
        <f t="shared" si="48"/>
        <v>0</v>
      </c>
      <c r="M181" s="3">
        <f t="shared" si="48"/>
        <v>0</v>
      </c>
      <c r="N181" s="3">
        <f t="shared" si="48"/>
        <v>0</v>
      </c>
      <c r="O181" s="69">
        <f t="shared" si="47"/>
        <v>0</v>
      </c>
    </row>
    <row r="182" spans="1:17" x14ac:dyDescent="0.25">
      <c r="A182" s="620"/>
      <c r="B182" s="185" t="s">
        <v>60</v>
      </c>
      <c r="C182" s="3">
        <f t="shared" ref="C182:N182" si="49">C6+C118</f>
        <v>0</v>
      </c>
      <c r="D182" s="3">
        <f t="shared" si="49"/>
        <v>0</v>
      </c>
      <c r="E182" s="3">
        <f t="shared" si="49"/>
        <v>0</v>
      </c>
      <c r="F182" s="3">
        <f t="shared" si="49"/>
        <v>0</v>
      </c>
      <c r="G182" s="3">
        <f t="shared" si="49"/>
        <v>0</v>
      </c>
      <c r="H182" s="3">
        <f t="shared" si="49"/>
        <v>0</v>
      </c>
      <c r="I182" s="3">
        <f t="shared" si="49"/>
        <v>0</v>
      </c>
      <c r="J182" s="3">
        <f t="shared" si="49"/>
        <v>0</v>
      </c>
      <c r="K182" s="3">
        <f t="shared" si="49"/>
        <v>0</v>
      </c>
      <c r="L182" s="3">
        <f t="shared" si="49"/>
        <v>0</v>
      </c>
      <c r="M182" s="3">
        <f t="shared" si="49"/>
        <v>0</v>
      </c>
      <c r="N182" s="3">
        <f t="shared" si="49"/>
        <v>0</v>
      </c>
      <c r="O182" s="69">
        <f t="shared" si="47"/>
        <v>0</v>
      </c>
    </row>
    <row r="183" spans="1:17" x14ac:dyDescent="0.25">
      <c r="A183" s="620"/>
      <c r="B183" s="185" t="s">
        <v>59</v>
      </c>
      <c r="C183" s="3">
        <f t="shared" ref="C183:N183" si="50">C7+C119</f>
        <v>0</v>
      </c>
      <c r="D183" s="3">
        <f t="shared" si="50"/>
        <v>0</v>
      </c>
      <c r="E183" s="3">
        <f t="shared" si="50"/>
        <v>0</v>
      </c>
      <c r="F183" s="3">
        <f t="shared" si="50"/>
        <v>0</v>
      </c>
      <c r="G183" s="3">
        <f t="shared" si="50"/>
        <v>0</v>
      </c>
      <c r="H183" s="3">
        <f t="shared" si="50"/>
        <v>0</v>
      </c>
      <c r="I183" s="3">
        <f t="shared" si="50"/>
        <v>3439.07</v>
      </c>
      <c r="J183" s="3">
        <f t="shared" si="50"/>
        <v>0</v>
      </c>
      <c r="K183" s="3">
        <f t="shared" si="50"/>
        <v>18674.439999999999</v>
      </c>
      <c r="L183" s="3">
        <f t="shared" si="50"/>
        <v>0</v>
      </c>
      <c r="M183" s="3">
        <f t="shared" si="50"/>
        <v>0</v>
      </c>
      <c r="N183" s="3">
        <f t="shared" si="50"/>
        <v>69.982463188168609</v>
      </c>
      <c r="O183" s="69">
        <f t="shared" si="47"/>
        <v>22183.492463188166</v>
      </c>
    </row>
    <row r="184" spans="1:17" x14ac:dyDescent="0.25">
      <c r="A184" s="620"/>
      <c r="B184" s="185" t="s">
        <v>58</v>
      </c>
      <c r="C184" s="3">
        <f t="shared" ref="C184:N184" si="51">C8+C120</f>
        <v>0</v>
      </c>
      <c r="D184" s="3">
        <f t="shared" si="51"/>
        <v>0</v>
      </c>
      <c r="E184" s="3">
        <f t="shared" si="51"/>
        <v>0</v>
      </c>
      <c r="F184" s="3">
        <f t="shared" si="51"/>
        <v>0</v>
      </c>
      <c r="G184" s="3">
        <f t="shared" si="51"/>
        <v>0</v>
      </c>
      <c r="H184" s="3">
        <f t="shared" si="51"/>
        <v>0</v>
      </c>
      <c r="I184" s="3">
        <f t="shared" si="51"/>
        <v>0</v>
      </c>
      <c r="J184" s="3">
        <f t="shared" si="51"/>
        <v>0</v>
      </c>
      <c r="K184" s="3">
        <f t="shared" si="51"/>
        <v>0</v>
      </c>
      <c r="L184" s="3">
        <f t="shared" si="51"/>
        <v>0</v>
      </c>
      <c r="M184" s="3">
        <f t="shared" si="51"/>
        <v>6860.6885576310742</v>
      </c>
      <c r="N184" s="3">
        <f t="shared" si="51"/>
        <v>12668.38714680966</v>
      </c>
      <c r="O184" s="69">
        <f t="shared" si="47"/>
        <v>19529.075704440736</v>
      </c>
    </row>
    <row r="185" spans="1:17" x14ac:dyDescent="0.25">
      <c r="A185" s="620"/>
      <c r="B185" s="185" t="s">
        <v>57</v>
      </c>
      <c r="C185" s="3">
        <f t="shared" ref="C185:N185" si="52">C9+C121</f>
        <v>0</v>
      </c>
      <c r="D185" s="3">
        <f t="shared" si="52"/>
        <v>0</v>
      </c>
      <c r="E185" s="3">
        <f t="shared" si="52"/>
        <v>0</v>
      </c>
      <c r="F185" s="3">
        <f t="shared" si="52"/>
        <v>0</v>
      </c>
      <c r="G185" s="3">
        <f t="shared" si="52"/>
        <v>0</v>
      </c>
      <c r="H185" s="3">
        <f t="shared" si="52"/>
        <v>0</v>
      </c>
      <c r="I185" s="3">
        <f t="shared" si="52"/>
        <v>0</v>
      </c>
      <c r="J185" s="3">
        <f t="shared" si="52"/>
        <v>0</v>
      </c>
      <c r="K185" s="3">
        <f t="shared" si="52"/>
        <v>2638.4</v>
      </c>
      <c r="L185" s="3">
        <f t="shared" si="52"/>
        <v>0</v>
      </c>
      <c r="M185" s="3">
        <f t="shared" si="52"/>
        <v>0</v>
      </c>
      <c r="N185" s="3">
        <f t="shared" si="52"/>
        <v>0</v>
      </c>
      <c r="O185" s="69">
        <f t="shared" si="47"/>
        <v>2638.4</v>
      </c>
    </row>
    <row r="186" spans="1:17" x14ac:dyDescent="0.25">
      <c r="A186" s="620"/>
      <c r="B186" s="185" t="s">
        <v>56</v>
      </c>
      <c r="C186" s="3">
        <f t="shared" ref="C186:N186" si="53">C10+C122</f>
        <v>0</v>
      </c>
      <c r="D186" s="3">
        <f t="shared" si="53"/>
        <v>0</v>
      </c>
      <c r="E186" s="3">
        <f t="shared" si="53"/>
        <v>0</v>
      </c>
      <c r="F186" s="3">
        <f t="shared" si="53"/>
        <v>422895.18</v>
      </c>
      <c r="G186" s="3">
        <f t="shared" si="53"/>
        <v>518298.48</v>
      </c>
      <c r="H186" s="3">
        <f t="shared" si="53"/>
        <v>156821.6</v>
      </c>
      <c r="I186" s="3">
        <f t="shared" si="53"/>
        <v>21523.46</v>
      </c>
      <c r="J186" s="3">
        <f t="shared" si="53"/>
        <v>10103.92</v>
      </c>
      <c r="K186" s="3">
        <f t="shared" si="53"/>
        <v>0</v>
      </c>
      <c r="L186" s="3">
        <f t="shared" si="53"/>
        <v>0</v>
      </c>
      <c r="M186" s="3">
        <f t="shared" si="53"/>
        <v>0</v>
      </c>
      <c r="N186" s="3">
        <f t="shared" si="53"/>
        <v>0</v>
      </c>
      <c r="O186" s="69">
        <f t="shared" si="47"/>
        <v>1129642.6399999999</v>
      </c>
    </row>
    <row r="187" spans="1:17" x14ac:dyDescent="0.25">
      <c r="A187" s="620"/>
      <c r="B187" s="185" t="s">
        <v>55</v>
      </c>
      <c r="C187" s="3">
        <f t="shared" ref="C187:N187" si="54">C11+C123</f>
        <v>0</v>
      </c>
      <c r="D187" s="3">
        <f t="shared" si="54"/>
        <v>208677</v>
      </c>
      <c r="E187" s="3">
        <f t="shared" si="54"/>
        <v>1870623</v>
      </c>
      <c r="F187" s="3">
        <f t="shared" si="54"/>
        <v>696525</v>
      </c>
      <c r="G187" s="3">
        <f t="shared" si="54"/>
        <v>539206.71</v>
      </c>
      <c r="H187" s="3">
        <f t="shared" si="54"/>
        <v>1293975.8400000001</v>
      </c>
      <c r="I187" s="3">
        <f t="shared" si="54"/>
        <v>1218119.23</v>
      </c>
      <c r="J187" s="3">
        <f t="shared" si="54"/>
        <v>416605.08</v>
      </c>
      <c r="K187" s="3">
        <f t="shared" si="54"/>
        <v>324171.15999999997</v>
      </c>
      <c r="L187" s="3">
        <f t="shared" si="54"/>
        <v>0</v>
      </c>
      <c r="M187" s="3">
        <f t="shared" si="54"/>
        <v>33228.314528334733</v>
      </c>
      <c r="N187" s="3">
        <f t="shared" si="54"/>
        <v>153266.8626937127</v>
      </c>
      <c r="O187" s="69">
        <f t="shared" si="47"/>
        <v>6754398.1972220475</v>
      </c>
    </row>
    <row r="188" spans="1:17" x14ac:dyDescent="0.25">
      <c r="A188" s="620"/>
      <c r="B188" s="185" t="s">
        <v>54</v>
      </c>
      <c r="C188" s="3">
        <f t="shared" ref="C188:N188" si="55">C12+C124</f>
        <v>0</v>
      </c>
      <c r="D188" s="3">
        <f t="shared" si="55"/>
        <v>0</v>
      </c>
      <c r="E188" s="3">
        <f t="shared" si="55"/>
        <v>0</v>
      </c>
      <c r="F188" s="3">
        <f t="shared" si="55"/>
        <v>0</v>
      </c>
      <c r="G188" s="3">
        <f t="shared" si="55"/>
        <v>0</v>
      </c>
      <c r="H188" s="3">
        <f t="shared" si="55"/>
        <v>0</v>
      </c>
      <c r="I188" s="3">
        <f t="shared" si="55"/>
        <v>0</v>
      </c>
      <c r="J188" s="3">
        <f t="shared" si="55"/>
        <v>0</v>
      </c>
      <c r="K188" s="3">
        <f t="shared" si="55"/>
        <v>0</v>
      </c>
      <c r="L188" s="3">
        <f t="shared" si="55"/>
        <v>0</v>
      </c>
      <c r="M188" s="3">
        <f t="shared" si="55"/>
        <v>0</v>
      </c>
      <c r="N188" s="3">
        <f t="shared" si="55"/>
        <v>787.45226877987056</v>
      </c>
      <c r="O188" s="69">
        <f t="shared" si="47"/>
        <v>787.45226877987056</v>
      </c>
    </row>
    <row r="189" spans="1:17" x14ac:dyDescent="0.25">
      <c r="A189" s="620"/>
      <c r="B189" s="185" t="s">
        <v>53</v>
      </c>
      <c r="C189" s="3">
        <f t="shared" ref="C189:N189" si="56">C13+C125</f>
        <v>0</v>
      </c>
      <c r="D189" s="3">
        <f t="shared" si="56"/>
        <v>0</v>
      </c>
      <c r="E189" s="3">
        <f t="shared" si="56"/>
        <v>0</v>
      </c>
      <c r="F189" s="3">
        <f t="shared" si="56"/>
        <v>0</v>
      </c>
      <c r="G189" s="3">
        <f t="shared" si="56"/>
        <v>0</v>
      </c>
      <c r="H189" s="3">
        <f t="shared" si="56"/>
        <v>0</v>
      </c>
      <c r="I189" s="3">
        <f t="shared" si="56"/>
        <v>0</v>
      </c>
      <c r="J189" s="3">
        <f t="shared" si="56"/>
        <v>0</v>
      </c>
      <c r="K189" s="3">
        <f t="shared" si="56"/>
        <v>0</v>
      </c>
      <c r="L189" s="3">
        <f t="shared" si="56"/>
        <v>0</v>
      </c>
      <c r="M189" s="3">
        <f t="shared" si="56"/>
        <v>0</v>
      </c>
      <c r="N189" s="3">
        <f t="shared" si="56"/>
        <v>0</v>
      </c>
      <c r="O189" s="69">
        <f t="shared" si="47"/>
        <v>0</v>
      </c>
    </row>
    <row r="190" spans="1:17" x14ac:dyDescent="0.25">
      <c r="A190" s="620"/>
      <c r="B190" s="185" t="s">
        <v>52</v>
      </c>
      <c r="C190" s="3">
        <f t="shared" ref="C190:N190" si="57">C14+C126</f>
        <v>0</v>
      </c>
      <c r="D190" s="3">
        <f t="shared" si="57"/>
        <v>0</v>
      </c>
      <c r="E190" s="3">
        <f t="shared" si="57"/>
        <v>0</v>
      </c>
      <c r="F190" s="3">
        <f t="shared" si="57"/>
        <v>0</v>
      </c>
      <c r="G190" s="3">
        <f t="shared" si="57"/>
        <v>0</v>
      </c>
      <c r="H190" s="3">
        <f t="shared" si="57"/>
        <v>0</v>
      </c>
      <c r="I190" s="3">
        <f t="shared" si="57"/>
        <v>0</v>
      </c>
      <c r="J190" s="3">
        <f t="shared" si="57"/>
        <v>0</v>
      </c>
      <c r="K190" s="3">
        <f t="shared" si="57"/>
        <v>0</v>
      </c>
      <c r="L190" s="3">
        <f t="shared" si="57"/>
        <v>0</v>
      </c>
      <c r="M190" s="3">
        <f t="shared" si="57"/>
        <v>0</v>
      </c>
      <c r="N190" s="3">
        <f t="shared" si="57"/>
        <v>0</v>
      </c>
      <c r="O190" s="69">
        <f t="shared" si="47"/>
        <v>0</v>
      </c>
    </row>
    <row r="191" spans="1:17" x14ac:dyDescent="0.25">
      <c r="A191" s="620"/>
      <c r="B191" s="185" t="s">
        <v>51</v>
      </c>
      <c r="C191" s="3">
        <f t="shared" ref="C191:N191" si="58">C15+C127</f>
        <v>0</v>
      </c>
      <c r="D191" s="3">
        <f t="shared" si="58"/>
        <v>0</v>
      </c>
      <c r="E191" s="3">
        <f t="shared" si="58"/>
        <v>0</v>
      </c>
      <c r="F191" s="3">
        <f t="shared" si="58"/>
        <v>0</v>
      </c>
      <c r="G191" s="3">
        <f t="shared" si="58"/>
        <v>0</v>
      </c>
      <c r="H191" s="3">
        <f t="shared" si="58"/>
        <v>0</v>
      </c>
      <c r="I191" s="3">
        <f t="shared" si="58"/>
        <v>0</v>
      </c>
      <c r="J191" s="3">
        <f t="shared" si="58"/>
        <v>0</v>
      </c>
      <c r="K191" s="3">
        <f t="shared" si="58"/>
        <v>0</v>
      </c>
      <c r="L191" s="3">
        <f t="shared" si="58"/>
        <v>0</v>
      </c>
      <c r="M191" s="3">
        <f t="shared" si="58"/>
        <v>0</v>
      </c>
      <c r="N191" s="3">
        <f t="shared" si="58"/>
        <v>0</v>
      </c>
      <c r="O191" s="69">
        <f t="shared" si="47"/>
        <v>0</v>
      </c>
    </row>
    <row r="192" spans="1:17" ht="15.75" thickBot="1" x14ac:dyDescent="0.3">
      <c r="A192" s="621"/>
      <c r="B192" s="185" t="s">
        <v>50</v>
      </c>
      <c r="C192" s="3">
        <f t="shared" ref="C192:N192" si="59">C16+C128</f>
        <v>0</v>
      </c>
      <c r="D192" s="3">
        <f t="shared" si="59"/>
        <v>0</v>
      </c>
      <c r="E192" s="3">
        <f t="shared" si="59"/>
        <v>0</v>
      </c>
      <c r="F192" s="3">
        <f t="shared" si="59"/>
        <v>0</v>
      </c>
      <c r="G192" s="3">
        <f t="shared" si="59"/>
        <v>17220.95</v>
      </c>
      <c r="H192" s="3">
        <f t="shared" si="59"/>
        <v>0</v>
      </c>
      <c r="I192" s="3">
        <f t="shared" si="59"/>
        <v>0</v>
      </c>
      <c r="J192" s="3">
        <f t="shared" si="59"/>
        <v>0</v>
      </c>
      <c r="K192" s="3">
        <f t="shared" si="59"/>
        <v>0</v>
      </c>
      <c r="L192" s="3">
        <f t="shared" si="59"/>
        <v>0</v>
      </c>
      <c r="M192" s="3">
        <f t="shared" si="59"/>
        <v>270.60925058401671</v>
      </c>
      <c r="N192" s="3">
        <f t="shared" si="59"/>
        <v>499.68494023726214</v>
      </c>
      <c r="O192" s="69">
        <f t="shared" si="47"/>
        <v>17991.244190821279</v>
      </c>
    </row>
    <row r="193" spans="1:17" ht="15.75" thickBot="1" x14ac:dyDescent="0.3">
      <c r="A193" s="73"/>
      <c r="B193" s="186" t="s">
        <v>43</v>
      </c>
      <c r="C193" s="178">
        <f t="shared" ref="C193:N193" si="60">SUM(C180:C192)</f>
        <v>0</v>
      </c>
      <c r="D193" s="178">
        <f t="shared" si="60"/>
        <v>208677</v>
      </c>
      <c r="E193" s="178">
        <f t="shared" si="60"/>
        <v>1870623</v>
      </c>
      <c r="F193" s="178">
        <f t="shared" si="60"/>
        <v>1119420.18</v>
      </c>
      <c r="G193" s="178">
        <f t="shared" si="60"/>
        <v>1074726.1399999999</v>
      </c>
      <c r="H193" s="178">
        <f t="shared" si="60"/>
        <v>1450797.4400000002</v>
      </c>
      <c r="I193" s="178">
        <f t="shared" si="60"/>
        <v>1243081.76</v>
      </c>
      <c r="J193" s="178">
        <f t="shared" si="60"/>
        <v>426709</v>
      </c>
      <c r="K193" s="178">
        <f t="shared" si="60"/>
        <v>345484</v>
      </c>
      <c r="L193" s="178">
        <f t="shared" si="60"/>
        <v>0</v>
      </c>
      <c r="M193" s="178">
        <f t="shared" si="60"/>
        <v>40359.612336549821</v>
      </c>
      <c r="N193" s="178">
        <f t="shared" si="60"/>
        <v>167292.36951272766</v>
      </c>
      <c r="O193" s="248">
        <f t="shared" si="47"/>
        <v>7947170.5018492769</v>
      </c>
      <c r="P193" s="282">
        <f>SUM(C4:N16,C116:N128)</f>
        <v>7947170.5018492788</v>
      </c>
      <c r="Q193" s="278">
        <f>'BIZ kWh ENTRY'!P193+'BIZ kWh ENTRY'!AF193+'BIZ kWh ENTRY'!AV193+'BIZ kWh ENTRY'!BL193</f>
        <v>7947170.5018492788</v>
      </c>
    </row>
    <row r="194" spans="1:17" ht="15.75" thickBot="1" x14ac:dyDescent="0.3">
      <c r="M194" s="614" t="s">
        <v>155</v>
      </c>
      <c r="N194" s="615"/>
      <c r="O194" s="122">
        <f>O177+O193+O113</f>
        <v>123200258.05164313</v>
      </c>
      <c r="P194" s="282">
        <f>P177+P193+P113</f>
        <v>123200258.05164313</v>
      </c>
      <c r="Q194" s="278">
        <f>'BIZ kWh ENTRY'!P194+'BIZ kWh ENTRY'!AF194+'BIZ kWh ENTRY'!AV194+'BIZ kWh ENTRY'!BL194</f>
        <v>123200258.05164316</v>
      </c>
    </row>
    <row r="198" spans="1:17" s="249" customFormat="1" x14ac:dyDescent="0.25">
      <c r="B198" s="249" t="s">
        <v>62</v>
      </c>
      <c r="C198" s="250">
        <f>C164+C180+C100</f>
        <v>0</v>
      </c>
      <c r="D198" s="250">
        <f t="shared" ref="D198:N198" si="61">D164+D180+D100</f>
        <v>0</v>
      </c>
      <c r="E198" s="250">
        <f t="shared" si="61"/>
        <v>52600</v>
      </c>
      <c r="F198" s="250">
        <f t="shared" si="61"/>
        <v>0</v>
      </c>
      <c r="G198" s="250">
        <f t="shared" si="61"/>
        <v>0</v>
      </c>
      <c r="H198" s="250">
        <f t="shared" si="61"/>
        <v>317920</v>
      </c>
      <c r="I198" s="250">
        <f t="shared" si="61"/>
        <v>0</v>
      </c>
      <c r="J198" s="250">
        <f t="shared" si="61"/>
        <v>240230</v>
      </c>
      <c r="K198" s="250">
        <f t="shared" si="61"/>
        <v>786740</v>
      </c>
      <c r="L198" s="250">
        <f t="shared" si="61"/>
        <v>0</v>
      </c>
      <c r="M198" s="250">
        <f t="shared" si="61"/>
        <v>63531.370168232825</v>
      </c>
      <c r="N198" s="250">
        <f t="shared" si="61"/>
        <v>6208455.8869445119</v>
      </c>
      <c r="O198" s="250">
        <f t="shared" ref="O198" si="62">O4+O20+O36+O52+O68+O84+O100+O116+O132+O148</f>
        <v>7669477.2571127433</v>
      </c>
    </row>
    <row r="199" spans="1:17" s="249" customFormat="1" x14ac:dyDescent="0.25">
      <c r="B199" s="249" t="s">
        <v>61</v>
      </c>
      <c r="C199" s="250">
        <f t="shared" ref="C199:N199" si="63">C165+C181+C101</f>
        <v>0</v>
      </c>
      <c r="D199" s="250">
        <f t="shared" si="63"/>
        <v>0</v>
      </c>
      <c r="E199" s="250">
        <f t="shared" si="63"/>
        <v>0</v>
      </c>
      <c r="F199" s="250">
        <f t="shared" si="63"/>
        <v>9979</v>
      </c>
      <c r="G199" s="250">
        <f t="shared" si="63"/>
        <v>0</v>
      </c>
      <c r="H199" s="250">
        <f t="shared" si="63"/>
        <v>0</v>
      </c>
      <c r="I199" s="250">
        <f t="shared" si="63"/>
        <v>0</v>
      </c>
      <c r="J199" s="250">
        <f t="shared" si="63"/>
        <v>0</v>
      </c>
      <c r="K199" s="250">
        <f t="shared" si="63"/>
        <v>41586</v>
      </c>
      <c r="L199" s="250">
        <f t="shared" si="63"/>
        <v>0</v>
      </c>
      <c r="M199" s="250">
        <f t="shared" si="63"/>
        <v>362.34093847989345</v>
      </c>
      <c r="N199" s="250">
        <f t="shared" si="63"/>
        <v>13719.259551619047</v>
      </c>
      <c r="O199" s="250">
        <f t="shared" ref="O199" si="64">O5+O21+O37+O53+O69+O85+O101+O117+O133+O149</f>
        <v>65646.600490098936</v>
      </c>
    </row>
    <row r="200" spans="1:17" s="249" customFormat="1" x14ac:dyDescent="0.25">
      <c r="B200" s="249" t="s">
        <v>60</v>
      </c>
      <c r="C200" s="250">
        <f t="shared" ref="C200:N200" si="65">C166+C182+C102</f>
        <v>0</v>
      </c>
      <c r="D200" s="250">
        <f t="shared" si="65"/>
        <v>0</v>
      </c>
      <c r="E200" s="250">
        <f t="shared" si="65"/>
        <v>0</v>
      </c>
      <c r="F200" s="250">
        <f t="shared" si="65"/>
        <v>20985</v>
      </c>
      <c r="G200" s="250">
        <f t="shared" si="65"/>
        <v>20985</v>
      </c>
      <c r="H200" s="250">
        <f t="shared" si="65"/>
        <v>0</v>
      </c>
      <c r="I200" s="250">
        <f t="shared" si="65"/>
        <v>0</v>
      </c>
      <c r="J200" s="250">
        <f t="shared" si="65"/>
        <v>23637</v>
      </c>
      <c r="K200" s="250">
        <f t="shared" si="65"/>
        <v>12591</v>
      </c>
      <c r="L200" s="250">
        <f t="shared" si="65"/>
        <v>11819</v>
      </c>
      <c r="M200" s="250">
        <f t="shared" si="65"/>
        <v>3437.7310022410838</v>
      </c>
      <c r="N200" s="250">
        <f t="shared" si="65"/>
        <v>35537.494318582634</v>
      </c>
      <c r="O200" s="250">
        <f t="shared" ref="O200" si="66">O6+O22+O38+O54+O70+O86+O102+O118+O134+O150</f>
        <v>128992.22532082372</v>
      </c>
    </row>
    <row r="201" spans="1:17" s="249" customFormat="1" x14ac:dyDescent="0.25">
      <c r="B201" s="249" t="s">
        <v>59</v>
      </c>
      <c r="C201" s="250">
        <f t="shared" ref="C201:N201" si="67">C167+C183+C103</f>
        <v>0</v>
      </c>
      <c r="D201" s="250">
        <f t="shared" si="67"/>
        <v>107558</v>
      </c>
      <c r="E201" s="250">
        <f t="shared" si="67"/>
        <v>761707</v>
      </c>
      <c r="F201" s="250">
        <f t="shared" si="67"/>
        <v>314104</v>
      </c>
      <c r="G201" s="250">
        <f t="shared" si="67"/>
        <v>578375</v>
      </c>
      <c r="H201" s="250">
        <f t="shared" si="67"/>
        <v>624148.5</v>
      </c>
      <c r="I201" s="250">
        <f t="shared" si="67"/>
        <v>185889.07</v>
      </c>
      <c r="J201" s="250">
        <f t="shared" si="67"/>
        <v>384725</v>
      </c>
      <c r="K201" s="250">
        <f t="shared" si="67"/>
        <v>1192406.44</v>
      </c>
      <c r="L201" s="250">
        <f t="shared" si="67"/>
        <v>1356936.56</v>
      </c>
      <c r="M201" s="250">
        <f t="shared" si="67"/>
        <v>366608.67586283101</v>
      </c>
      <c r="N201" s="250">
        <f t="shared" si="67"/>
        <v>10794819.50503505</v>
      </c>
      <c r="O201" s="250">
        <f t="shared" ref="O201" si="68">O7+O23+O39+O55+O71+O87+O103+O119+O135+O151</f>
        <v>16667277.750897883</v>
      </c>
    </row>
    <row r="202" spans="1:17" s="249" customFormat="1" x14ac:dyDescent="0.25">
      <c r="B202" s="249" t="s">
        <v>58</v>
      </c>
      <c r="C202" s="250">
        <f t="shared" ref="C202:N202" si="69">C168+C184+C104</f>
        <v>0</v>
      </c>
      <c r="D202" s="250">
        <f t="shared" si="69"/>
        <v>0</v>
      </c>
      <c r="E202" s="250">
        <f t="shared" si="69"/>
        <v>0</v>
      </c>
      <c r="F202" s="250">
        <f t="shared" si="69"/>
        <v>0</v>
      </c>
      <c r="G202" s="250">
        <f t="shared" si="69"/>
        <v>0</v>
      </c>
      <c r="H202" s="250">
        <f t="shared" si="69"/>
        <v>0</v>
      </c>
      <c r="I202" s="250">
        <f t="shared" si="69"/>
        <v>0</v>
      </c>
      <c r="J202" s="250">
        <f t="shared" si="69"/>
        <v>0</v>
      </c>
      <c r="K202" s="250">
        <f t="shared" si="69"/>
        <v>0</v>
      </c>
      <c r="L202" s="250">
        <f t="shared" si="69"/>
        <v>0</v>
      </c>
      <c r="M202" s="250">
        <f t="shared" si="69"/>
        <v>14388.221690609673</v>
      </c>
      <c r="N202" s="250">
        <f t="shared" si="69"/>
        <v>74083.514018443762</v>
      </c>
      <c r="O202" s="250">
        <f t="shared" ref="O202" si="70">O8+O24+O40+O56+O72+O88+O104+O120+O136+O152</f>
        <v>88471.73570905345</v>
      </c>
    </row>
    <row r="203" spans="1:17" s="249" customFormat="1" x14ac:dyDescent="0.25">
      <c r="B203" s="249" t="s">
        <v>57</v>
      </c>
      <c r="C203" s="250">
        <f t="shared" ref="C203:N203" si="71">C169+C185+C105</f>
        <v>0</v>
      </c>
      <c r="D203" s="250">
        <f t="shared" si="71"/>
        <v>0</v>
      </c>
      <c r="E203" s="250">
        <f t="shared" si="71"/>
        <v>0</v>
      </c>
      <c r="F203" s="250">
        <f t="shared" si="71"/>
        <v>0</v>
      </c>
      <c r="G203" s="250">
        <f t="shared" si="71"/>
        <v>0</v>
      </c>
      <c r="H203" s="250">
        <f t="shared" si="71"/>
        <v>0</v>
      </c>
      <c r="I203" s="250">
        <f t="shared" si="71"/>
        <v>0</v>
      </c>
      <c r="J203" s="250">
        <f t="shared" si="71"/>
        <v>0</v>
      </c>
      <c r="K203" s="250">
        <f t="shared" si="71"/>
        <v>2638.4</v>
      </c>
      <c r="L203" s="250">
        <f t="shared" si="71"/>
        <v>62792.22</v>
      </c>
      <c r="M203" s="250">
        <f t="shared" si="71"/>
        <v>9850.1753916902981</v>
      </c>
      <c r="N203" s="250">
        <f t="shared" si="71"/>
        <v>10257.940138218593</v>
      </c>
      <c r="O203" s="250">
        <f t="shared" ref="O203" si="72">O9+O25+O41+O57+O73+O89+O105+O121+O137+O153</f>
        <v>85538.735529908881</v>
      </c>
    </row>
    <row r="204" spans="1:17" s="249" customFormat="1" x14ac:dyDescent="0.25">
      <c r="B204" s="249" t="s">
        <v>56</v>
      </c>
      <c r="C204" s="250">
        <f t="shared" ref="C204:N204" si="73">C170+C186+C106</f>
        <v>0</v>
      </c>
      <c r="D204" s="250">
        <f t="shared" si="73"/>
        <v>8483</v>
      </c>
      <c r="E204" s="250">
        <f t="shared" si="73"/>
        <v>135237</v>
      </c>
      <c r="F204" s="250">
        <f t="shared" si="73"/>
        <v>658875.17999999993</v>
      </c>
      <c r="G204" s="250">
        <f t="shared" si="73"/>
        <v>731636.46</v>
      </c>
      <c r="H204" s="250">
        <f t="shared" si="73"/>
        <v>1660594.11</v>
      </c>
      <c r="I204" s="250">
        <f t="shared" si="73"/>
        <v>139299.46</v>
      </c>
      <c r="J204" s="250">
        <f t="shared" si="73"/>
        <v>538949.92000000004</v>
      </c>
      <c r="K204" s="250">
        <f t="shared" si="73"/>
        <v>1255554</v>
      </c>
      <c r="L204" s="250">
        <f t="shared" si="73"/>
        <v>1380223.14</v>
      </c>
      <c r="M204" s="250">
        <f t="shared" si="73"/>
        <v>370361.99905833387</v>
      </c>
      <c r="N204" s="250">
        <f t="shared" si="73"/>
        <v>14784685.062228467</v>
      </c>
      <c r="O204" s="250">
        <f t="shared" ref="O204" si="74">O10+O26+O42+O58+O74+O90+O106+O122+O138+O154</f>
        <v>21663899.331286803</v>
      </c>
    </row>
    <row r="205" spans="1:17" s="249" customFormat="1" x14ac:dyDescent="0.25">
      <c r="B205" s="249" t="s">
        <v>55</v>
      </c>
      <c r="C205" s="250">
        <f t="shared" ref="C205:N205" si="75">C171+C187+C107</f>
        <v>0</v>
      </c>
      <c r="D205" s="250">
        <f t="shared" si="75"/>
        <v>1015955</v>
      </c>
      <c r="E205" s="250">
        <f t="shared" si="75"/>
        <v>4527426.8599999994</v>
      </c>
      <c r="F205" s="250">
        <f t="shared" si="75"/>
        <v>2867756</v>
      </c>
      <c r="G205" s="250">
        <f t="shared" si="75"/>
        <v>3421706.71</v>
      </c>
      <c r="H205" s="250">
        <f t="shared" si="75"/>
        <v>3922370.84</v>
      </c>
      <c r="I205" s="250">
        <f t="shared" si="75"/>
        <v>2411965.23</v>
      </c>
      <c r="J205" s="250">
        <f t="shared" si="75"/>
        <v>6292604.8100000005</v>
      </c>
      <c r="K205" s="250">
        <f t="shared" si="75"/>
        <v>6344383.9000000004</v>
      </c>
      <c r="L205" s="250">
        <f t="shared" si="75"/>
        <v>2594349.65</v>
      </c>
      <c r="M205" s="250">
        <f t="shared" si="75"/>
        <v>2381512.3089101491</v>
      </c>
      <c r="N205" s="250">
        <f t="shared" si="75"/>
        <v>27074888.491550568</v>
      </c>
      <c r="O205" s="250">
        <f t="shared" ref="O205" si="76">O11+O27+O43+O59+O75+O91+O107+O123+O139+O155</f>
        <v>62854919.800460719</v>
      </c>
    </row>
    <row r="206" spans="1:17" s="249" customFormat="1" x14ac:dyDescent="0.25">
      <c r="B206" s="249" t="s">
        <v>54</v>
      </c>
      <c r="C206" s="250">
        <f t="shared" ref="C206:N206" si="77">C172+C188+C108</f>
        <v>0</v>
      </c>
      <c r="D206" s="250">
        <f t="shared" si="77"/>
        <v>0</v>
      </c>
      <c r="E206" s="250">
        <f t="shared" si="77"/>
        <v>18317</v>
      </c>
      <c r="F206" s="250">
        <f t="shared" si="77"/>
        <v>0</v>
      </c>
      <c r="G206" s="250">
        <f t="shared" si="77"/>
        <v>29589</v>
      </c>
      <c r="H206" s="250">
        <f t="shared" si="77"/>
        <v>5636</v>
      </c>
      <c r="I206" s="250">
        <f t="shared" si="77"/>
        <v>5636</v>
      </c>
      <c r="J206" s="250">
        <f t="shared" si="77"/>
        <v>0</v>
      </c>
      <c r="K206" s="250">
        <f t="shared" si="77"/>
        <v>387720.03731996159</v>
      </c>
      <c r="L206" s="250">
        <f t="shared" si="77"/>
        <v>306746.09283495159</v>
      </c>
      <c r="M206" s="250">
        <f t="shared" si="77"/>
        <v>233704.22874198938</v>
      </c>
      <c r="N206" s="250">
        <f t="shared" si="77"/>
        <v>3697572.666158156</v>
      </c>
      <c r="O206" s="250">
        <f t="shared" ref="O206" si="78">O12+O28+O44+O60+O76+O92+O108+O124+O140+O156</f>
        <v>4684921.0250550592</v>
      </c>
    </row>
    <row r="207" spans="1:17" s="249" customFormat="1" x14ac:dyDescent="0.25">
      <c r="B207" s="249" t="s">
        <v>53</v>
      </c>
      <c r="C207" s="250">
        <f t="shared" ref="C207:N207" si="79">C173+C189+C109</f>
        <v>0</v>
      </c>
      <c r="D207" s="250">
        <f t="shared" si="79"/>
        <v>0</v>
      </c>
      <c r="E207" s="250">
        <f t="shared" si="79"/>
        <v>104820</v>
      </c>
      <c r="F207" s="250">
        <f t="shared" si="79"/>
        <v>0</v>
      </c>
      <c r="G207" s="250">
        <f t="shared" si="79"/>
        <v>0</v>
      </c>
      <c r="H207" s="250">
        <f t="shared" si="79"/>
        <v>0</v>
      </c>
      <c r="I207" s="250">
        <f t="shared" si="79"/>
        <v>289988</v>
      </c>
      <c r="J207" s="250">
        <f t="shared" si="79"/>
        <v>870194</v>
      </c>
      <c r="K207" s="250">
        <f t="shared" si="79"/>
        <v>0</v>
      </c>
      <c r="L207" s="250">
        <f t="shared" si="79"/>
        <v>35240</v>
      </c>
      <c r="M207" s="250">
        <f t="shared" si="79"/>
        <v>23787.164085422162</v>
      </c>
      <c r="N207" s="250">
        <f t="shared" si="79"/>
        <v>639503.00295505731</v>
      </c>
      <c r="O207" s="250">
        <f t="shared" ref="O207" si="80">O13+O29+O45+O61+O77+O93+O109+O125+O141+O157</f>
        <v>1963532.1670404794</v>
      </c>
    </row>
    <row r="208" spans="1:17" s="249" customFormat="1" x14ac:dyDescent="0.25">
      <c r="B208" s="249" t="s">
        <v>52</v>
      </c>
      <c r="C208" s="250">
        <f t="shared" ref="C208:N208" si="81">C174+C190+C110</f>
        <v>0</v>
      </c>
      <c r="D208" s="250">
        <f t="shared" si="81"/>
        <v>0</v>
      </c>
      <c r="E208" s="250">
        <f t="shared" si="81"/>
        <v>0</v>
      </c>
      <c r="F208" s="250">
        <f t="shared" si="81"/>
        <v>0</v>
      </c>
      <c r="G208" s="250">
        <f t="shared" si="81"/>
        <v>154300</v>
      </c>
      <c r="H208" s="250">
        <f t="shared" si="81"/>
        <v>0</v>
      </c>
      <c r="I208" s="250">
        <f t="shared" si="81"/>
        <v>9261</v>
      </c>
      <c r="J208" s="250">
        <f t="shared" si="81"/>
        <v>5686890</v>
      </c>
      <c r="K208" s="250">
        <f t="shared" si="81"/>
        <v>64045</v>
      </c>
      <c r="L208" s="250">
        <f t="shared" si="81"/>
        <v>0</v>
      </c>
      <c r="M208" s="250">
        <f t="shared" si="81"/>
        <v>11671.67341618584</v>
      </c>
      <c r="N208" s="250">
        <f t="shared" si="81"/>
        <v>441922.78595445328</v>
      </c>
      <c r="O208" s="250">
        <f t="shared" ref="O208" si="82">O14+O30+O46+O62+O78+O94+O110+O126+O142+O158</f>
        <v>6368090.4593706392</v>
      </c>
    </row>
    <row r="209" spans="2:15" s="249" customFormat="1" x14ac:dyDescent="0.25">
      <c r="B209" s="249" t="s">
        <v>51</v>
      </c>
      <c r="C209" s="250">
        <f t="shared" ref="C209:N209" si="83">C175+C191+C111</f>
        <v>0</v>
      </c>
      <c r="D209" s="250">
        <f t="shared" si="83"/>
        <v>0</v>
      </c>
      <c r="E209" s="250">
        <f t="shared" si="83"/>
        <v>95082</v>
      </c>
      <c r="F209" s="250">
        <f t="shared" si="83"/>
        <v>73720</v>
      </c>
      <c r="G209" s="250">
        <f t="shared" si="83"/>
        <v>34571</v>
      </c>
      <c r="H209" s="250">
        <f t="shared" si="83"/>
        <v>0</v>
      </c>
      <c r="I209" s="250">
        <f t="shared" si="83"/>
        <v>5150</v>
      </c>
      <c r="J209" s="250">
        <f t="shared" si="83"/>
        <v>4880</v>
      </c>
      <c r="K209" s="250">
        <f t="shared" si="83"/>
        <v>222713</v>
      </c>
      <c r="L209" s="250">
        <f t="shared" si="83"/>
        <v>-131624.65</v>
      </c>
      <c r="M209" s="250">
        <f t="shared" si="83"/>
        <v>18998.510272846517</v>
      </c>
      <c r="N209" s="250">
        <f t="shared" si="83"/>
        <v>575697.85890526522</v>
      </c>
      <c r="O209" s="250">
        <f t="shared" ref="O209" si="84">O15+O31+O47+O63+O79+O95+O111+O127+O143+O159</f>
        <v>899187.71917811187</v>
      </c>
    </row>
    <row r="210" spans="2:15" s="249" customFormat="1" x14ac:dyDescent="0.25">
      <c r="B210" s="249" t="s">
        <v>50</v>
      </c>
      <c r="C210" s="250">
        <f t="shared" ref="C210:N210" si="85">C176+C192+C112</f>
        <v>0</v>
      </c>
      <c r="D210" s="250">
        <f t="shared" si="85"/>
        <v>0</v>
      </c>
      <c r="E210" s="250">
        <f t="shared" si="85"/>
        <v>0</v>
      </c>
      <c r="F210" s="250">
        <f t="shared" si="85"/>
        <v>0</v>
      </c>
      <c r="G210" s="250">
        <f t="shared" si="85"/>
        <v>17220.95</v>
      </c>
      <c r="H210" s="250">
        <f t="shared" si="85"/>
        <v>0</v>
      </c>
      <c r="I210" s="250">
        <f t="shared" si="85"/>
        <v>0</v>
      </c>
      <c r="J210" s="250">
        <f t="shared" si="85"/>
        <v>0</v>
      </c>
      <c r="K210" s="250">
        <f t="shared" si="85"/>
        <v>42312</v>
      </c>
      <c r="L210" s="250">
        <f t="shared" si="85"/>
        <v>0</v>
      </c>
      <c r="M210" s="250">
        <f t="shared" si="85"/>
        <v>270.60925058401671</v>
      </c>
      <c r="N210" s="250">
        <f t="shared" si="85"/>
        <v>499.68494023726214</v>
      </c>
      <c r="O210" s="250">
        <f t="shared" ref="O210" si="86">O16+O32+O48+O64+O80+O96+O112+O128+O144+O160</f>
        <v>60303.244190821279</v>
      </c>
    </row>
    <row r="211" spans="2:15" s="249" customFormat="1" x14ac:dyDescent="0.25">
      <c r="B211" s="249" t="s">
        <v>43</v>
      </c>
      <c r="C211" s="250">
        <f t="shared" ref="C211:O211" si="87">C17+C33+C49+C65+C81+C97+C113+C129+C145+C161</f>
        <v>0</v>
      </c>
      <c r="D211" s="250">
        <f t="shared" si="87"/>
        <v>1131996</v>
      </c>
      <c r="E211" s="250">
        <f t="shared" si="87"/>
        <v>5695189.8600000003</v>
      </c>
      <c r="F211" s="250">
        <f t="shared" si="87"/>
        <v>3945419.18</v>
      </c>
      <c r="G211" s="250">
        <f t="shared" si="87"/>
        <v>4988384.12</v>
      </c>
      <c r="H211" s="250">
        <f t="shared" si="87"/>
        <v>6530669.4500000002</v>
      </c>
      <c r="I211" s="250">
        <f t="shared" si="87"/>
        <v>3047188.76</v>
      </c>
      <c r="J211" s="250">
        <f t="shared" si="87"/>
        <v>14042110.73</v>
      </c>
      <c r="K211" s="250">
        <f t="shared" si="87"/>
        <v>10352689.777319962</v>
      </c>
      <c r="L211" s="250">
        <f t="shared" si="87"/>
        <v>5616482.0128349513</v>
      </c>
      <c r="M211" s="250">
        <f t="shared" si="87"/>
        <v>3498485.0087895961</v>
      </c>
      <c r="N211" s="250">
        <f t="shared" si="87"/>
        <v>64351643.152698621</v>
      </c>
      <c r="O211" s="250">
        <f t="shared" si="87"/>
        <v>123200258.05164313</v>
      </c>
    </row>
    <row r="212" spans="2:15" s="249" customFormat="1" x14ac:dyDescent="0.25">
      <c r="O212" s="251"/>
    </row>
    <row r="213" spans="2:15" s="249" customFormat="1" x14ac:dyDescent="0.25">
      <c r="N213" s="249" t="s">
        <v>180</v>
      </c>
      <c r="O213" s="252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123200258.05164312</v>
      </c>
    </row>
    <row r="214" spans="2:15" s="249" customFormat="1" x14ac:dyDescent="0.25">
      <c r="N214" s="249" t="s">
        <v>180</v>
      </c>
      <c r="O214" s="253" t="str">
        <f>IF(O194=O213,"ok","SUM ERROR")</f>
        <v>ok</v>
      </c>
    </row>
    <row r="216" spans="2:15" x14ac:dyDescent="0.25">
      <c r="B216" s="249" t="s">
        <v>184</v>
      </c>
      <c r="C216" s="263">
        <f t="shared" ref="C216:N216" si="88">C17+C33+C49+C65+C81+C97+C161</f>
        <v>0</v>
      </c>
      <c r="D216" s="263">
        <f t="shared" si="88"/>
        <v>1131996</v>
      </c>
      <c r="E216" s="263">
        <f t="shared" si="88"/>
        <v>5211463</v>
      </c>
      <c r="F216" s="263">
        <f t="shared" si="88"/>
        <v>3522524</v>
      </c>
      <c r="G216" s="263">
        <f t="shared" si="88"/>
        <v>4409487</v>
      </c>
      <c r="H216" s="263">
        <f t="shared" si="88"/>
        <v>5974552</v>
      </c>
      <c r="I216" s="263">
        <f t="shared" si="88"/>
        <v>2807788</v>
      </c>
      <c r="J216" s="263">
        <f t="shared" si="88"/>
        <v>13923597</v>
      </c>
      <c r="K216" s="263">
        <f t="shared" si="88"/>
        <v>9756692</v>
      </c>
      <c r="L216" s="263">
        <f t="shared" si="88"/>
        <v>5345532</v>
      </c>
      <c r="M216" s="263">
        <f t="shared" si="88"/>
        <v>3275262.5749305552</v>
      </c>
      <c r="N216" s="263">
        <f t="shared" si="88"/>
        <v>64086685.650194377</v>
      </c>
      <c r="O216" s="264">
        <f>O17+O33+O49+O65+O81+O97+O161</f>
        <v>119445579.22512493</v>
      </c>
    </row>
    <row r="217" spans="2:15" x14ac:dyDescent="0.25">
      <c r="B217" s="249" t="s">
        <v>185</v>
      </c>
      <c r="C217" s="263">
        <f t="shared" ref="C217:N217" si="89">C113</f>
        <v>0</v>
      </c>
      <c r="D217" s="263">
        <f t="shared" si="89"/>
        <v>0</v>
      </c>
      <c r="E217" s="263">
        <f t="shared" si="89"/>
        <v>0</v>
      </c>
      <c r="F217" s="263">
        <f t="shared" si="89"/>
        <v>0</v>
      </c>
      <c r="G217" s="263">
        <f t="shared" si="89"/>
        <v>0</v>
      </c>
      <c r="H217" s="263">
        <f t="shared" si="89"/>
        <v>0</v>
      </c>
      <c r="I217" s="263">
        <f t="shared" si="89"/>
        <v>0</v>
      </c>
      <c r="J217" s="263">
        <f t="shared" si="89"/>
        <v>0</v>
      </c>
      <c r="K217" s="263">
        <f t="shared" si="89"/>
        <v>235548.03731996162</v>
      </c>
      <c r="L217" s="263">
        <f t="shared" si="89"/>
        <v>275748.09283495159</v>
      </c>
      <c r="M217" s="263">
        <f t="shared" si="89"/>
        <v>0</v>
      </c>
      <c r="N217" s="263">
        <f t="shared" si="89"/>
        <v>0</v>
      </c>
      <c r="O217" s="264">
        <f>O113</f>
        <v>511296.13015491317</v>
      </c>
    </row>
    <row r="218" spans="2:15" x14ac:dyDescent="0.25">
      <c r="B218" s="249" t="s">
        <v>186</v>
      </c>
      <c r="C218" s="263">
        <f t="shared" ref="C218:N218" si="90">C129+C145</f>
        <v>0</v>
      </c>
      <c r="D218" s="263">
        <f t="shared" si="90"/>
        <v>0</v>
      </c>
      <c r="E218" s="263">
        <f t="shared" si="90"/>
        <v>483726.86</v>
      </c>
      <c r="F218" s="263">
        <f t="shared" si="90"/>
        <v>422895.18</v>
      </c>
      <c r="G218" s="263">
        <f t="shared" si="90"/>
        <v>578897.12</v>
      </c>
      <c r="H218" s="263">
        <f t="shared" si="90"/>
        <v>556117.45000000007</v>
      </c>
      <c r="I218" s="263">
        <f t="shared" si="90"/>
        <v>239400.76</v>
      </c>
      <c r="J218" s="263">
        <f t="shared" si="90"/>
        <v>118513.73</v>
      </c>
      <c r="K218" s="263">
        <f t="shared" si="90"/>
        <v>360449.74</v>
      </c>
      <c r="L218" s="263">
        <f t="shared" si="90"/>
        <v>-4798.0799999999872</v>
      </c>
      <c r="M218" s="263">
        <f t="shared" si="90"/>
        <v>223222.43385904076</v>
      </c>
      <c r="N218" s="263">
        <f t="shared" si="90"/>
        <v>264957.5025042466</v>
      </c>
      <c r="O218" s="264">
        <f>O129+O145</f>
        <v>3243382.6963632875</v>
      </c>
    </row>
    <row r="219" spans="2:15" x14ac:dyDescent="0.25">
      <c r="B219" s="249" t="s">
        <v>34</v>
      </c>
      <c r="C219" s="263">
        <f t="shared" ref="C219:N219" si="91">SUM(C216:C218)</f>
        <v>0</v>
      </c>
      <c r="D219" s="263">
        <f t="shared" si="91"/>
        <v>1131996</v>
      </c>
      <c r="E219" s="263">
        <f t="shared" si="91"/>
        <v>5695189.8600000003</v>
      </c>
      <c r="F219" s="263">
        <f t="shared" si="91"/>
        <v>3945419.18</v>
      </c>
      <c r="G219" s="263">
        <f t="shared" si="91"/>
        <v>4988384.12</v>
      </c>
      <c r="H219" s="263">
        <f t="shared" si="91"/>
        <v>6530669.4500000002</v>
      </c>
      <c r="I219" s="263">
        <f t="shared" si="91"/>
        <v>3047188.76</v>
      </c>
      <c r="J219" s="263">
        <f t="shared" si="91"/>
        <v>14042110.73</v>
      </c>
      <c r="K219" s="263">
        <f t="shared" si="91"/>
        <v>10352689.777319962</v>
      </c>
      <c r="L219" s="263">
        <f t="shared" si="91"/>
        <v>5616482.0128349513</v>
      </c>
      <c r="M219" s="263">
        <f t="shared" si="91"/>
        <v>3498485.0087895961</v>
      </c>
      <c r="N219" s="263">
        <f t="shared" si="91"/>
        <v>64351643.152698621</v>
      </c>
      <c r="O219" s="264">
        <f>SUM(O216:O218)</f>
        <v>123200258.05164312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conditionalFormatting sqref="O214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AC97"/>
  <sheetViews>
    <sheetView topLeftCell="A15" zoomScale="80" zoomScaleNormal="80" workbookViewId="0">
      <pane xSplit="2" topLeftCell="C1" activePane="topRight" state="frozen"/>
      <selection activeCell="J80" sqref="J80"/>
      <selection pane="topRight" activeCell="O51" sqref="O51"/>
    </sheetView>
  </sheetViews>
  <sheetFormatPr defaultRowHeight="15" x14ac:dyDescent="0.25"/>
  <cols>
    <col min="1" max="1" width="9" customWidth="1"/>
    <col min="2" max="2" width="29" bestFit="1" customWidth="1"/>
    <col min="3" max="3" width="12.5703125" bestFit="1" customWidth="1"/>
    <col min="4" max="4" width="14.28515625" bestFit="1" customWidth="1"/>
    <col min="5" max="5" width="15.28515625" bestFit="1" customWidth="1"/>
    <col min="6" max="6" width="12.5703125" bestFit="1" customWidth="1"/>
    <col min="7" max="7" width="13.5703125" bestFit="1" customWidth="1"/>
    <col min="8" max="8" width="14.7109375" bestFit="1" customWidth="1"/>
    <col min="9" max="16" width="14.28515625" bestFit="1" customWidth="1"/>
    <col min="17" max="27" width="14.28515625" customWidth="1"/>
    <col min="28" max="28" width="10.5703125" bestFit="1" customWidth="1"/>
    <col min="29" max="29" width="16.7109375" bestFit="1" customWidth="1"/>
  </cols>
  <sheetData>
    <row r="1" spans="1:27" ht="15.75" thickBo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.75" thickBot="1" x14ac:dyDescent="0.3">
      <c r="A2" s="67"/>
      <c r="B2" s="141" t="s">
        <v>13</v>
      </c>
      <c r="C2" s="316">
        <v>0.65</v>
      </c>
      <c r="D2" s="317">
        <f>C2</f>
        <v>0.65</v>
      </c>
      <c r="E2" s="317">
        <f t="shared" ref="E2:AA2" si="0">D2</f>
        <v>0.65</v>
      </c>
      <c r="F2" s="317">
        <f t="shared" si="0"/>
        <v>0.65</v>
      </c>
      <c r="G2" s="317">
        <f t="shared" si="0"/>
        <v>0.65</v>
      </c>
      <c r="H2" s="317">
        <f t="shared" si="0"/>
        <v>0.65</v>
      </c>
      <c r="I2" s="317">
        <f t="shared" si="0"/>
        <v>0.65</v>
      </c>
      <c r="J2" s="317">
        <f t="shared" si="0"/>
        <v>0.65</v>
      </c>
      <c r="K2" s="317">
        <f t="shared" si="0"/>
        <v>0.65</v>
      </c>
      <c r="L2" s="317">
        <f t="shared" si="0"/>
        <v>0.65</v>
      </c>
      <c r="M2" s="317">
        <f t="shared" si="0"/>
        <v>0.65</v>
      </c>
      <c r="N2" s="317">
        <f t="shared" si="0"/>
        <v>0.65</v>
      </c>
      <c r="O2" s="317">
        <f t="shared" si="0"/>
        <v>0.65</v>
      </c>
      <c r="P2" s="317">
        <f t="shared" si="0"/>
        <v>0.65</v>
      </c>
      <c r="Q2" s="317">
        <f t="shared" si="0"/>
        <v>0.65</v>
      </c>
      <c r="R2" s="317">
        <f t="shared" si="0"/>
        <v>0.65</v>
      </c>
      <c r="S2" s="317">
        <f t="shared" si="0"/>
        <v>0.65</v>
      </c>
      <c r="T2" s="317">
        <f t="shared" si="0"/>
        <v>0.65</v>
      </c>
      <c r="U2" s="317">
        <f t="shared" si="0"/>
        <v>0.65</v>
      </c>
      <c r="V2" s="317">
        <f t="shared" si="0"/>
        <v>0.65</v>
      </c>
      <c r="W2" s="317">
        <f t="shared" si="0"/>
        <v>0.65</v>
      </c>
      <c r="X2" s="317">
        <f t="shared" si="0"/>
        <v>0.65</v>
      </c>
      <c r="Y2" s="317">
        <f t="shared" si="0"/>
        <v>0.65</v>
      </c>
      <c r="Z2" s="317">
        <f t="shared" si="0"/>
        <v>0.65</v>
      </c>
      <c r="AA2" s="317">
        <f t="shared" si="0"/>
        <v>0.65</v>
      </c>
    </row>
    <row r="3" spans="1:27" s="7" customFormat="1" ht="16.5" customHeight="1" thickBot="1" x14ac:dyDescent="0.4">
      <c r="B3" s="66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7" ht="15.75" customHeight="1" thickBot="1" x14ac:dyDescent="0.3">
      <c r="A4" s="639" t="s">
        <v>14</v>
      </c>
      <c r="B4" s="145" t="s">
        <v>10</v>
      </c>
      <c r="C4" s="135">
        <f>'YTD PROGRAM SUMMARY'!C5</f>
        <v>45292</v>
      </c>
      <c r="D4" s="135">
        <f>'YTD PROGRAM SUMMARY'!D5</f>
        <v>45323</v>
      </c>
      <c r="E4" s="135">
        <f>'YTD PROGRAM SUMMARY'!E5</f>
        <v>45352</v>
      </c>
      <c r="F4" s="135">
        <f>'YTD PROGRAM SUMMARY'!F5</f>
        <v>45383</v>
      </c>
      <c r="G4" s="135">
        <f>'YTD PROGRAM SUMMARY'!G5</f>
        <v>45413</v>
      </c>
      <c r="H4" s="135">
        <f>'YTD PROGRAM SUMMARY'!H5</f>
        <v>45444</v>
      </c>
      <c r="I4" s="135">
        <f>'YTD PROGRAM SUMMARY'!I5</f>
        <v>45474</v>
      </c>
      <c r="J4" s="135">
        <f>'YTD PROGRAM SUMMARY'!J5</f>
        <v>45505</v>
      </c>
      <c r="K4" s="135">
        <f>'YTD PROGRAM SUMMARY'!K5</f>
        <v>45536</v>
      </c>
      <c r="L4" s="135">
        <f>'YTD PROGRAM SUMMARY'!L5</f>
        <v>45566</v>
      </c>
      <c r="M4" s="135">
        <f>'YTD PROGRAM SUMMARY'!M5</f>
        <v>45597</v>
      </c>
      <c r="N4" s="135">
        <f>'YTD PROGRAM SUMMARY'!N5</f>
        <v>45627</v>
      </c>
      <c r="O4" s="135">
        <f>'YTD PROGRAM SUMMARY'!O5</f>
        <v>45658</v>
      </c>
      <c r="P4" s="135">
        <f>'YTD PROGRAM SUMMARY'!P5</f>
        <v>45689</v>
      </c>
      <c r="Q4" s="135">
        <f>'YTD PROGRAM SUMMARY'!Q5</f>
        <v>45717</v>
      </c>
      <c r="R4" s="135">
        <f>'YTD PROGRAM SUMMARY'!R5</f>
        <v>45748</v>
      </c>
      <c r="S4" s="135">
        <f>'YTD PROGRAM SUMMARY'!S5</f>
        <v>45778</v>
      </c>
      <c r="T4" s="135">
        <f>'YTD PROGRAM SUMMARY'!T5</f>
        <v>45809</v>
      </c>
      <c r="U4" s="135">
        <f>'YTD PROGRAM SUMMARY'!U5</f>
        <v>45839</v>
      </c>
      <c r="V4" s="135">
        <f>'YTD PROGRAM SUMMARY'!V5</f>
        <v>45870</v>
      </c>
      <c r="W4" s="135">
        <f>'YTD PROGRAM SUMMARY'!W5</f>
        <v>45901</v>
      </c>
      <c r="X4" s="135">
        <f>'YTD PROGRAM SUMMARY'!X5</f>
        <v>45931</v>
      </c>
      <c r="Y4" s="135">
        <f>'YTD PROGRAM SUMMARY'!Y5</f>
        <v>45962</v>
      </c>
      <c r="Z4" s="135">
        <f>'YTD PROGRAM SUMMARY'!Z5</f>
        <v>45992</v>
      </c>
      <c r="AA4" s="135">
        <f>'YTD PROGRAM SUMMARY'!AA5</f>
        <v>46023</v>
      </c>
    </row>
    <row r="5" spans="1:27" ht="15" customHeight="1" x14ac:dyDescent="0.25">
      <c r="A5" s="640"/>
      <c r="B5" s="94" t="s">
        <v>0</v>
      </c>
      <c r="C5" s="123">
        <f>'RES kWh ENTRY'!C144</f>
        <v>0</v>
      </c>
      <c r="D5" s="123">
        <f>'RES kWh ENTRY'!D144</f>
        <v>0</v>
      </c>
      <c r="E5" s="259">
        <f>'RES kWh ENTRY'!E144</f>
        <v>0</v>
      </c>
      <c r="F5" s="123">
        <f>'RES kWh ENTRY'!F144</f>
        <v>0</v>
      </c>
      <c r="G5" s="123">
        <f>'RES kWh ENTRY'!G144</f>
        <v>0</v>
      </c>
      <c r="H5" s="123">
        <f>'RES kWh ENTRY'!H144</f>
        <v>10469</v>
      </c>
      <c r="I5" s="123">
        <f>'RES kWh ENTRY'!I144</f>
        <v>11245</v>
      </c>
      <c r="J5" s="123">
        <f>'RES kWh ENTRY'!J144</f>
        <v>17138</v>
      </c>
      <c r="K5" s="123">
        <f>'RES kWh ENTRY'!K144</f>
        <v>4591</v>
      </c>
      <c r="L5" s="123">
        <f>'RES kWh ENTRY'!L144</f>
        <v>8542</v>
      </c>
      <c r="M5" s="123">
        <f>'RES kWh ENTRY'!M144</f>
        <v>6729.6763221138926</v>
      </c>
      <c r="N5" s="123">
        <f>'RES kWh ENTRY'!N144</f>
        <v>6959.1773509372942</v>
      </c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</row>
    <row r="6" spans="1:27" x14ac:dyDescent="0.25">
      <c r="A6" s="640"/>
      <c r="B6" s="146" t="s">
        <v>1</v>
      </c>
      <c r="C6" s="3">
        <f>'RES kWh ENTRY'!C145</f>
        <v>58354.879999999917</v>
      </c>
      <c r="D6" s="3">
        <f>'RES kWh ENTRY'!D145</f>
        <v>2081580.9990000001</v>
      </c>
      <c r="E6" s="3">
        <f>'RES kWh ENTRY'!E145</f>
        <v>1623368.8600000013</v>
      </c>
      <c r="F6" s="3">
        <f>'RES kWh ENTRY'!F145</f>
        <v>1399234.06</v>
      </c>
      <c r="G6" s="3">
        <f>'RES kWh ENTRY'!G145</f>
        <v>2064028.12</v>
      </c>
      <c r="H6" s="3">
        <f>'RES kWh ENTRY'!H145</f>
        <v>2158689.4699999997</v>
      </c>
      <c r="I6" s="3">
        <f>'RES kWh ENTRY'!I145</f>
        <v>2659997.0599999996</v>
      </c>
      <c r="J6" s="3">
        <f>'RES kWh ENTRY'!J145</f>
        <v>2703412.46</v>
      </c>
      <c r="K6" s="3">
        <f>'RES kWh ENTRY'!K145</f>
        <v>2221517.7200000002</v>
      </c>
      <c r="L6" s="3">
        <f>'RES kWh ENTRY'!L145</f>
        <v>2244751.2699999996</v>
      </c>
      <c r="M6" s="3">
        <f>'RES kWh ENTRY'!M145</f>
        <v>1355639.2924917471</v>
      </c>
      <c r="N6" s="3">
        <f>'RES kWh ENTRY'!N145</f>
        <v>4214604.0707700225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x14ac:dyDescent="0.25">
      <c r="A7" s="640"/>
      <c r="B7" s="91" t="s">
        <v>2</v>
      </c>
      <c r="C7" s="3">
        <f>'RES kWh ENTRY'!C146</f>
        <v>0</v>
      </c>
      <c r="D7" s="3">
        <f>'RES kWh ENTRY'!D146</f>
        <v>0</v>
      </c>
      <c r="E7" s="3">
        <f>'RES kWh ENTRY'!E146</f>
        <v>0</v>
      </c>
      <c r="F7" s="3">
        <f>'RES kWh ENTRY'!F146</f>
        <v>0</v>
      </c>
      <c r="G7" s="3">
        <f>'RES kWh ENTRY'!G146</f>
        <v>0</v>
      </c>
      <c r="H7" s="3">
        <f>'RES kWh ENTRY'!H146</f>
        <v>0</v>
      </c>
      <c r="I7" s="3">
        <f>'RES kWh ENTRY'!I146</f>
        <v>0</v>
      </c>
      <c r="J7" s="3">
        <f>'RES kWh ENTRY'!J146</f>
        <v>0</v>
      </c>
      <c r="K7" s="3">
        <f>'RES kWh ENTRY'!K146</f>
        <v>0</v>
      </c>
      <c r="L7" s="3">
        <f>'RES kWh ENTRY'!L146</f>
        <v>0</v>
      </c>
      <c r="M7" s="3">
        <f>'RES kWh ENTRY'!M146</f>
        <v>0</v>
      </c>
      <c r="N7" s="3">
        <f>'RES kWh ENTRY'!N146</f>
        <v>0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x14ac:dyDescent="0.25">
      <c r="A8" s="640"/>
      <c r="B8" s="91" t="s">
        <v>9</v>
      </c>
      <c r="C8" s="3">
        <f>'RES kWh ENTRY'!C147</f>
        <v>40675.890000000094</v>
      </c>
      <c r="D8" s="3">
        <f>'RES kWh ENTRY'!D147</f>
        <v>689769.98</v>
      </c>
      <c r="E8" s="3">
        <f>'RES kWh ENTRY'!E147</f>
        <v>1523136.7300000335</v>
      </c>
      <c r="F8" s="3">
        <f>'RES kWh ENTRY'!F147</f>
        <v>828095.1100000001</v>
      </c>
      <c r="G8" s="3">
        <f>'RES kWh ENTRY'!G147</f>
        <v>1721863.02</v>
      </c>
      <c r="H8" s="3">
        <f>'RES kWh ENTRY'!H147</f>
        <v>1443578.49</v>
      </c>
      <c r="I8" s="3">
        <f>'RES kWh ENTRY'!I147</f>
        <v>1778562.9000000001</v>
      </c>
      <c r="J8" s="3">
        <f>'RES kWh ENTRY'!J147</f>
        <v>2140854.5499999998</v>
      </c>
      <c r="K8" s="3">
        <f>'RES kWh ENTRY'!K147</f>
        <v>1392843.9600000002</v>
      </c>
      <c r="L8" s="3">
        <f>'RES kWh ENTRY'!L147</f>
        <v>1443624.1600000001</v>
      </c>
      <c r="M8" s="3">
        <f>'RES kWh ENTRY'!M147</f>
        <v>890979.38739583164</v>
      </c>
      <c r="N8" s="3">
        <f>'RES kWh ENTRY'!N147</f>
        <v>2635965.118306519</v>
      </c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x14ac:dyDescent="0.25">
      <c r="A9" s="640"/>
      <c r="B9" s="146" t="s">
        <v>3</v>
      </c>
      <c r="C9" s="3">
        <f>'RES kWh ENTRY'!C148</f>
        <v>0</v>
      </c>
      <c r="D9" s="3">
        <f>'RES kWh ENTRY'!D148</f>
        <v>0</v>
      </c>
      <c r="E9" s="3">
        <f>'RES kWh ENTRY'!E148</f>
        <v>0</v>
      </c>
      <c r="F9" s="3">
        <f>'RES kWh ENTRY'!F148</f>
        <v>0</v>
      </c>
      <c r="G9" s="3">
        <f>'RES kWh ENTRY'!G148</f>
        <v>33839.120000000003</v>
      </c>
      <c r="H9" s="3">
        <f>'RES kWh ENTRY'!H148</f>
        <v>141955.25999999998</v>
      </c>
      <c r="I9" s="3">
        <f>'RES kWh ENTRY'!I148</f>
        <v>116019.84</v>
      </c>
      <c r="J9" s="3">
        <f>'RES kWh ENTRY'!J148</f>
        <v>0</v>
      </c>
      <c r="K9" s="3">
        <f>'RES kWh ENTRY'!K148</f>
        <v>29682</v>
      </c>
      <c r="L9" s="3">
        <f>'RES kWh ENTRY'!L148</f>
        <v>147504.28</v>
      </c>
      <c r="M9" s="3">
        <f>'RES kWh ENTRY'!M148</f>
        <v>89225.106025393878</v>
      </c>
      <c r="N9" s="3">
        <f>'RES kWh ENTRY'!N148</f>
        <v>92654.259998772308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27" x14ac:dyDescent="0.25">
      <c r="A10" s="640"/>
      <c r="B10" s="91" t="s">
        <v>4</v>
      </c>
      <c r="C10" s="3">
        <f>'RES kWh ENTRY'!C149</f>
        <v>0</v>
      </c>
      <c r="D10" s="3">
        <f>'RES kWh ENTRY'!D149</f>
        <v>70568.100000000006</v>
      </c>
      <c r="E10" s="3">
        <f>'RES kWh ENTRY'!E149</f>
        <v>4467.8</v>
      </c>
      <c r="F10" s="3">
        <f>'RES kWh ENTRY'!F149</f>
        <v>52342.48</v>
      </c>
      <c r="G10" s="3">
        <f>'RES kWh ENTRY'!G149</f>
        <v>2856.9</v>
      </c>
      <c r="H10" s="3">
        <f>'RES kWh ENTRY'!H149</f>
        <v>8270.5400000000009</v>
      </c>
      <c r="I10" s="3">
        <f>'RES kWh ENTRY'!I149</f>
        <v>5061.8999999999996</v>
      </c>
      <c r="J10" s="3">
        <f>'RES kWh ENTRY'!J149</f>
        <v>3300.9</v>
      </c>
      <c r="K10" s="3">
        <f>'RES kWh ENTRY'!K149</f>
        <v>6331.01</v>
      </c>
      <c r="L10" s="3">
        <f>'RES kWh ENTRY'!L149</f>
        <v>4879</v>
      </c>
      <c r="M10" s="3">
        <f>'RES kWh ENTRY'!M149</f>
        <v>5871.480393214978</v>
      </c>
      <c r="N10" s="3">
        <f>'RES kWh ENTRY'!N149</f>
        <v>6079.8019147805862</v>
      </c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</row>
    <row r="11" spans="1:27" x14ac:dyDescent="0.25">
      <c r="A11" s="640"/>
      <c r="B11" s="91" t="s">
        <v>5</v>
      </c>
      <c r="C11" s="3">
        <f>'RES kWh ENTRY'!C150</f>
        <v>0</v>
      </c>
      <c r="D11" s="3">
        <f>'RES kWh ENTRY'!D150</f>
        <v>3753.89</v>
      </c>
      <c r="E11" s="3">
        <f>'RES kWh ENTRY'!E150</f>
        <v>4039.12</v>
      </c>
      <c r="F11" s="3">
        <f>'RES kWh ENTRY'!F150</f>
        <v>5282.93</v>
      </c>
      <c r="G11" s="3">
        <f>'RES kWh ENTRY'!G150</f>
        <v>2003.61</v>
      </c>
      <c r="H11" s="3">
        <f>'RES kWh ENTRY'!H150</f>
        <v>6779.57</v>
      </c>
      <c r="I11" s="3">
        <f>'RES kWh ENTRY'!I150</f>
        <v>5635.91</v>
      </c>
      <c r="J11" s="3">
        <f>'RES kWh ENTRY'!J150</f>
        <v>6080.8799999999992</v>
      </c>
      <c r="K11" s="3">
        <f>'RES kWh ENTRY'!K150</f>
        <v>5738.5599999999995</v>
      </c>
      <c r="L11" s="3">
        <f>'RES kWh ENTRY'!L150</f>
        <v>66924.22</v>
      </c>
      <c r="M11" s="3">
        <f>'RES kWh ENTRY'!M150</f>
        <v>2942.1463148221865</v>
      </c>
      <c r="N11" s="3">
        <f>'RES kWh ENTRY'!N150</f>
        <v>4899.3350770199659</v>
      </c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x14ac:dyDescent="0.25">
      <c r="A12" s="640"/>
      <c r="B12" s="91" t="s">
        <v>6</v>
      </c>
      <c r="C12" s="3">
        <f>'RES kWh ENTRY'!C151</f>
        <v>0</v>
      </c>
      <c r="D12" s="3">
        <f>'RES kWh ENTRY'!D151</f>
        <v>0</v>
      </c>
      <c r="E12" s="3">
        <f>'RES kWh ENTRY'!E151</f>
        <v>0</v>
      </c>
      <c r="F12" s="3">
        <f>'RES kWh ENTRY'!F151</f>
        <v>0</v>
      </c>
      <c r="G12" s="3">
        <f>'RES kWh ENTRY'!G151</f>
        <v>0</v>
      </c>
      <c r="H12" s="3">
        <f>'RES kWh ENTRY'!H151</f>
        <v>0</v>
      </c>
      <c r="I12" s="3">
        <f>'RES kWh ENTRY'!I151</f>
        <v>0</v>
      </c>
      <c r="J12" s="3">
        <f>'RES kWh ENTRY'!J151</f>
        <v>0</v>
      </c>
      <c r="K12" s="3">
        <f>'RES kWh ENTRY'!K151</f>
        <v>0</v>
      </c>
      <c r="L12" s="3">
        <f>'RES kWh ENTRY'!L151</f>
        <v>0</v>
      </c>
      <c r="M12" s="3">
        <f>'RES kWh ENTRY'!M151</f>
        <v>0</v>
      </c>
      <c r="N12" s="3">
        <f>'RES kWh ENTRY'!N151</f>
        <v>0</v>
      </c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x14ac:dyDescent="0.25">
      <c r="A13" s="640"/>
      <c r="B13" s="91" t="s">
        <v>7</v>
      </c>
      <c r="C13" s="3">
        <f>'RES kWh ENTRY'!C152</f>
        <v>0</v>
      </c>
      <c r="D13" s="3">
        <f>'RES kWh ENTRY'!D152</f>
        <v>0</v>
      </c>
      <c r="E13" s="3">
        <f>'RES kWh ENTRY'!E152</f>
        <v>0</v>
      </c>
      <c r="F13" s="3">
        <f>'RES kWh ENTRY'!F152</f>
        <v>244026.26</v>
      </c>
      <c r="G13" s="3">
        <f>'RES kWh ENTRY'!G152</f>
        <v>0</v>
      </c>
      <c r="H13" s="3">
        <f>'RES kWh ENTRY'!H152</f>
        <v>0</v>
      </c>
      <c r="I13" s="3">
        <f>'RES kWh ENTRY'!I152</f>
        <v>0</v>
      </c>
      <c r="J13" s="3">
        <f>'RES kWh ENTRY'!J152</f>
        <v>0</v>
      </c>
      <c r="K13" s="3">
        <f>'RES kWh ENTRY'!K152</f>
        <v>0</v>
      </c>
      <c r="L13" s="3">
        <f>'RES kWh ENTRY'!L152</f>
        <v>-62233.61</v>
      </c>
      <c r="M13" s="3">
        <f>'RES kWh ENTRY'!M152</f>
        <v>0</v>
      </c>
      <c r="N13" s="3">
        <f>'RES kWh ENTRY'!N152</f>
        <v>0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x14ac:dyDescent="0.25">
      <c r="A14" s="640"/>
      <c r="B14" s="91" t="s">
        <v>8</v>
      </c>
      <c r="C14" s="3">
        <f>'RES kWh ENTRY'!C153</f>
        <v>0</v>
      </c>
      <c r="D14" s="3">
        <f>'RES kWh ENTRY'!D153</f>
        <v>7540.41</v>
      </c>
      <c r="E14" s="3">
        <f>'RES kWh ENTRY'!E153</f>
        <v>14768.36</v>
      </c>
      <c r="F14" s="3">
        <f>'RES kWh ENTRY'!F153</f>
        <v>9837.7099999999991</v>
      </c>
      <c r="G14" s="3">
        <f>'RES kWh ENTRY'!G153</f>
        <v>1605.39</v>
      </c>
      <c r="H14" s="3">
        <f>'RES kWh ENTRY'!H153</f>
        <v>22905.49</v>
      </c>
      <c r="I14" s="3">
        <f>'RES kWh ENTRY'!I153</f>
        <v>12424.36</v>
      </c>
      <c r="J14" s="3">
        <f>'RES kWh ENTRY'!J153</f>
        <v>16506.18</v>
      </c>
      <c r="K14" s="3">
        <f>'RES kWh ENTRY'!K153</f>
        <v>6980.76</v>
      </c>
      <c r="L14" s="3">
        <f>'RES kWh ENTRY'!L153</f>
        <v>9214.09</v>
      </c>
      <c r="M14" s="3">
        <f>'RES kWh ENTRY'!M153</f>
        <v>51600.109534385418</v>
      </c>
      <c r="N14" s="3">
        <f>'RES kWh ENTRY'!N153</f>
        <v>68261.128364839155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spans="1:27" ht="15.75" thickBot="1" x14ac:dyDescent="0.3">
      <c r="A15" s="640"/>
      <c r="B15" s="147" t="s">
        <v>42</v>
      </c>
      <c r="C15" s="142">
        <f>'RES kWh ENTRY'!C154</f>
        <v>0</v>
      </c>
      <c r="D15" s="142">
        <f>'RES kWh ENTRY'!D154</f>
        <v>0</v>
      </c>
      <c r="E15" s="142">
        <f>'RES kWh ENTRY'!E154</f>
        <v>0</v>
      </c>
      <c r="F15" s="142">
        <f>'RES kWh ENTRY'!F154</f>
        <v>0</v>
      </c>
      <c r="G15" s="142">
        <f>'RES kWh ENTRY'!G154</f>
        <v>0</v>
      </c>
      <c r="H15" s="142">
        <f>'RES kWh ENTRY'!H154</f>
        <v>0</v>
      </c>
      <c r="I15" s="142">
        <f>'RES kWh ENTRY'!I154</f>
        <v>0</v>
      </c>
      <c r="J15" s="142">
        <f>'RES kWh ENTRY'!J154</f>
        <v>0</v>
      </c>
      <c r="K15" s="142">
        <f>'RES kWh ENTRY'!K154</f>
        <v>0</v>
      </c>
      <c r="L15" s="142">
        <f>'RES kWh ENTRY'!L154</f>
        <v>0</v>
      </c>
      <c r="M15" s="142">
        <f>'RES kWh ENTRY'!M154</f>
        <v>0</v>
      </c>
      <c r="N15" s="142">
        <f>'RES kWh ENTRY'!N154</f>
        <v>0</v>
      </c>
      <c r="O15" s="143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</row>
    <row r="16" spans="1:27" ht="15.75" thickBot="1" x14ac:dyDescent="0.3">
      <c r="A16" s="641"/>
      <c r="B16" s="148" t="s">
        <v>25</v>
      </c>
      <c r="C16" s="126">
        <f>SUM(C5:C15)</f>
        <v>99030.770000000019</v>
      </c>
      <c r="D16" s="126">
        <f t="shared" ref="D16:AA16" si="1">SUM(D5:D15)</f>
        <v>2853213.3790000007</v>
      </c>
      <c r="E16" s="126">
        <f t="shared" si="1"/>
        <v>3169780.8700000346</v>
      </c>
      <c r="F16" s="126">
        <f t="shared" si="1"/>
        <v>2538818.5499999998</v>
      </c>
      <c r="G16" s="126">
        <f t="shared" si="1"/>
        <v>3826196.16</v>
      </c>
      <c r="H16" s="126">
        <f t="shared" si="1"/>
        <v>3792647.82</v>
      </c>
      <c r="I16" s="126">
        <f t="shared" si="1"/>
        <v>4588946.9700000007</v>
      </c>
      <c r="J16" s="126">
        <f t="shared" si="1"/>
        <v>4887292.97</v>
      </c>
      <c r="K16" s="126">
        <f t="shared" si="1"/>
        <v>3667685.0100000002</v>
      </c>
      <c r="L16" s="126">
        <f t="shared" si="1"/>
        <v>3863205.4099999997</v>
      </c>
      <c r="M16" s="126">
        <f t="shared" si="1"/>
        <v>2402987.1984775094</v>
      </c>
      <c r="N16" s="126">
        <f t="shared" si="1"/>
        <v>7029422.8917828919</v>
      </c>
      <c r="O16" s="190">
        <f t="shared" si="1"/>
        <v>0</v>
      </c>
      <c r="P16" s="190">
        <f t="shared" si="1"/>
        <v>0</v>
      </c>
      <c r="Q16" s="190">
        <f t="shared" si="1"/>
        <v>0</v>
      </c>
      <c r="R16" s="190">
        <f t="shared" si="1"/>
        <v>0</v>
      </c>
      <c r="S16" s="190">
        <f t="shared" si="1"/>
        <v>0</v>
      </c>
      <c r="T16" s="190">
        <f t="shared" si="1"/>
        <v>0</v>
      </c>
      <c r="U16" s="190">
        <f t="shared" si="1"/>
        <v>0</v>
      </c>
      <c r="V16" s="190">
        <f t="shared" si="1"/>
        <v>0</v>
      </c>
      <c r="W16" s="190">
        <f t="shared" si="1"/>
        <v>0</v>
      </c>
      <c r="X16" s="190">
        <f t="shared" si="1"/>
        <v>0</v>
      </c>
      <c r="Y16" s="190">
        <f t="shared" si="1"/>
        <v>0</v>
      </c>
      <c r="Z16" s="190">
        <f t="shared" si="1"/>
        <v>0</v>
      </c>
      <c r="AA16" s="190">
        <f t="shared" si="1"/>
        <v>0</v>
      </c>
    </row>
    <row r="17" spans="1:29" ht="15.75" thickBot="1" x14ac:dyDescent="0.3">
      <c r="A17" s="236"/>
      <c r="B17" s="119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0"/>
      <c r="V17" s="320"/>
      <c r="W17" s="321"/>
      <c r="X17" s="320"/>
      <c r="Y17" s="320"/>
      <c r="Z17" s="321"/>
      <c r="AA17" s="320"/>
    </row>
    <row r="18" spans="1:29" ht="16.5" thickTop="1" thickBot="1" x14ac:dyDescent="0.3">
      <c r="A18" s="120"/>
      <c r="B18" s="357" t="s">
        <v>254</v>
      </c>
      <c r="C18" s="358">
        <f>'RES kWh ENTRY'!C72</f>
        <v>-779.92</v>
      </c>
      <c r="D18" s="359" t="s">
        <v>257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</row>
    <row r="19" spans="1:29" ht="16.5" thickBot="1" x14ac:dyDescent="0.3">
      <c r="A19" s="642" t="s">
        <v>15</v>
      </c>
      <c r="B19" s="145" t="s">
        <v>10</v>
      </c>
      <c r="C19" s="349">
        <f>C$4</f>
        <v>45292</v>
      </c>
      <c r="D19" s="135">
        <f t="shared" ref="D19:AA19" si="2">D$4</f>
        <v>45323</v>
      </c>
      <c r="E19" s="135">
        <f t="shared" si="2"/>
        <v>45352</v>
      </c>
      <c r="F19" s="135">
        <f t="shared" si="2"/>
        <v>45383</v>
      </c>
      <c r="G19" s="135">
        <f t="shared" si="2"/>
        <v>45413</v>
      </c>
      <c r="H19" s="135">
        <f t="shared" si="2"/>
        <v>45444</v>
      </c>
      <c r="I19" s="135">
        <f t="shared" si="2"/>
        <v>45474</v>
      </c>
      <c r="J19" s="135">
        <f t="shared" si="2"/>
        <v>45505</v>
      </c>
      <c r="K19" s="135">
        <f t="shared" si="2"/>
        <v>45536</v>
      </c>
      <c r="L19" s="135">
        <f t="shared" si="2"/>
        <v>45566</v>
      </c>
      <c r="M19" s="135">
        <f t="shared" si="2"/>
        <v>45597</v>
      </c>
      <c r="N19" s="521">
        <f t="shared" si="2"/>
        <v>45627</v>
      </c>
      <c r="O19" s="135">
        <f t="shared" si="2"/>
        <v>45658</v>
      </c>
      <c r="P19" s="135">
        <f t="shared" si="2"/>
        <v>45689</v>
      </c>
      <c r="Q19" s="135">
        <f t="shared" si="2"/>
        <v>45717</v>
      </c>
      <c r="R19" s="135">
        <f t="shared" si="2"/>
        <v>45748</v>
      </c>
      <c r="S19" s="135">
        <f t="shared" si="2"/>
        <v>45778</v>
      </c>
      <c r="T19" s="135">
        <f t="shared" si="2"/>
        <v>45809</v>
      </c>
      <c r="U19" s="135">
        <f t="shared" si="2"/>
        <v>45839</v>
      </c>
      <c r="V19" s="135">
        <f t="shared" si="2"/>
        <v>45870</v>
      </c>
      <c r="W19" s="135">
        <f t="shared" si="2"/>
        <v>45901</v>
      </c>
      <c r="X19" s="135">
        <f t="shared" si="2"/>
        <v>45931</v>
      </c>
      <c r="Y19" s="135">
        <f t="shared" si="2"/>
        <v>45962</v>
      </c>
      <c r="Z19" s="135">
        <f t="shared" si="2"/>
        <v>45992</v>
      </c>
      <c r="AA19" s="135">
        <f t="shared" si="2"/>
        <v>46023</v>
      </c>
    </row>
    <row r="20" spans="1:29" ht="15" customHeight="1" thickBot="1" x14ac:dyDescent="0.3">
      <c r="A20" s="643"/>
      <c r="B20" s="91" t="str">
        <f t="shared" ref="B20:C31" si="3">B5</f>
        <v>Building Shell</v>
      </c>
      <c r="C20" s="318">
        <f>C5</f>
        <v>0</v>
      </c>
      <c r="D20" s="3">
        <f>IF(SUM($C$16:$N$16)=0,0,C20+D5)</f>
        <v>0</v>
      </c>
      <c r="E20" s="3">
        <f t="shared" ref="E20:AA20" si="4">IF(SUM($C$16:$N$16)=0,0,D20+E5)</f>
        <v>0</v>
      </c>
      <c r="F20" s="3">
        <f t="shared" si="4"/>
        <v>0</v>
      </c>
      <c r="G20" s="3">
        <f t="shared" si="4"/>
        <v>0</v>
      </c>
      <c r="H20" s="3">
        <f t="shared" si="4"/>
        <v>10469</v>
      </c>
      <c r="I20" s="3">
        <f t="shared" si="4"/>
        <v>21714</v>
      </c>
      <c r="J20" s="3">
        <f t="shared" si="4"/>
        <v>38852</v>
      </c>
      <c r="K20" s="3">
        <f t="shared" si="4"/>
        <v>43443</v>
      </c>
      <c r="L20" s="3">
        <f t="shared" si="4"/>
        <v>51985</v>
      </c>
      <c r="M20" s="3">
        <f t="shared" si="4"/>
        <v>58714.67632211389</v>
      </c>
      <c r="N20" s="523">
        <f t="shared" si="4"/>
        <v>65673.853673051184</v>
      </c>
      <c r="O20" s="92">
        <f t="shared" si="4"/>
        <v>65673.853673051184</v>
      </c>
      <c r="P20" s="3">
        <f t="shared" si="4"/>
        <v>65673.853673051184</v>
      </c>
      <c r="Q20" s="3">
        <f t="shared" si="4"/>
        <v>65673.853673051184</v>
      </c>
      <c r="R20" s="3">
        <f t="shared" si="4"/>
        <v>65673.853673051184</v>
      </c>
      <c r="S20" s="3">
        <f t="shared" si="4"/>
        <v>65673.853673051184</v>
      </c>
      <c r="T20" s="3">
        <f t="shared" si="4"/>
        <v>65673.853673051184</v>
      </c>
      <c r="U20" s="3">
        <f t="shared" si="4"/>
        <v>65673.853673051184</v>
      </c>
      <c r="V20" s="3">
        <f t="shared" si="4"/>
        <v>65673.853673051184</v>
      </c>
      <c r="W20" s="3">
        <f t="shared" si="4"/>
        <v>65673.853673051184</v>
      </c>
      <c r="X20" s="3">
        <f t="shared" si="4"/>
        <v>65673.853673051184</v>
      </c>
      <c r="Y20" s="3">
        <f t="shared" si="4"/>
        <v>65673.853673051184</v>
      </c>
      <c r="Z20" s="3">
        <f t="shared" si="4"/>
        <v>65673.853673051184</v>
      </c>
      <c r="AA20" s="3">
        <f t="shared" si="4"/>
        <v>65673.853673051184</v>
      </c>
      <c r="AC20" s="260"/>
    </row>
    <row r="21" spans="1:29" ht="16.5" thickTop="1" thickBot="1" x14ac:dyDescent="0.3">
      <c r="A21" s="643"/>
      <c r="B21" s="353" t="str">
        <f t="shared" si="3"/>
        <v>Cooling</v>
      </c>
      <c r="C21" s="360">
        <f>C6+C18</f>
        <v>57574.959999999919</v>
      </c>
      <c r="D21" s="10">
        <f t="shared" ref="D21:D30" si="5">IF(SUM($C$16:$N$16)=0,0,C21+D6)</f>
        <v>2139155.9589999998</v>
      </c>
      <c r="E21" s="3">
        <f t="shared" ref="E21:AA21" si="6">IF(SUM($C$16:$N$16)=0,0,D21+E6)</f>
        <v>3762524.8190000011</v>
      </c>
      <c r="F21" s="3">
        <f t="shared" si="6"/>
        <v>5161758.8790000007</v>
      </c>
      <c r="G21" s="3">
        <f t="shared" si="6"/>
        <v>7225786.9990000008</v>
      </c>
      <c r="H21" s="3">
        <f t="shared" si="6"/>
        <v>9384476.4690000005</v>
      </c>
      <c r="I21" s="3">
        <f t="shared" si="6"/>
        <v>12044473.528999999</v>
      </c>
      <c r="J21" s="3">
        <f t="shared" si="6"/>
        <v>14747885.989</v>
      </c>
      <c r="K21" s="3">
        <f t="shared" si="6"/>
        <v>16969403.708999999</v>
      </c>
      <c r="L21" s="3">
        <f t="shared" si="6"/>
        <v>19214154.978999998</v>
      </c>
      <c r="M21" s="3">
        <f t="shared" si="6"/>
        <v>20569794.271491744</v>
      </c>
      <c r="N21" s="523">
        <f t="shared" si="6"/>
        <v>24784398.342261765</v>
      </c>
      <c r="O21" s="3">
        <f t="shared" si="6"/>
        <v>24784398.342261765</v>
      </c>
      <c r="P21" s="3">
        <f t="shared" si="6"/>
        <v>24784398.342261765</v>
      </c>
      <c r="Q21" s="3">
        <f t="shared" si="6"/>
        <v>24784398.342261765</v>
      </c>
      <c r="R21" s="3">
        <f t="shared" si="6"/>
        <v>24784398.342261765</v>
      </c>
      <c r="S21" s="3">
        <f t="shared" si="6"/>
        <v>24784398.342261765</v>
      </c>
      <c r="T21" s="3">
        <f t="shared" si="6"/>
        <v>24784398.342261765</v>
      </c>
      <c r="U21" s="3">
        <f t="shared" si="6"/>
        <v>24784398.342261765</v>
      </c>
      <c r="V21" s="3">
        <f t="shared" si="6"/>
        <v>24784398.342261765</v>
      </c>
      <c r="W21" s="3">
        <f t="shared" si="6"/>
        <v>24784398.342261765</v>
      </c>
      <c r="X21" s="3">
        <f t="shared" si="6"/>
        <v>24784398.342261765</v>
      </c>
      <c r="Y21" s="3">
        <f t="shared" si="6"/>
        <v>24784398.342261765</v>
      </c>
      <c r="Z21" s="3">
        <f t="shared" si="6"/>
        <v>24784398.342261765</v>
      </c>
      <c r="AA21" s="3">
        <f t="shared" si="6"/>
        <v>24784398.342261765</v>
      </c>
    </row>
    <row r="22" spans="1:29" ht="15.75" thickTop="1" x14ac:dyDescent="0.25">
      <c r="A22" s="643"/>
      <c r="B22" s="91" t="str">
        <f t="shared" si="3"/>
        <v>Freezer</v>
      </c>
      <c r="C22" s="123">
        <f t="shared" si="3"/>
        <v>0</v>
      </c>
      <c r="D22" s="3">
        <f t="shared" si="5"/>
        <v>0</v>
      </c>
      <c r="E22" s="3">
        <f t="shared" ref="E22:AA22" si="7">IF(SUM($C$16:$N$16)=0,0,D22+E7)</f>
        <v>0</v>
      </c>
      <c r="F22" s="3">
        <f t="shared" si="7"/>
        <v>0</v>
      </c>
      <c r="G22" s="3">
        <f t="shared" si="7"/>
        <v>0</v>
      </c>
      <c r="H22" s="3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523">
        <f t="shared" si="7"/>
        <v>0</v>
      </c>
      <c r="O22" s="3">
        <f t="shared" si="7"/>
        <v>0</v>
      </c>
      <c r="P22" s="3">
        <f t="shared" si="7"/>
        <v>0</v>
      </c>
      <c r="Q22" s="3">
        <f t="shared" si="7"/>
        <v>0</v>
      </c>
      <c r="R22" s="3">
        <f t="shared" si="7"/>
        <v>0</v>
      </c>
      <c r="S22" s="3">
        <f t="shared" si="7"/>
        <v>0</v>
      </c>
      <c r="T22" s="3">
        <f t="shared" si="7"/>
        <v>0</v>
      </c>
      <c r="U22" s="3">
        <f t="shared" si="7"/>
        <v>0</v>
      </c>
      <c r="V22" s="3">
        <f t="shared" si="7"/>
        <v>0</v>
      </c>
      <c r="W22" s="3">
        <f t="shared" si="7"/>
        <v>0</v>
      </c>
      <c r="X22" s="3">
        <f t="shared" si="7"/>
        <v>0</v>
      </c>
      <c r="Y22" s="3">
        <f t="shared" si="7"/>
        <v>0</v>
      </c>
      <c r="Z22" s="3">
        <f t="shared" si="7"/>
        <v>0</v>
      </c>
      <c r="AA22" s="3">
        <f t="shared" si="7"/>
        <v>0</v>
      </c>
    </row>
    <row r="23" spans="1:29" x14ac:dyDescent="0.25">
      <c r="A23" s="643"/>
      <c r="B23" s="91" t="str">
        <f t="shared" si="3"/>
        <v>Heating</v>
      </c>
      <c r="C23" s="3">
        <f t="shared" si="3"/>
        <v>40675.890000000094</v>
      </c>
      <c r="D23" s="3">
        <f t="shared" si="5"/>
        <v>730445.87000000011</v>
      </c>
      <c r="E23" s="3">
        <f t="shared" ref="E23:AA23" si="8">IF(SUM($C$16:$N$16)=0,0,D23+E8)</f>
        <v>2253582.6000000336</v>
      </c>
      <c r="F23" s="3">
        <f t="shared" si="8"/>
        <v>3081677.7100000335</v>
      </c>
      <c r="G23" s="3">
        <f t="shared" si="8"/>
        <v>4803540.730000034</v>
      </c>
      <c r="H23" s="3">
        <f t="shared" si="8"/>
        <v>6247119.2200000342</v>
      </c>
      <c r="I23" s="3">
        <f t="shared" si="8"/>
        <v>8025682.1200000346</v>
      </c>
      <c r="J23" s="3">
        <f t="shared" si="8"/>
        <v>10166536.670000035</v>
      </c>
      <c r="K23" s="3">
        <f t="shared" si="8"/>
        <v>11559380.630000036</v>
      </c>
      <c r="L23" s="3">
        <f t="shared" si="8"/>
        <v>13003004.790000036</v>
      </c>
      <c r="M23" s="3">
        <f t="shared" si="8"/>
        <v>13893984.177395867</v>
      </c>
      <c r="N23" s="524">
        <f t="shared" si="8"/>
        <v>16529949.295702387</v>
      </c>
      <c r="O23" s="348">
        <f t="shared" si="8"/>
        <v>16529949.295702387</v>
      </c>
      <c r="P23" s="3">
        <f t="shared" si="8"/>
        <v>16529949.295702387</v>
      </c>
      <c r="Q23" s="3">
        <f t="shared" si="8"/>
        <v>16529949.295702387</v>
      </c>
      <c r="R23" s="3">
        <f t="shared" si="8"/>
        <v>16529949.295702387</v>
      </c>
      <c r="S23" s="3">
        <f t="shared" si="8"/>
        <v>16529949.295702387</v>
      </c>
      <c r="T23" s="3">
        <f t="shared" si="8"/>
        <v>16529949.295702387</v>
      </c>
      <c r="U23" s="3">
        <f t="shared" si="8"/>
        <v>16529949.295702387</v>
      </c>
      <c r="V23" s="3">
        <f t="shared" si="8"/>
        <v>16529949.295702387</v>
      </c>
      <c r="W23" s="3">
        <f t="shared" si="8"/>
        <v>16529949.295702387</v>
      </c>
      <c r="X23" s="3">
        <f t="shared" si="8"/>
        <v>16529949.295702387</v>
      </c>
      <c r="Y23" s="3">
        <f t="shared" si="8"/>
        <v>16529949.295702387</v>
      </c>
      <c r="Z23" s="3">
        <f t="shared" si="8"/>
        <v>16529949.295702387</v>
      </c>
      <c r="AA23" s="3">
        <f t="shared" si="8"/>
        <v>16529949.295702387</v>
      </c>
    </row>
    <row r="24" spans="1:29" x14ac:dyDescent="0.25">
      <c r="A24" s="643"/>
      <c r="B24" s="146" t="str">
        <f t="shared" si="3"/>
        <v>HVAC</v>
      </c>
      <c r="C24" s="3">
        <f t="shared" si="3"/>
        <v>0</v>
      </c>
      <c r="D24" s="3">
        <f t="shared" si="5"/>
        <v>0</v>
      </c>
      <c r="E24" s="3">
        <f t="shared" ref="E24:AA24" si="9">IF(SUM($C$16:$N$16)=0,0,D24+E9)</f>
        <v>0</v>
      </c>
      <c r="F24" s="3">
        <f t="shared" si="9"/>
        <v>0</v>
      </c>
      <c r="G24" s="3">
        <f t="shared" si="9"/>
        <v>33839.120000000003</v>
      </c>
      <c r="H24" s="3">
        <f t="shared" si="9"/>
        <v>175794.37999999998</v>
      </c>
      <c r="I24" s="3">
        <f t="shared" si="9"/>
        <v>291814.21999999997</v>
      </c>
      <c r="J24" s="3">
        <f t="shared" si="9"/>
        <v>291814.21999999997</v>
      </c>
      <c r="K24" s="3">
        <f t="shared" si="9"/>
        <v>321496.21999999997</v>
      </c>
      <c r="L24" s="3">
        <f t="shared" si="9"/>
        <v>469000.5</v>
      </c>
      <c r="M24" s="347">
        <f t="shared" si="9"/>
        <v>558225.60602539382</v>
      </c>
      <c r="N24" s="525">
        <f t="shared" si="9"/>
        <v>650879.86602416611</v>
      </c>
      <c r="O24" s="3">
        <f t="shared" si="9"/>
        <v>650879.86602416611</v>
      </c>
      <c r="P24" s="10">
        <f t="shared" si="9"/>
        <v>650879.86602416611</v>
      </c>
      <c r="Q24" s="3">
        <f t="shared" si="9"/>
        <v>650879.86602416611</v>
      </c>
      <c r="R24" s="3">
        <f t="shared" si="9"/>
        <v>650879.86602416611</v>
      </c>
      <c r="S24" s="3">
        <f t="shared" si="9"/>
        <v>650879.86602416611</v>
      </c>
      <c r="T24" s="3">
        <f t="shared" si="9"/>
        <v>650879.86602416611</v>
      </c>
      <c r="U24" s="3">
        <f t="shared" si="9"/>
        <v>650879.86602416611</v>
      </c>
      <c r="V24" s="3">
        <f t="shared" si="9"/>
        <v>650879.86602416611</v>
      </c>
      <c r="W24" s="3">
        <f t="shared" si="9"/>
        <v>650879.86602416611</v>
      </c>
      <c r="X24" s="3">
        <f t="shared" si="9"/>
        <v>650879.86602416611</v>
      </c>
      <c r="Y24" s="3">
        <f t="shared" si="9"/>
        <v>650879.86602416611</v>
      </c>
      <c r="Z24" s="3">
        <f t="shared" si="9"/>
        <v>650879.86602416611</v>
      </c>
      <c r="AA24" s="3">
        <f t="shared" si="9"/>
        <v>650879.86602416611</v>
      </c>
    </row>
    <row r="25" spans="1:29" x14ac:dyDescent="0.25">
      <c r="A25" s="643"/>
      <c r="B25" s="91" t="str">
        <f t="shared" si="3"/>
        <v>Lighting</v>
      </c>
      <c r="C25" s="3">
        <f t="shared" si="3"/>
        <v>0</v>
      </c>
      <c r="D25" s="3">
        <f t="shared" si="5"/>
        <v>70568.100000000006</v>
      </c>
      <c r="E25" s="3">
        <f t="shared" ref="E25:AA25" si="10">IF(SUM($C$16:$N$16)=0,0,D25+E10)</f>
        <v>75035.900000000009</v>
      </c>
      <c r="F25" s="3">
        <f t="shared" si="10"/>
        <v>127378.38</v>
      </c>
      <c r="G25" s="3">
        <f t="shared" si="10"/>
        <v>130235.28</v>
      </c>
      <c r="H25" s="3">
        <f t="shared" si="10"/>
        <v>138505.82</v>
      </c>
      <c r="I25" s="3">
        <f t="shared" si="10"/>
        <v>143567.72</v>
      </c>
      <c r="J25" s="3">
        <f t="shared" si="10"/>
        <v>146868.62</v>
      </c>
      <c r="K25" s="3">
        <f t="shared" si="10"/>
        <v>153199.63</v>
      </c>
      <c r="L25" s="3">
        <f t="shared" si="10"/>
        <v>158078.63</v>
      </c>
      <c r="M25" s="3">
        <f t="shared" si="10"/>
        <v>163950.11039321497</v>
      </c>
      <c r="N25" s="526">
        <f t="shared" si="10"/>
        <v>170029.91230799555</v>
      </c>
      <c r="O25" s="123">
        <f t="shared" si="10"/>
        <v>170029.91230799555</v>
      </c>
      <c r="P25" s="3">
        <f t="shared" si="10"/>
        <v>170029.91230799555</v>
      </c>
      <c r="Q25" s="3">
        <f t="shared" si="10"/>
        <v>170029.91230799555</v>
      </c>
      <c r="R25" s="3">
        <f t="shared" si="10"/>
        <v>170029.91230799555</v>
      </c>
      <c r="S25" s="3">
        <f t="shared" si="10"/>
        <v>170029.91230799555</v>
      </c>
      <c r="T25" s="3">
        <f t="shared" si="10"/>
        <v>170029.91230799555</v>
      </c>
      <c r="U25" s="3">
        <f t="shared" si="10"/>
        <v>170029.91230799555</v>
      </c>
      <c r="V25" s="3">
        <f t="shared" si="10"/>
        <v>170029.91230799555</v>
      </c>
      <c r="W25" s="3">
        <f t="shared" si="10"/>
        <v>170029.91230799555</v>
      </c>
      <c r="X25" s="3">
        <f t="shared" si="10"/>
        <v>170029.91230799555</v>
      </c>
      <c r="Y25" s="3">
        <f t="shared" si="10"/>
        <v>170029.91230799555</v>
      </c>
      <c r="Z25" s="3">
        <f t="shared" si="10"/>
        <v>170029.91230799555</v>
      </c>
      <c r="AA25" s="3">
        <f t="shared" si="10"/>
        <v>170029.91230799555</v>
      </c>
    </row>
    <row r="26" spans="1:29" x14ac:dyDescent="0.25">
      <c r="A26" s="643"/>
      <c r="B26" s="91" t="str">
        <f t="shared" si="3"/>
        <v>Miscellaneous</v>
      </c>
      <c r="C26" s="3">
        <f t="shared" si="3"/>
        <v>0</v>
      </c>
      <c r="D26" s="3">
        <f t="shared" si="5"/>
        <v>3753.89</v>
      </c>
      <c r="E26" s="3">
        <f t="shared" ref="E26:AA26" si="11">IF(SUM($C$16:$N$16)=0,0,D26+E11)</f>
        <v>7793.01</v>
      </c>
      <c r="F26" s="3">
        <f t="shared" si="11"/>
        <v>13075.94</v>
      </c>
      <c r="G26" s="3">
        <f t="shared" si="11"/>
        <v>15079.550000000001</v>
      </c>
      <c r="H26" s="3">
        <f t="shared" si="11"/>
        <v>21859.120000000003</v>
      </c>
      <c r="I26" s="3">
        <f t="shared" si="11"/>
        <v>27495.030000000002</v>
      </c>
      <c r="J26" s="3">
        <f t="shared" si="11"/>
        <v>33575.910000000003</v>
      </c>
      <c r="K26" s="3">
        <f t="shared" si="11"/>
        <v>39314.47</v>
      </c>
      <c r="L26" s="3">
        <f t="shared" si="11"/>
        <v>106238.69</v>
      </c>
      <c r="M26" s="3">
        <f t="shared" si="11"/>
        <v>109180.83631482218</v>
      </c>
      <c r="N26" s="523">
        <f t="shared" si="11"/>
        <v>114080.17139184214</v>
      </c>
      <c r="O26" s="3">
        <f t="shared" si="11"/>
        <v>114080.17139184214</v>
      </c>
      <c r="P26" s="3">
        <f t="shared" si="11"/>
        <v>114080.17139184214</v>
      </c>
      <c r="Q26" s="3">
        <f t="shared" si="11"/>
        <v>114080.17139184214</v>
      </c>
      <c r="R26" s="3">
        <f t="shared" si="11"/>
        <v>114080.17139184214</v>
      </c>
      <c r="S26" s="3">
        <f t="shared" si="11"/>
        <v>114080.17139184214</v>
      </c>
      <c r="T26" s="3">
        <f t="shared" si="11"/>
        <v>114080.17139184214</v>
      </c>
      <c r="U26" s="3">
        <f t="shared" si="11"/>
        <v>114080.17139184214</v>
      </c>
      <c r="V26" s="3">
        <f t="shared" si="11"/>
        <v>114080.17139184214</v>
      </c>
      <c r="W26" s="3">
        <f t="shared" si="11"/>
        <v>114080.17139184214</v>
      </c>
      <c r="X26" s="3">
        <f t="shared" si="11"/>
        <v>114080.17139184214</v>
      </c>
      <c r="Y26" s="3">
        <f t="shared" si="11"/>
        <v>114080.17139184214</v>
      </c>
      <c r="Z26" s="3">
        <f t="shared" si="11"/>
        <v>114080.17139184214</v>
      </c>
      <c r="AA26" s="3">
        <f t="shared" si="11"/>
        <v>114080.17139184214</v>
      </c>
    </row>
    <row r="27" spans="1:29" x14ac:dyDescent="0.25">
      <c r="A27" s="643"/>
      <c r="B27" s="91" t="str">
        <f t="shared" si="3"/>
        <v>Pool Spa</v>
      </c>
      <c r="C27" s="3">
        <f t="shared" si="3"/>
        <v>0</v>
      </c>
      <c r="D27" s="3">
        <f t="shared" si="5"/>
        <v>0</v>
      </c>
      <c r="E27" s="3">
        <f t="shared" ref="E27:AA27" si="12">IF(SUM($C$16:$N$16)=0,0,D27+E12)</f>
        <v>0</v>
      </c>
      <c r="F27" s="3">
        <f t="shared" si="12"/>
        <v>0</v>
      </c>
      <c r="G27" s="3">
        <f t="shared" si="12"/>
        <v>0</v>
      </c>
      <c r="H27" s="3">
        <f t="shared" si="12"/>
        <v>0</v>
      </c>
      <c r="I27" s="3">
        <f t="shared" si="12"/>
        <v>0</v>
      </c>
      <c r="J27" s="3">
        <f t="shared" si="12"/>
        <v>0</v>
      </c>
      <c r="K27" s="3">
        <f t="shared" si="12"/>
        <v>0</v>
      </c>
      <c r="L27" s="3">
        <f t="shared" si="12"/>
        <v>0</v>
      </c>
      <c r="M27" s="3">
        <f t="shared" si="12"/>
        <v>0</v>
      </c>
      <c r="N27" s="523">
        <f t="shared" si="12"/>
        <v>0</v>
      </c>
      <c r="O27" s="3">
        <f t="shared" si="12"/>
        <v>0</v>
      </c>
      <c r="P27" s="3">
        <f t="shared" si="12"/>
        <v>0</v>
      </c>
      <c r="Q27" s="3">
        <f t="shared" si="12"/>
        <v>0</v>
      </c>
      <c r="R27" s="3">
        <f t="shared" si="12"/>
        <v>0</v>
      </c>
      <c r="S27" s="3">
        <f t="shared" si="12"/>
        <v>0</v>
      </c>
      <c r="T27" s="3">
        <f t="shared" si="12"/>
        <v>0</v>
      </c>
      <c r="U27" s="3">
        <f t="shared" si="12"/>
        <v>0</v>
      </c>
      <c r="V27" s="3">
        <f t="shared" si="12"/>
        <v>0</v>
      </c>
      <c r="W27" s="3">
        <f t="shared" si="12"/>
        <v>0</v>
      </c>
      <c r="X27" s="3">
        <f t="shared" si="12"/>
        <v>0</v>
      </c>
      <c r="Y27" s="3">
        <f t="shared" si="12"/>
        <v>0</v>
      </c>
      <c r="Z27" s="3">
        <f t="shared" si="12"/>
        <v>0</v>
      </c>
      <c r="AA27" s="3">
        <f t="shared" si="12"/>
        <v>0</v>
      </c>
    </row>
    <row r="28" spans="1:29" x14ac:dyDescent="0.25">
      <c r="A28" s="643"/>
      <c r="B28" s="91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AA28" si="13">IF(SUM($C$16:$N$16)=0,0,D28+E13)</f>
        <v>0</v>
      </c>
      <c r="F28" s="3">
        <f t="shared" si="13"/>
        <v>244026.26</v>
      </c>
      <c r="G28" s="3">
        <f t="shared" si="13"/>
        <v>244026.26</v>
      </c>
      <c r="H28" s="3">
        <f t="shared" si="13"/>
        <v>244026.26</v>
      </c>
      <c r="I28" s="3">
        <f t="shared" si="13"/>
        <v>244026.26</v>
      </c>
      <c r="J28" s="3">
        <f t="shared" si="13"/>
        <v>244026.26</v>
      </c>
      <c r="K28" s="3">
        <f t="shared" si="13"/>
        <v>244026.26</v>
      </c>
      <c r="L28" s="3">
        <f t="shared" si="13"/>
        <v>181792.65000000002</v>
      </c>
      <c r="M28" s="3">
        <f t="shared" si="13"/>
        <v>181792.65000000002</v>
      </c>
      <c r="N28" s="523">
        <f t="shared" si="13"/>
        <v>181792.65000000002</v>
      </c>
      <c r="O28" s="3">
        <f t="shared" si="13"/>
        <v>181792.65000000002</v>
      </c>
      <c r="P28" s="3">
        <f t="shared" si="13"/>
        <v>181792.65000000002</v>
      </c>
      <c r="Q28" s="3">
        <f t="shared" si="13"/>
        <v>181792.65000000002</v>
      </c>
      <c r="R28" s="3">
        <f t="shared" si="13"/>
        <v>181792.65000000002</v>
      </c>
      <c r="S28" s="3">
        <f t="shared" si="13"/>
        <v>181792.65000000002</v>
      </c>
      <c r="T28" s="3">
        <f t="shared" si="13"/>
        <v>181792.65000000002</v>
      </c>
      <c r="U28" s="3">
        <f t="shared" si="13"/>
        <v>181792.65000000002</v>
      </c>
      <c r="V28" s="3">
        <f t="shared" si="13"/>
        <v>181792.65000000002</v>
      </c>
      <c r="W28" s="3">
        <f t="shared" si="13"/>
        <v>181792.65000000002</v>
      </c>
      <c r="X28" s="3">
        <f t="shared" si="13"/>
        <v>181792.65000000002</v>
      </c>
      <c r="Y28" s="3">
        <f t="shared" si="13"/>
        <v>181792.65000000002</v>
      </c>
      <c r="Z28" s="3">
        <f t="shared" si="13"/>
        <v>181792.65000000002</v>
      </c>
      <c r="AA28" s="3">
        <f t="shared" si="13"/>
        <v>181792.65000000002</v>
      </c>
    </row>
    <row r="29" spans="1:29" ht="15" customHeight="1" x14ac:dyDescent="0.25">
      <c r="A29" s="643"/>
      <c r="B29" s="91" t="str">
        <f t="shared" si="3"/>
        <v>Water Heating</v>
      </c>
      <c r="C29" s="3">
        <f t="shared" si="3"/>
        <v>0</v>
      </c>
      <c r="D29" s="3">
        <f t="shared" si="5"/>
        <v>7540.41</v>
      </c>
      <c r="E29" s="3">
        <f t="shared" ref="E29:AA29" si="14">IF(SUM($C$16:$N$16)=0,0,D29+E14)</f>
        <v>22308.77</v>
      </c>
      <c r="F29" s="3">
        <f t="shared" si="14"/>
        <v>32146.48</v>
      </c>
      <c r="G29" s="3">
        <f t="shared" si="14"/>
        <v>33751.870000000003</v>
      </c>
      <c r="H29" s="3">
        <f t="shared" si="14"/>
        <v>56657.36</v>
      </c>
      <c r="I29" s="3">
        <f t="shared" si="14"/>
        <v>69081.72</v>
      </c>
      <c r="J29" s="3">
        <f t="shared" si="14"/>
        <v>85587.9</v>
      </c>
      <c r="K29" s="3">
        <f t="shared" si="14"/>
        <v>92568.659999999989</v>
      </c>
      <c r="L29" s="3">
        <f t="shared" si="14"/>
        <v>101782.74999999999</v>
      </c>
      <c r="M29" s="3">
        <f t="shared" si="14"/>
        <v>153382.85953438541</v>
      </c>
      <c r="N29" s="523">
        <f t="shared" si="14"/>
        <v>221643.98789922456</v>
      </c>
      <c r="O29" s="3">
        <f t="shared" si="14"/>
        <v>221643.98789922456</v>
      </c>
      <c r="P29" s="3">
        <f t="shared" si="14"/>
        <v>221643.98789922456</v>
      </c>
      <c r="Q29" s="3">
        <f t="shared" si="14"/>
        <v>221643.98789922456</v>
      </c>
      <c r="R29" s="3">
        <f t="shared" si="14"/>
        <v>221643.98789922456</v>
      </c>
      <c r="S29" s="3">
        <f t="shared" si="14"/>
        <v>221643.98789922456</v>
      </c>
      <c r="T29" s="3">
        <f t="shared" si="14"/>
        <v>221643.98789922456</v>
      </c>
      <c r="U29" s="3">
        <f t="shared" si="14"/>
        <v>221643.98789922456</v>
      </c>
      <c r="V29" s="3">
        <f t="shared" si="14"/>
        <v>221643.98789922456</v>
      </c>
      <c r="W29" s="3">
        <f t="shared" si="14"/>
        <v>221643.98789922456</v>
      </c>
      <c r="X29" s="3">
        <f t="shared" si="14"/>
        <v>221643.98789922456</v>
      </c>
      <c r="Y29" s="3">
        <f t="shared" si="14"/>
        <v>221643.98789922456</v>
      </c>
      <c r="Z29" s="3">
        <f t="shared" si="14"/>
        <v>221643.98789922456</v>
      </c>
      <c r="AA29" s="3">
        <f t="shared" si="14"/>
        <v>221643.98789922456</v>
      </c>
    </row>
    <row r="30" spans="1:29" ht="15" customHeight="1" thickBot="1" x14ac:dyDescent="0.3">
      <c r="A30" s="643"/>
      <c r="B30" s="147" t="str">
        <f t="shared" si="3"/>
        <v>Motors(uses bus. load shape)</v>
      </c>
      <c r="C30" s="142">
        <f t="shared" si="3"/>
        <v>0</v>
      </c>
      <c r="D30" s="143">
        <f t="shared" si="5"/>
        <v>0</v>
      </c>
      <c r="E30" s="143">
        <f t="shared" ref="E30:AA30" si="15">IF(SUM($C$16:$N$16)=0,0,D30+E15)</f>
        <v>0</v>
      </c>
      <c r="F30" s="143">
        <f t="shared" si="15"/>
        <v>0</v>
      </c>
      <c r="G30" s="143">
        <f t="shared" si="15"/>
        <v>0</v>
      </c>
      <c r="H30" s="143">
        <f t="shared" si="15"/>
        <v>0</v>
      </c>
      <c r="I30" s="143">
        <f t="shared" si="15"/>
        <v>0</v>
      </c>
      <c r="J30" s="143">
        <f t="shared" si="15"/>
        <v>0</v>
      </c>
      <c r="K30" s="143">
        <f t="shared" si="15"/>
        <v>0</v>
      </c>
      <c r="L30" s="143">
        <f t="shared" si="15"/>
        <v>0</v>
      </c>
      <c r="M30" s="143">
        <f t="shared" si="15"/>
        <v>0</v>
      </c>
      <c r="N30" s="143">
        <f t="shared" si="15"/>
        <v>0</v>
      </c>
      <c r="O30" s="142">
        <f t="shared" si="15"/>
        <v>0</v>
      </c>
      <c r="P30" s="142">
        <f t="shared" si="15"/>
        <v>0</v>
      </c>
      <c r="Q30" s="142">
        <f t="shared" si="15"/>
        <v>0</v>
      </c>
      <c r="R30" s="142">
        <f t="shared" si="15"/>
        <v>0</v>
      </c>
      <c r="S30" s="142">
        <f t="shared" si="15"/>
        <v>0</v>
      </c>
      <c r="T30" s="142">
        <f t="shared" si="15"/>
        <v>0</v>
      </c>
      <c r="U30" s="142">
        <f t="shared" si="15"/>
        <v>0</v>
      </c>
      <c r="V30" s="142">
        <f t="shared" si="15"/>
        <v>0</v>
      </c>
      <c r="W30" s="142">
        <f t="shared" si="15"/>
        <v>0</v>
      </c>
      <c r="X30" s="142">
        <f t="shared" si="15"/>
        <v>0</v>
      </c>
      <c r="Y30" s="142">
        <f t="shared" si="15"/>
        <v>0</v>
      </c>
      <c r="Z30" s="142">
        <f t="shared" si="15"/>
        <v>0</v>
      </c>
      <c r="AA30" s="142">
        <f t="shared" si="15"/>
        <v>0</v>
      </c>
    </row>
    <row r="31" spans="1:29" ht="15" customHeight="1" thickBot="1" x14ac:dyDescent="0.3">
      <c r="A31" s="644"/>
      <c r="B31" s="148" t="str">
        <f t="shared" si="3"/>
        <v>Monthly kWh</v>
      </c>
      <c r="C31" s="261">
        <f>SUM(C20:C30)</f>
        <v>98250.85</v>
      </c>
      <c r="D31" s="126">
        <f>SUM(D20:D30)</f>
        <v>2951464.2290000003</v>
      </c>
      <c r="E31" s="126">
        <f t="shared" ref="E31:AA31" si="16">SUM(E20:E30)</f>
        <v>6121245.0990000349</v>
      </c>
      <c r="F31" s="126">
        <f t="shared" si="16"/>
        <v>8660063.6490000356</v>
      </c>
      <c r="G31" s="126">
        <f t="shared" si="16"/>
        <v>12486259.809000034</v>
      </c>
      <c r="H31" s="126">
        <f t="shared" si="16"/>
        <v>16278907.629000034</v>
      </c>
      <c r="I31" s="126">
        <f t="shared" si="16"/>
        <v>20867854.599000033</v>
      </c>
      <c r="J31" s="126">
        <f t="shared" si="16"/>
        <v>25755147.569000036</v>
      </c>
      <c r="K31" s="126">
        <f t="shared" si="16"/>
        <v>29422832.579000033</v>
      </c>
      <c r="L31" s="126">
        <f t="shared" si="16"/>
        <v>33286037.989000034</v>
      </c>
      <c r="M31" s="126">
        <f t="shared" si="16"/>
        <v>35689025.187477529</v>
      </c>
      <c r="N31" s="126">
        <f t="shared" si="16"/>
        <v>42718448.079260424</v>
      </c>
      <c r="O31" s="126">
        <f t="shared" si="16"/>
        <v>42718448.079260424</v>
      </c>
      <c r="P31" s="126">
        <f t="shared" si="16"/>
        <v>42718448.079260424</v>
      </c>
      <c r="Q31" s="126">
        <f t="shared" si="16"/>
        <v>42718448.079260424</v>
      </c>
      <c r="R31" s="126">
        <f t="shared" si="16"/>
        <v>42718448.079260424</v>
      </c>
      <c r="S31" s="126">
        <f t="shared" si="16"/>
        <v>42718448.079260424</v>
      </c>
      <c r="T31" s="126">
        <f t="shared" si="16"/>
        <v>42718448.079260424</v>
      </c>
      <c r="U31" s="126">
        <f t="shared" si="16"/>
        <v>42718448.079260424</v>
      </c>
      <c r="V31" s="126">
        <f t="shared" si="16"/>
        <v>42718448.079260424</v>
      </c>
      <c r="W31" s="126">
        <f t="shared" si="16"/>
        <v>42718448.079260424</v>
      </c>
      <c r="X31" s="126">
        <f t="shared" si="16"/>
        <v>42718448.079260424</v>
      </c>
      <c r="Y31" s="126">
        <f t="shared" si="16"/>
        <v>42718448.079260424</v>
      </c>
      <c r="Z31" s="126">
        <f t="shared" si="16"/>
        <v>42718448.079260424</v>
      </c>
      <c r="AA31" s="126">
        <f t="shared" si="16"/>
        <v>42718448.079260424</v>
      </c>
    </row>
    <row r="32" spans="1:29" x14ac:dyDescent="0.25">
      <c r="A32" s="237"/>
      <c r="B32" s="119"/>
      <c r="C32" s="319"/>
      <c r="D32" s="320"/>
      <c r="E32" s="321"/>
      <c r="F32" s="320"/>
      <c r="G32" s="320"/>
      <c r="H32" s="321"/>
      <c r="I32" s="320"/>
      <c r="J32" s="320"/>
      <c r="K32" s="320"/>
      <c r="L32" s="320"/>
      <c r="M32" s="320"/>
      <c r="N32" s="276" t="s">
        <v>255</v>
      </c>
      <c r="O32" s="275">
        <f>SUM(C5:N15)</f>
        <v>42719227.999260411</v>
      </c>
      <c r="P32" s="320"/>
      <c r="Q32" s="321"/>
      <c r="R32" s="320"/>
      <c r="S32" s="320"/>
      <c r="T32" s="320"/>
      <c r="U32" s="320"/>
      <c r="V32" s="320"/>
      <c r="W32" s="321"/>
      <c r="X32" s="320"/>
      <c r="Y32" s="320"/>
      <c r="Z32" s="321"/>
      <c r="AA32" s="320"/>
    </row>
    <row r="33" spans="1:27" ht="15.75" thickBot="1" x14ac:dyDescent="0.3">
      <c r="A33" s="120"/>
      <c r="B33" s="120"/>
      <c r="C33" s="120"/>
      <c r="D33" s="120"/>
      <c r="E33" s="120"/>
      <c r="F33" s="120"/>
      <c r="G33" s="120"/>
      <c r="H33" s="120"/>
      <c r="N33" s="276" t="s">
        <v>256</v>
      </c>
      <c r="O33" s="282">
        <f>O32+C18</f>
        <v>42718448.079260409</v>
      </c>
      <c r="P33" s="120"/>
      <c r="Q33" s="120"/>
      <c r="R33" s="120"/>
      <c r="S33" s="120"/>
      <c r="T33" s="520" t="s">
        <v>314</v>
      </c>
      <c r="U33" s="120"/>
      <c r="V33" s="120"/>
      <c r="W33" s="120"/>
      <c r="X33" s="120"/>
      <c r="Y33" s="120"/>
      <c r="Z33" s="120"/>
      <c r="AA33" s="120"/>
    </row>
    <row r="34" spans="1:27" ht="16.5" thickBot="1" x14ac:dyDescent="0.3">
      <c r="A34" s="645" t="s">
        <v>16</v>
      </c>
      <c r="B34" s="145" t="s">
        <v>10</v>
      </c>
      <c r="C34" s="135">
        <f>C$4</f>
        <v>45292</v>
      </c>
      <c r="D34" s="135">
        <f t="shared" ref="D34:AA34" si="17">D$4</f>
        <v>45323</v>
      </c>
      <c r="E34" s="135">
        <f t="shared" si="17"/>
        <v>45352</v>
      </c>
      <c r="F34" s="135">
        <f t="shared" si="17"/>
        <v>45383</v>
      </c>
      <c r="G34" s="135">
        <f t="shared" si="17"/>
        <v>45413</v>
      </c>
      <c r="H34" s="135">
        <f t="shared" si="17"/>
        <v>45444</v>
      </c>
      <c r="I34" s="135">
        <f t="shared" si="17"/>
        <v>45474</v>
      </c>
      <c r="J34" s="135">
        <f t="shared" si="17"/>
        <v>45505</v>
      </c>
      <c r="K34" s="135">
        <f t="shared" si="17"/>
        <v>45536</v>
      </c>
      <c r="L34" s="135">
        <f t="shared" si="17"/>
        <v>45566</v>
      </c>
      <c r="M34" s="135">
        <f t="shared" si="17"/>
        <v>45597</v>
      </c>
      <c r="N34" s="135">
        <f t="shared" si="17"/>
        <v>45627</v>
      </c>
      <c r="O34" s="135">
        <f t="shared" si="17"/>
        <v>45658</v>
      </c>
      <c r="P34" s="135">
        <f t="shared" si="17"/>
        <v>45689</v>
      </c>
      <c r="Q34" s="135">
        <f t="shared" si="17"/>
        <v>45717</v>
      </c>
      <c r="R34" s="135">
        <f t="shared" si="17"/>
        <v>45748</v>
      </c>
      <c r="S34" s="135">
        <f t="shared" si="17"/>
        <v>45778</v>
      </c>
      <c r="T34" s="521">
        <f t="shared" si="17"/>
        <v>45809</v>
      </c>
      <c r="U34" s="135">
        <f t="shared" si="17"/>
        <v>45839</v>
      </c>
      <c r="V34" s="135">
        <f t="shared" si="17"/>
        <v>45870</v>
      </c>
      <c r="W34" s="135">
        <f t="shared" si="17"/>
        <v>45901</v>
      </c>
      <c r="X34" s="135">
        <f t="shared" si="17"/>
        <v>45931</v>
      </c>
      <c r="Y34" s="135">
        <f t="shared" si="17"/>
        <v>45962</v>
      </c>
      <c r="Z34" s="135">
        <f t="shared" si="17"/>
        <v>45992</v>
      </c>
      <c r="AA34" s="135">
        <f t="shared" si="17"/>
        <v>46023</v>
      </c>
    </row>
    <row r="35" spans="1:27" ht="15" customHeight="1" thickBot="1" x14ac:dyDescent="0.3">
      <c r="A35" s="646"/>
      <c r="B35" s="91" t="str">
        <f t="shared" ref="B35:B46" si="18">B20</f>
        <v>Building Shell</v>
      </c>
      <c r="C35" s="322">
        <v>0</v>
      </c>
      <c r="D35" s="304">
        <f t="shared" ref="D35" si="19">C35</f>
        <v>0</v>
      </c>
      <c r="E35" s="304">
        <f t="shared" ref="E35" si="20">D35</f>
        <v>0</v>
      </c>
      <c r="F35" s="304">
        <f t="shared" ref="F35" si="21">E35</f>
        <v>0</v>
      </c>
      <c r="G35" s="304">
        <f t="shared" ref="G35" si="22">F35</f>
        <v>0</v>
      </c>
      <c r="H35" s="304">
        <f t="shared" ref="H35" si="23">G35</f>
        <v>0</v>
      </c>
      <c r="I35" s="304">
        <f t="shared" ref="I35" si="24">H35</f>
        <v>0</v>
      </c>
      <c r="J35" s="304">
        <f t="shared" ref="J35" si="25">I35</f>
        <v>0</v>
      </c>
      <c r="K35" s="304">
        <f t="shared" ref="K35" si="26">J35</f>
        <v>0</v>
      </c>
      <c r="L35" s="304">
        <f t="shared" ref="L35" si="27">K35</f>
        <v>0</v>
      </c>
      <c r="M35" s="304">
        <f t="shared" ref="M35" si="28">L35</f>
        <v>0</v>
      </c>
      <c r="N35" s="304">
        <f t="shared" ref="N35:N44" si="29">M35</f>
        <v>0</v>
      </c>
      <c r="O35" s="555">
        <f t="shared" ref="O35:O44" si="30">N35</f>
        <v>0</v>
      </c>
      <c r="P35" s="304">
        <f t="shared" ref="P35:P44" si="31">O35</f>
        <v>0</v>
      </c>
      <c r="Q35" s="304">
        <f t="shared" ref="Q35" si="32">P35</f>
        <v>0</v>
      </c>
      <c r="R35" s="304">
        <f t="shared" ref="R35:AA35" si="33">Q35</f>
        <v>0</v>
      </c>
      <c r="S35" s="304">
        <f t="shared" si="33"/>
        <v>0</v>
      </c>
      <c r="T35" s="522">
        <f>N20</f>
        <v>65673.853673051184</v>
      </c>
      <c r="U35" s="304">
        <f t="shared" si="33"/>
        <v>65673.853673051184</v>
      </c>
      <c r="V35" s="304">
        <f t="shared" si="33"/>
        <v>65673.853673051184</v>
      </c>
      <c r="W35" s="304">
        <f t="shared" si="33"/>
        <v>65673.853673051184</v>
      </c>
      <c r="X35" s="304">
        <f t="shared" si="33"/>
        <v>65673.853673051184</v>
      </c>
      <c r="Y35" s="304">
        <f t="shared" si="33"/>
        <v>65673.853673051184</v>
      </c>
      <c r="Z35" s="304">
        <f t="shared" si="33"/>
        <v>65673.853673051184</v>
      </c>
      <c r="AA35" s="304">
        <f t="shared" si="33"/>
        <v>65673.853673051184</v>
      </c>
    </row>
    <row r="36" spans="1:27" ht="16.5" thickTop="1" thickBot="1" x14ac:dyDescent="0.3">
      <c r="A36" s="646"/>
      <c r="B36" s="146" t="str">
        <f t="shared" si="18"/>
        <v>Cooling</v>
      </c>
      <c r="C36" s="3">
        <v>0</v>
      </c>
      <c r="D36" s="3">
        <v>0</v>
      </c>
      <c r="E36" s="3">
        <v>0</v>
      </c>
      <c r="F36" s="304">
        <v>0</v>
      </c>
      <c r="G36" s="3">
        <f t="shared" ref="G36:M36" si="34">F36</f>
        <v>0</v>
      </c>
      <c r="H36" s="3">
        <f t="shared" si="34"/>
        <v>0</v>
      </c>
      <c r="I36" s="3">
        <f t="shared" si="34"/>
        <v>0</v>
      </c>
      <c r="J36" s="3">
        <f t="shared" si="34"/>
        <v>0</v>
      </c>
      <c r="K36" s="3">
        <f t="shared" si="34"/>
        <v>0</v>
      </c>
      <c r="L36" s="3">
        <f t="shared" si="34"/>
        <v>0</v>
      </c>
      <c r="M36" s="3">
        <f t="shared" si="34"/>
        <v>0</v>
      </c>
      <c r="N36" s="347">
        <f t="shared" si="29"/>
        <v>0</v>
      </c>
      <c r="O36" s="556">
        <f>'RES kWh ENTRY'!P85</f>
        <v>799612.97899999982</v>
      </c>
      <c r="P36" s="10">
        <f t="shared" si="31"/>
        <v>799612.97899999982</v>
      </c>
      <c r="Q36" s="3">
        <f t="shared" ref="Q36:AA36" si="35">P36</f>
        <v>799612.97899999982</v>
      </c>
      <c r="R36" s="3">
        <f t="shared" si="35"/>
        <v>799612.97899999982</v>
      </c>
      <c r="S36" s="3">
        <f t="shared" si="35"/>
        <v>799612.97899999982</v>
      </c>
      <c r="T36" s="522">
        <f t="shared" ref="T36:T44" si="36">N21</f>
        <v>24784398.342261765</v>
      </c>
      <c r="U36" s="3">
        <f t="shared" si="35"/>
        <v>24784398.342261765</v>
      </c>
      <c r="V36" s="3">
        <f t="shared" si="35"/>
        <v>24784398.342261765</v>
      </c>
      <c r="W36" s="3">
        <f t="shared" si="35"/>
        <v>24784398.342261765</v>
      </c>
      <c r="X36" s="3">
        <f t="shared" si="35"/>
        <v>24784398.342261765</v>
      </c>
      <c r="Y36" s="3">
        <f t="shared" si="35"/>
        <v>24784398.342261765</v>
      </c>
      <c r="Z36" s="3">
        <f t="shared" si="35"/>
        <v>24784398.342261765</v>
      </c>
      <c r="AA36" s="3">
        <f t="shared" si="35"/>
        <v>24784398.342261765</v>
      </c>
    </row>
    <row r="37" spans="1:27" ht="15.75" thickTop="1" x14ac:dyDescent="0.25">
      <c r="A37" s="646"/>
      <c r="B37" s="91" t="str">
        <f t="shared" si="18"/>
        <v>Freezer</v>
      </c>
      <c r="C37" s="3">
        <v>0</v>
      </c>
      <c r="D37" s="3">
        <v>0</v>
      </c>
      <c r="E37" s="3">
        <v>0</v>
      </c>
      <c r="F37" s="304">
        <v>0</v>
      </c>
      <c r="G37" s="3">
        <f t="shared" ref="G37:AA37" si="37">F37</f>
        <v>0</v>
      </c>
      <c r="H37" s="3">
        <f t="shared" si="37"/>
        <v>0</v>
      </c>
      <c r="I37" s="3">
        <f t="shared" si="37"/>
        <v>0</v>
      </c>
      <c r="J37" s="3">
        <f t="shared" si="37"/>
        <v>0</v>
      </c>
      <c r="K37" s="3">
        <f t="shared" si="37"/>
        <v>0</v>
      </c>
      <c r="L37" s="3">
        <f t="shared" si="37"/>
        <v>0</v>
      </c>
      <c r="M37" s="3">
        <f t="shared" si="37"/>
        <v>0</v>
      </c>
      <c r="N37" s="3">
        <f t="shared" si="29"/>
        <v>0</v>
      </c>
      <c r="O37" s="123">
        <f t="shared" si="30"/>
        <v>0</v>
      </c>
      <c r="P37" s="3">
        <f t="shared" si="31"/>
        <v>0</v>
      </c>
      <c r="Q37" s="3">
        <f t="shared" si="37"/>
        <v>0</v>
      </c>
      <c r="R37" s="3">
        <f t="shared" si="37"/>
        <v>0</v>
      </c>
      <c r="S37" s="3">
        <f t="shared" si="37"/>
        <v>0</v>
      </c>
      <c r="T37" s="522">
        <f t="shared" si="36"/>
        <v>0</v>
      </c>
      <c r="U37" s="3">
        <f t="shared" si="37"/>
        <v>0</v>
      </c>
      <c r="V37" s="3">
        <f t="shared" si="37"/>
        <v>0</v>
      </c>
      <c r="W37" s="3">
        <f t="shared" si="37"/>
        <v>0</v>
      </c>
      <c r="X37" s="3">
        <f t="shared" si="37"/>
        <v>0</v>
      </c>
      <c r="Y37" s="3">
        <f t="shared" si="37"/>
        <v>0</v>
      </c>
      <c r="Z37" s="3">
        <f t="shared" si="37"/>
        <v>0</v>
      </c>
      <c r="AA37" s="3">
        <f t="shared" si="37"/>
        <v>0</v>
      </c>
    </row>
    <row r="38" spans="1:27" x14ac:dyDescent="0.25">
      <c r="A38" s="646"/>
      <c r="B38" s="91" t="str">
        <f t="shared" si="18"/>
        <v>Heating</v>
      </c>
      <c r="C38" s="3">
        <v>0</v>
      </c>
      <c r="D38" s="3">
        <v>0</v>
      </c>
      <c r="E38" s="3">
        <v>0</v>
      </c>
      <c r="F38" s="304">
        <v>0</v>
      </c>
      <c r="G38" s="3">
        <f t="shared" ref="G38:AA38" si="38">F38</f>
        <v>0</v>
      </c>
      <c r="H38" s="3">
        <f t="shared" si="38"/>
        <v>0</v>
      </c>
      <c r="I38" s="3">
        <f t="shared" si="38"/>
        <v>0</v>
      </c>
      <c r="J38" s="3">
        <f t="shared" si="38"/>
        <v>0</v>
      </c>
      <c r="K38" s="3">
        <f t="shared" si="38"/>
        <v>0</v>
      </c>
      <c r="L38" s="3">
        <f t="shared" si="38"/>
        <v>0</v>
      </c>
      <c r="M38" s="3">
        <f t="shared" si="38"/>
        <v>0</v>
      </c>
      <c r="N38" s="3">
        <f t="shared" si="29"/>
        <v>0</v>
      </c>
      <c r="O38" s="3">
        <f t="shared" si="30"/>
        <v>0</v>
      </c>
      <c r="P38" s="3">
        <f t="shared" si="31"/>
        <v>0</v>
      </c>
      <c r="Q38" s="3">
        <f t="shared" si="38"/>
        <v>0</v>
      </c>
      <c r="R38" s="3">
        <f t="shared" si="38"/>
        <v>0</v>
      </c>
      <c r="S38" s="3">
        <f t="shared" si="38"/>
        <v>0</v>
      </c>
      <c r="T38" s="522">
        <f t="shared" si="36"/>
        <v>16529949.295702387</v>
      </c>
      <c r="U38" s="3">
        <f t="shared" si="38"/>
        <v>16529949.295702387</v>
      </c>
      <c r="V38" s="3">
        <f t="shared" si="38"/>
        <v>16529949.295702387</v>
      </c>
      <c r="W38" s="3">
        <f t="shared" si="38"/>
        <v>16529949.295702387</v>
      </c>
      <c r="X38" s="3">
        <f t="shared" si="38"/>
        <v>16529949.295702387</v>
      </c>
      <c r="Y38" s="3">
        <f t="shared" si="38"/>
        <v>16529949.295702387</v>
      </c>
      <c r="Z38" s="3">
        <f t="shared" si="38"/>
        <v>16529949.295702387</v>
      </c>
      <c r="AA38" s="3">
        <f t="shared" si="38"/>
        <v>16529949.295702387</v>
      </c>
    </row>
    <row r="39" spans="1:27" x14ac:dyDescent="0.25">
      <c r="A39" s="646"/>
      <c r="B39" s="146" t="str">
        <f t="shared" si="18"/>
        <v>HVAC</v>
      </c>
      <c r="C39" s="3">
        <v>0</v>
      </c>
      <c r="D39" s="3">
        <v>0</v>
      </c>
      <c r="E39" s="3">
        <v>0</v>
      </c>
      <c r="F39" s="304">
        <v>0</v>
      </c>
      <c r="G39" s="3">
        <f t="shared" ref="G39:AA39" si="39">F39</f>
        <v>0</v>
      </c>
      <c r="H39" s="3">
        <f t="shared" si="39"/>
        <v>0</v>
      </c>
      <c r="I39" s="3">
        <f t="shared" si="39"/>
        <v>0</v>
      </c>
      <c r="J39" s="3">
        <f t="shared" si="39"/>
        <v>0</v>
      </c>
      <c r="K39" s="3">
        <f t="shared" si="39"/>
        <v>0</v>
      </c>
      <c r="L39" s="3">
        <f t="shared" si="39"/>
        <v>0</v>
      </c>
      <c r="M39" s="3">
        <f t="shared" si="39"/>
        <v>0</v>
      </c>
      <c r="N39" s="3">
        <f t="shared" si="29"/>
        <v>0</v>
      </c>
      <c r="O39" s="3">
        <f t="shared" si="30"/>
        <v>0</v>
      </c>
      <c r="P39" s="3">
        <f t="shared" si="31"/>
        <v>0</v>
      </c>
      <c r="Q39" s="3">
        <f t="shared" si="39"/>
        <v>0</v>
      </c>
      <c r="R39" s="3">
        <f t="shared" si="39"/>
        <v>0</v>
      </c>
      <c r="S39" s="3">
        <f t="shared" si="39"/>
        <v>0</v>
      </c>
      <c r="T39" s="522">
        <f t="shared" si="36"/>
        <v>650879.86602416611</v>
      </c>
      <c r="U39" s="3">
        <f t="shared" si="39"/>
        <v>650879.86602416611</v>
      </c>
      <c r="V39" s="3">
        <f t="shared" si="39"/>
        <v>650879.86602416611</v>
      </c>
      <c r="W39" s="3">
        <f t="shared" si="39"/>
        <v>650879.86602416611</v>
      </c>
      <c r="X39" s="3">
        <f t="shared" si="39"/>
        <v>650879.86602416611</v>
      </c>
      <c r="Y39" s="3">
        <f t="shared" si="39"/>
        <v>650879.86602416611</v>
      </c>
      <c r="Z39" s="3">
        <f t="shared" si="39"/>
        <v>650879.86602416611</v>
      </c>
      <c r="AA39" s="3">
        <f t="shared" si="39"/>
        <v>650879.86602416611</v>
      </c>
    </row>
    <row r="40" spans="1:27" x14ac:dyDescent="0.25">
      <c r="A40" s="646"/>
      <c r="B40" s="91" t="str">
        <f t="shared" si="18"/>
        <v>Lighting</v>
      </c>
      <c r="C40" s="3">
        <v>0</v>
      </c>
      <c r="D40" s="3">
        <v>0</v>
      </c>
      <c r="E40" s="3">
        <v>0</v>
      </c>
      <c r="F40" s="304">
        <v>0</v>
      </c>
      <c r="G40" s="3">
        <f t="shared" ref="G40:AA40" si="40">F40</f>
        <v>0</v>
      </c>
      <c r="H40" s="3">
        <f t="shared" si="40"/>
        <v>0</v>
      </c>
      <c r="I40" s="3">
        <f t="shared" si="40"/>
        <v>0</v>
      </c>
      <c r="J40" s="3">
        <f t="shared" si="40"/>
        <v>0</v>
      </c>
      <c r="K40" s="3">
        <f t="shared" si="40"/>
        <v>0</v>
      </c>
      <c r="L40" s="3">
        <f t="shared" si="40"/>
        <v>0</v>
      </c>
      <c r="M40" s="3">
        <f t="shared" si="40"/>
        <v>0</v>
      </c>
      <c r="N40" s="3">
        <f t="shared" si="29"/>
        <v>0</v>
      </c>
      <c r="O40" s="3">
        <f t="shared" si="30"/>
        <v>0</v>
      </c>
      <c r="P40" s="3">
        <f t="shared" si="31"/>
        <v>0</v>
      </c>
      <c r="Q40" s="3">
        <f t="shared" si="40"/>
        <v>0</v>
      </c>
      <c r="R40" s="3">
        <f t="shared" si="40"/>
        <v>0</v>
      </c>
      <c r="S40" s="3">
        <f t="shared" si="40"/>
        <v>0</v>
      </c>
      <c r="T40" s="522">
        <f t="shared" si="36"/>
        <v>170029.91230799555</v>
      </c>
      <c r="U40" s="3">
        <f t="shared" si="40"/>
        <v>170029.91230799555</v>
      </c>
      <c r="V40" s="3">
        <f t="shared" si="40"/>
        <v>170029.91230799555</v>
      </c>
      <c r="W40" s="3">
        <f t="shared" si="40"/>
        <v>170029.91230799555</v>
      </c>
      <c r="X40" s="3">
        <f t="shared" si="40"/>
        <v>170029.91230799555</v>
      </c>
      <c r="Y40" s="3">
        <f t="shared" si="40"/>
        <v>170029.91230799555</v>
      </c>
      <c r="Z40" s="3">
        <f t="shared" si="40"/>
        <v>170029.91230799555</v>
      </c>
      <c r="AA40" s="3">
        <f t="shared" si="40"/>
        <v>170029.91230799555</v>
      </c>
    </row>
    <row r="41" spans="1:27" x14ac:dyDescent="0.25">
      <c r="A41" s="646"/>
      <c r="B41" s="91" t="str">
        <f t="shared" si="18"/>
        <v>Miscellaneous</v>
      </c>
      <c r="C41" s="3">
        <v>0</v>
      </c>
      <c r="D41" s="3">
        <v>0</v>
      </c>
      <c r="E41" s="3">
        <v>0</v>
      </c>
      <c r="F41" s="304">
        <v>0</v>
      </c>
      <c r="G41" s="3">
        <f t="shared" ref="G41:AA41" si="41">F41</f>
        <v>0</v>
      </c>
      <c r="H41" s="3">
        <f t="shared" si="41"/>
        <v>0</v>
      </c>
      <c r="I41" s="3">
        <f t="shared" si="41"/>
        <v>0</v>
      </c>
      <c r="J41" s="3">
        <f t="shared" si="41"/>
        <v>0</v>
      </c>
      <c r="K41" s="3">
        <f t="shared" si="41"/>
        <v>0</v>
      </c>
      <c r="L41" s="3">
        <f t="shared" si="41"/>
        <v>0</v>
      </c>
      <c r="M41" s="3">
        <f t="shared" si="41"/>
        <v>0</v>
      </c>
      <c r="N41" s="3">
        <f t="shared" si="29"/>
        <v>0</v>
      </c>
      <c r="O41" s="3">
        <f t="shared" si="30"/>
        <v>0</v>
      </c>
      <c r="P41" s="3">
        <f t="shared" si="31"/>
        <v>0</v>
      </c>
      <c r="Q41" s="3">
        <f t="shared" si="41"/>
        <v>0</v>
      </c>
      <c r="R41" s="3">
        <f t="shared" si="41"/>
        <v>0</v>
      </c>
      <c r="S41" s="3">
        <f t="shared" si="41"/>
        <v>0</v>
      </c>
      <c r="T41" s="522">
        <f t="shared" si="36"/>
        <v>114080.17139184214</v>
      </c>
      <c r="U41" s="3">
        <f t="shared" si="41"/>
        <v>114080.17139184214</v>
      </c>
      <c r="V41" s="3">
        <f t="shared" si="41"/>
        <v>114080.17139184214</v>
      </c>
      <c r="W41" s="3">
        <f t="shared" si="41"/>
        <v>114080.17139184214</v>
      </c>
      <c r="X41" s="3">
        <f t="shared" si="41"/>
        <v>114080.17139184214</v>
      </c>
      <c r="Y41" s="3">
        <f t="shared" si="41"/>
        <v>114080.17139184214</v>
      </c>
      <c r="Z41" s="3">
        <f t="shared" si="41"/>
        <v>114080.17139184214</v>
      </c>
      <c r="AA41" s="3">
        <f t="shared" si="41"/>
        <v>114080.17139184214</v>
      </c>
    </row>
    <row r="42" spans="1:27" x14ac:dyDescent="0.25">
      <c r="A42" s="646"/>
      <c r="B42" s="91" t="str">
        <f t="shared" si="18"/>
        <v>Pool Spa</v>
      </c>
      <c r="C42" s="3">
        <v>0</v>
      </c>
      <c r="D42" s="3">
        <v>0</v>
      </c>
      <c r="E42" s="3">
        <v>0</v>
      </c>
      <c r="F42" s="304">
        <v>0</v>
      </c>
      <c r="G42" s="3">
        <f t="shared" ref="G42:AA42" si="42">F42</f>
        <v>0</v>
      </c>
      <c r="H42" s="3">
        <f t="shared" si="42"/>
        <v>0</v>
      </c>
      <c r="I42" s="3">
        <f t="shared" si="42"/>
        <v>0</v>
      </c>
      <c r="J42" s="3">
        <f t="shared" si="42"/>
        <v>0</v>
      </c>
      <c r="K42" s="3">
        <f t="shared" si="42"/>
        <v>0</v>
      </c>
      <c r="L42" s="3">
        <f t="shared" si="42"/>
        <v>0</v>
      </c>
      <c r="M42" s="3">
        <f t="shared" si="42"/>
        <v>0</v>
      </c>
      <c r="N42" s="3">
        <f t="shared" si="29"/>
        <v>0</v>
      </c>
      <c r="O42" s="3">
        <f t="shared" si="30"/>
        <v>0</v>
      </c>
      <c r="P42" s="3">
        <f t="shared" si="31"/>
        <v>0</v>
      </c>
      <c r="Q42" s="3">
        <f t="shared" si="42"/>
        <v>0</v>
      </c>
      <c r="R42" s="3">
        <f t="shared" si="42"/>
        <v>0</v>
      </c>
      <c r="S42" s="3">
        <f t="shared" si="42"/>
        <v>0</v>
      </c>
      <c r="T42" s="522">
        <f t="shared" si="36"/>
        <v>0</v>
      </c>
      <c r="U42" s="3">
        <f t="shared" si="42"/>
        <v>0</v>
      </c>
      <c r="V42" s="3">
        <f t="shared" si="42"/>
        <v>0</v>
      </c>
      <c r="W42" s="3">
        <f t="shared" si="42"/>
        <v>0</v>
      </c>
      <c r="X42" s="3">
        <f t="shared" si="42"/>
        <v>0</v>
      </c>
      <c r="Y42" s="3">
        <f t="shared" si="42"/>
        <v>0</v>
      </c>
      <c r="Z42" s="3">
        <f t="shared" si="42"/>
        <v>0</v>
      </c>
      <c r="AA42" s="3">
        <f t="shared" si="42"/>
        <v>0</v>
      </c>
    </row>
    <row r="43" spans="1:27" x14ac:dyDescent="0.25">
      <c r="A43" s="646"/>
      <c r="B43" s="91" t="str">
        <f t="shared" si="18"/>
        <v>Refrigeration</v>
      </c>
      <c r="C43" s="3">
        <v>0</v>
      </c>
      <c r="D43" s="3">
        <v>0</v>
      </c>
      <c r="E43" s="3">
        <v>0</v>
      </c>
      <c r="F43" s="304">
        <v>0</v>
      </c>
      <c r="G43" s="3">
        <f t="shared" ref="G43:AA43" si="43">F43</f>
        <v>0</v>
      </c>
      <c r="H43" s="3">
        <f t="shared" si="43"/>
        <v>0</v>
      </c>
      <c r="I43" s="3">
        <f t="shared" si="43"/>
        <v>0</v>
      </c>
      <c r="J43" s="3">
        <f t="shared" si="43"/>
        <v>0</v>
      </c>
      <c r="K43" s="3">
        <f t="shared" si="43"/>
        <v>0</v>
      </c>
      <c r="L43" s="3">
        <f t="shared" si="43"/>
        <v>0</v>
      </c>
      <c r="M43" s="3">
        <f t="shared" si="43"/>
        <v>0</v>
      </c>
      <c r="N43" s="3">
        <f t="shared" si="29"/>
        <v>0</v>
      </c>
      <c r="O43" s="3">
        <f t="shared" si="30"/>
        <v>0</v>
      </c>
      <c r="P43" s="3">
        <f t="shared" si="31"/>
        <v>0</v>
      </c>
      <c r="Q43" s="3">
        <f t="shared" si="43"/>
        <v>0</v>
      </c>
      <c r="R43" s="3">
        <f t="shared" si="43"/>
        <v>0</v>
      </c>
      <c r="S43" s="3">
        <f t="shared" si="43"/>
        <v>0</v>
      </c>
      <c r="T43" s="522">
        <f t="shared" si="36"/>
        <v>181792.65000000002</v>
      </c>
      <c r="U43" s="3">
        <f t="shared" si="43"/>
        <v>181792.65000000002</v>
      </c>
      <c r="V43" s="3">
        <f t="shared" si="43"/>
        <v>181792.65000000002</v>
      </c>
      <c r="W43" s="3">
        <f t="shared" si="43"/>
        <v>181792.65000000002</v>
      </c>
      <c r="X43" s="3">
        <f t="shared" si="43"/>
        <v>181792.65000000002</v>
      </c>
      <c r="Y43" s="3">
        <f t="shared" si="43"/>
        <v>181792.65000000002</v>
      </c>
      <c r="Z43" s="3">
        <f t="shared" si="43"/>
        <v>181792.65000000002</v>
      </c>
      <c r="AA43" s="3">
        <f t="shared" si="43"/>
        <v>181792.65000000002</v>
      </c>
    </row>
    <row r="44" spans="1:27" ht="15" customHeight="1" x14ac:dyDescent="0.25">
      <c r="A44" s="646"/>
      <c r="B44" s="91" t="str">
        <f t="shared" si="18"/>
        <v>Water Heating</v>
      </c>
      <c r="C44" s="3">
        <v>0</v>
      </c>
      <c r="D44" s="3">
        <v>0</v>
      </c>
      <c r="E44" s="3">
        <v>0</v>
      </c>
      <c r="F44" s="304">
        <v>0</v>
      </c>
      <c r="G44" s="3">
        <f t="shared" ref="G44:AA44" si="44">F44</f>
        <v>0</v>
      </c>
      <c r="H44" s="3">
        <f t="shared" si="44"/>
        <v>0</v>
      </c>
      <c r="I44" s="3">
        <f t="shared" si="44"/>
        <v>0</v>
      </c>
      <c r="J44" s="3">
        <f t="shared" si="44"/>
        <v>0</v>
      </c>
      <c r="K44" s="3">
        <f t="shared" si="44"/>
        <v>0</v>
      </c>
      <c r="L44" s="3">
        <f t="shared" si="44"/>
        <v>0</v>
      </c>
      <c r="M44" s="3">
        <f t="shared" si="44"/>
        <v>0</v>
      </c>
      <c r="N44" s="3">
        <f t="shared" si="29"/>
        <v>0</v>
      </c>
      <c r="O44" s="3">
        <f t="shared" si="30"/>
        <v>0</v>
      </c>
      <c r="P44" s="3">
        <f t="shared" si="31"/>
        <v>0</v>
      </c>
      <c r="Q44" s="3">
        <f t="shared" si="44"/>
        <v>0</v>
      </c>
      <c r="R44" s="3">
        <f t="shared" si="44"/>
        <v>0</v>
      </c>
      <c r="S44" s="3">
        <f t="shared" si="44"/>
        <v>0</v>
      </c>
      <c r="T44" s="522">
        <f t="shared" si="36"/>
        <v>221643.98789922456</v>
      </c>
      <c r="U44" s="3">
        <f t="shared" si="44"/>
        <v>221643.98789922456</v>
      </c>
      <c r="V44" s="3">
        <f t="shared" si="44"/>
        <v>221643.98789922456</v>
      </c>
      <c r="W44" s="3">
        <f t="shared" si="44"/>
        <v>221643.98789922456</v>
      </c>
      <c r="X44" s="3">
        <f t="shared" si="44"/>
        <v>221643.98789922456</v>
      </c>
      <c r="Y44" s="3">
        <f t="shared" si="44"/>
        <v>221643.98789922456</v>
      </c>
      <c r="Z44" s="3">
        <f t="shared" si="44"/>
        <v>221643.98789922456</v>
      </c>
      <c r="AA44" s="3">
        <f t="shared" si="44"/>
        <v>221643.98789922456</v>
      </c>
    </row>
    <row r="45" spans="1:27" ht="15" customHeight="1" thickBot="1" x14ac:dyDescent="0.3">
      <c r="A45" s="646"/>
      <c r="B45" s="147" t="str">
        <f t="shared" si="18"/>
        <v>Motors(uses bus. load shape)</v>
      </c>
      <c r="C45" s="143"/>
      <c r="D45" s="143"/>
      <c r="E45" s="143"/>
      <c r="F45" s="337">
        <v>0</v>
      </c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2"/>
      <c r="S45" s="142"/>
      <c r="T45" s="142"/>
      <c r="U45" s="142"/>
      <c r="V45" s="142"/>
      <c r="W45" s="142"/>
      <c r="X45" s="142"/>
      <c r="Y45" s="142"/>
      <c r="Z45" s="142"/>
      <c r="AA45" s="142"/>
    </row>
    <row r="46" spans="1:27" ht="15" customHeight="1" thickBot="1" x14ac:dyDescent="0.3">
      <c r="A46" s="647"/>
      <c r="B46" s="148" t="str">
        <f t="shared" si="18"/>
        <v>Monthly kWh</v>
      </c>
      <c r="C46" s="126">
        <f>SUM(C35:C45)</f>
        <v>0</v>
      </c>
      <c r="D46" s="126">
        <f t="shared" ref="D46:AA46" si="45">SUM(D35:D45)</f>
        <v>0</v>
      </c>
      <c r="E46" s="126">
        <f t="shared" si="45"/>
        <v>0</v>
      </c>
      <c r="F46" s="126">
        <f t="shared" si="45"/>
        <v>0</v>
      </c>
      <c r="G46" s="126">
        <f t="shared" si="45"/>
        <v>0</v>
      </c>
      <c r="H46" s="126">
        <f t="shared" si="45"/>
        <v>0</v>
      </c>
      <c r="I46" s="126">
        <f t="shared" si="45"/>
        <v>0</v>
      </c>
      <c r="J46" s="126">
        <f t="shared" si="45"/>
        <v>0</v>
      </c>
      <c r="K46" s="126">
        <f t="shared" si="45"/>
        <v>0</v>
      </c>
      <c r="L46" s="126">
        <f t="shared" si="45"/>
        <v>0</v>
      </c>
      <c r="M46" s="126">
        <f t="shared" si="45"/>
        <v>0</v>
      </c>
      <c r="N46" s="126">
        <f t="shared" si="45"/>
        <v>0</v>
      </c>
      <c r="O46" s="126">
        <f t="shared" si="45"/>
        <v>799612.97899999982</v>
      </c>
      <c r="P46" s="126">
        <f t="shared" si="45"/>
        <v>799612.97899999982</v>
      </c>
      <c r="Q46" s="126">
        <f t="shared" si="45"/>
        <v>799612.97899999982</v>
      </c>
      <c r="R46" s="126">
        <f t="shared" si="45"/>
        <v>799612.97899999982</v>
      </c>
      <c r="S46" s="126">
        <f t="shared" si="45"/>
        <v>799612.97899999982</v>
      </c>
      <c r="T46" s="126">
        <f t="shared" si="45"/>
        <v>42718448.079260424</v>
      </c>
      <c r="U46" s="126">
        <f t="shared" si="45"/>
        <v>42718448.079260424</v>
      </c>
      <c r="V46" s="126">
        <f t="shared" si="45"/>
        <v>42718448.079260424</v>
      </c>
      <c r="W46" s="126">
        <f t="shared" si="45"/>
        <v>42718448.079260424</v>
      </c>
      <c r="X46" s="126">
        <f t="shared" si="45"/>
        <v>42718448.079260424</v>
      </c>
      <c r="Y46" s="126">
        <f t="shared" si="45"/>
        <v>42718448.079260424</v>
      </c>
      <c r="Z46" s="126">
        <f t="shared" si="45"/>
        <v>42718448.079260424</v>
      </c>
      <c r="AA46" s="126">
        <f t="shared" si="45"/>
        <v>42718448.079260424</v>
      </c>
    </row>
    <row r="47" spans="1:27" x14ac:dyDescent="0.25">
      <c r="A47" s="237"/>
      <c r="B47" s="119"/>
      <c r="C47" s="121"/>
      <c r="D47" s="119"/>
      <c r="E47" s="121"/>
      <c r="F47" s="119"/>
      <c r="G47" s="119"/>
      <c r="H47" s="121"/>
      <c r="I47" s="119"/>
      <c r="J47" s="119"/>
      <c r="K47" s="121"/>
      <c r="L47" s="346"/>
      <c r="M47" s="346"/>
      <c r="N47" s="346"/>
      <c r="O47" s="557" t="s">
        <v>317</v>
      </c>
      <c r="P47" s="346"/>
      <c r="Q47" s="346"/>
      <c r="R47" s="119"/>
      <c r="S47" s="119"/>
      <c r="T47" s="121"/>
      <c r="U47" s="119"/>
      <c r="V47" s="119"/>
      <c r="W47" s="121"/>
      <c r="X47" s="119"/>
      <c r="Y47" s="119"/>
      <c r="Z47" s="121"/>
      <c r="AA47" s="119"/>
    </row>
    <row r="48" spans="1:27" ht="15.75" thickBot="1" x14ac:dyDescent="0.3">
      <c r="A48" s="192" t="s">
        <v>181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</row>
    <row r="49" spans="1:28" ht="16.5" thickBot="1" x14ac:dyDescent="0.3">
      <c r="A49" s="648" t="s">
        <v>17</v>
      </c>
      <c r="B49" s="149" t="s">
        <v>164</v>
      </c>
      <c r="C49" s="135">
        <f>C$4</f>
        <v>45292</v>
      </c>
      <c r="D49" s="135">
        <f t="shared" ref="D49:AA49" si="46">D$4</f>
        <v>45323</v>
      </c>
      <c r="E49" s="135">
        <f t="shared" si="46"/>
        <v>45352</v>
      </c>
      <c r="F49" s="135">
        <f t="shared" si="46"/>
        <v>45383</v>
      </c>
      <c r="G49" s="135">
        <f t="shared" si="46"/>
        <v>45413</v>
      </c>
      <c r="H49" s="135">
        <f t="shared" si="46"/>
        <v>45444</v>
      </c>
      <c r="I49" s="135">
        <f t="shared" si="46"/>
        <v>45474</v>
      </c>
      <c r="J49" s="135">
        <f t="shared" si="46"/>
        <v>45505</v>
      </c>
      <c r="K49" s="135">
        <f t="shared" si="46"/>
        <v>45536</v>
      </c>
      <c r="L49" s="135">
        <f t="shared" si="46"/>
        <v>45566</v>
      </c>
      <c r="M49" s="135">
        <f t="shared" si="46"/>
        <v>45597</v>
      </c>
      <c r="N49" s="349">
        <f t="shared" si="46"/>
        <v>45627</v>
      </c>
      <c r="O49" s="135">
        <f t="shared" si="46"/>
        <v>45658</v>
      </c>
      <c r="P49" s="135">
        <f t="shared" si="46"/>
        <v>45689</v>
      </c>
      <c r="Q49" s="135">
        <f t="shared" si="46"/>
        <v>45717</v>
      </c>
      <c r="R49" s="135">
        <f t="shared" si="46"/>
        <v>45748</v>
      </c>
      <c r="S49" s="135">
        <f t="shared" si="46"/>
        <v>45778</v>
      </c>
      <c r="T49" s="135">
        <f t="shared" si="46"/>
        <v>45809</v>
      </c>
      <c r="U49" s="135">
        <f t="shared" si="46"/>
        <v>45839</v>
      </c>
      <c r="V49" s="135">
        <f t="shared" si="46"/>
        <v>45870</v>
      </c>
      <c r="W49" s="135">
        <f t="shared" si="46"/>
        <v>45901</v>
      </c>
      <c r="X49" s="135">
        <f t="shared" si="46"/>
        <v>45931</v>
      </c>
      <c r="Y49" s="135">
        <f t="shared" si="46"/>
        <v>45962</v>
      </c>
      <c r="Z49" s="135">
        <f t="shared" si="46"/>
        <v>45992</v>
      </c>
      <c r="AA49" s="135">
        <f t="shared" si="46"/>
        <v>46023</v>
      </c>
    </row>
    <row r="50" spans="1:28" ht="15" customHeight="1" thickBot="1" x14ac:dyDescent="0.3">
      <c r="A50" s="649"/>
      <c r="B50" s="28" t="str">
        <f t="shared" ref="B50:B60" si="47">B35</f>
        <v>Building Shell</v>
      </c>
      <c r="C50" s="98">
        <f>((C5*0.5)-C35)*C66*C$78*C$2</f>
        <v>0</v>
      </c>
      <c r="D50" s="23">
        <f>((D5*0.5)+C20-D35)*D66*D$78*D$2</f>
        <v>0</v>
      </c>
      <c r="E50" s="23">
        <f t="shared" ref="E50:AA50" si="48">((E5*0.5)+D20-E35)*E66*E$78*E$2</f>
        <v>0</v>
      </c>
      <c r="F50" s="23">
        <f t="shared" si="48"/>
        <v>0</v>
      </c>
      <c r="G50" s="23">
        <f t="shared" si="48"/>
        <v>0</v>
      </c>
      <c r="H50" s="23">
        <f t="shared" si="48"/>
        <v>43.170788663423842</v>
      </c>
      <c r="I50" s="23">
        <f t="shared" si="48"/>
        <v>178.81793439597752</v>
      </c>
      <c r="J50" s="23">
        <f t="shared" si="48"/>
        <v>319.95704421141892</v>
      </c>
      <c r="K50" s="23">
        <f t="shared" si="48"/>
        <v>217.87903822997811</v>
      </c>
      <c r="L50" s="23">
        <f t="shared" si="48"/>
        <v>64.198821622887905</v>
      </c>
      <c r="M50" s="23">
        <f t="shared" si="48"/>
        <v>127.61736489188266</v>
      </c>
      <c r="N50" s="23">
        <f t="shared" ref="N50:N59" si="49">((N5*0.5)+M20-N35)*N66*N$78*N$2</f>
        <v>241.96190749582911</v>
      </c>
      <c r="O50" s="23">
        <f t="shared" ref="O50:O59" si="50">((O5*0.5)+N20-O35)*O66*O$78*O$2</f>
        <v>254.0004682965405</v>
      </c>
      <c r="P50" s="23">
        <f t="shared" ref="P50:P59" si="51">((P5*0.5)+O20-P35)*P66*P$78*P$2</f>
        <v>211.73563455331544</v>
      </c>
      <c r="Q50" s="23">
        <f t="shared" ref="Q50:Q59" si="52">((Q5*0.5)+P20-Q35)*Q66*Q$78*Q$2</f>
        <v>163.96305568349135</v>
      </c>
      <c r="R50" s="23">
        <f t="shared" si="48"/>
        <v>93.629005725829884</v>
      </c>
      <c r="S50" s="23">
        <f t="shared" si="48"/>
        <v>105.42030863361303</v>
      </c>
      <c r="T50" s="23">
        <f t="shared" si="48"/>
        <v>0</v>
      </c>
      <c r="U50" s="23">
        <f t="shared" si="48"/>
        <v>0</v>
      </c>
      <c r="V50" s="23">
        <f t="shared" si="48"/>
        <v>0</v>
      </c>
      <c r="W50" s="23">
        <f t="shared" si="48"/>
        <v>0</v>
      </c>
      <c r="X50" s="23">
        <f t="shared" si="48"/>
        <v>0</v>
      </c>
      <c r="Y50" s="23">
        <f t="shared" si="48"/>
        <v>0</v>
      </c>
      <c r="Z50" s="23">
        <f t="shared" si="48"/>
        <v>0</v>
      </c>
      <c r="AA50" s="23">
        <f t="shared" si="48"/>
        <v>0</v>
      </c>
    </row>
    <row r="51" spans="1:28" ht="17.25" thickTop="1" thickBot="1" x14ac:dyDescent="0.3">
      <c r="A51" s="649"/>
      <c r="B51" s="354" t="str">
        <f t="shared" si="47"/>
        <v>Cooling</v>
      </c>
      <c r="C51" s="361">
        <f>((C6*0.5)+C18-C36)*C67*C$78*C$2</f>
        <v>1.1841868071071984</v>
      </c>
      <c r="D51" s="355">
        <f t="shared" ref="D51:AA51" si="53">((D6*0.5)+C21-D36)*D67*D$78*D$2</f>
        <v>41.850305165779822</v>
      </c>
      <c r="E51" s="23">
        <f t="shared" si="53"/>
        <v>329.2190978951574</v>
      </c>
      <c r="F51" s="23">
        <f t="shared" si="53"/>
        <v>2578.9922531503371</v>
      </c>
      <c r="G51" s="23">
        <f t="shared" si="53"/>
        <v>15905.061173429689</v>
      </c>
      <c r="H51" s="23">
        <f t="shared" si="53"/>
        <v>138886.07922588164</v>
      </c>
      <c r="I51" s="23">
        <f t="shared" si="53"/>
        <v>242023.08388945248</v>
      </c>
      <c r="J51" s="23">
        <f t="shared" si="53"/>
        <v>287700.63987113949</v>
      </c>
      <c r="K51" s="23">
        <f t="shared" si="53"/>
        <v>159249.87636246675</v>
      </c>
      <c r="L51" s="23">
        <f t="shared" si="53"/>
        <v>12149.142138030036</v>
      </c>
      <c r="M51" s="23">
        <f t="shared" si="53"/>
        <v>1111.3305632735335</v>
      </c>
      <c r="N51" s="23">
        <f t="shared" si="49"/>
        <v>1008.9800169812194</v>
      </c>
      <c r="O51" s="23">
        <f t="shared" si="50"/>
        <v>1000.1741841707465</v>
      </c>
      <c r="P51" s="23">
        <f t="shared" si="51"/>
        <v>913.87668658587711</v>
      </c>
      <c r="Q51" s="23">
        <f t="shared" si="52"/>
        <v>2675.9323987624912</v>
      </c>
      <c r="R51" s="23">
        <f t="shared" si="53"/>
        <v>13862.5300894879</v>
      </c>
      <c r="S51" s="23">
        <f t="shared" si="53"/>
        <v>61590.807766332189</v>
      </c>
      <c r="T51" s="23">
        <f t="shared" si="53"/>
        <v>0</v>
      </c>
      <c r="U51" s="23">
        <f t="shared" si="53"/>
        <v>0</v>
      </c>
      <c r="V51" s="23">
        <f t="shared" si="53"/>
        <v>0</v>
      </c>
      <c r="W51" s="23">
        <f t="shared" si="53"/>
        <v>0</v>
      </c>
      <c r="X51" s="23">
        <f t="shared" si="53"/>
        <v>0</v>
      </c>
      <c r="Y51" s="23">
        <f t="shared" si="53"/>
        <v>0</v>
      </c>
      <c r="Z51" s="23">
        <f t="shared" si="53"/>
        <v>0</v>
      </c>
      <c r="AA51" s="23">
        <f t="shared" si="53"/>
        <v>0</v>
      </c>
    </row>
    <row r="52" spans="1:28" ht="16.5" thickTop="1" x14ac:dyDescent="0.25">
      <c r="A52" s="649"/>
      <c r="B52" s="28" t="str">
        <f t="shared" si="47"/>
        <v>Freezer</v>
      </c>
      <c r="C52" s="356">
        <f t="shared" ref="C52:C59" si="54">((C7*0.5)-C37)*C68*C$78*C$2</f>
        <v>0</v>
      </c>
      <c r="D52" s="23">
        <f t="shared" ref="D52:AA52" si="55">((D7*0.5)+C22-D37)*D68*D$78*D$2</f>
        <v>0</v>
      </c>
      <c r="E52" s="23">
        <f t="shared" si="55"/>
        <v>0</v>
      </c>
      <c r="F52" s="23">
        <f t="shared" si="55"/>
        <v>0</v>
      </c>
      <c r="G52" s="23">
        <f t="shared" si="55"/>
        <v>0</v>
      </c>
      <c r="H52" s="23">
        <f t="shared" si="55"/>
        <v>0</v>
      </c>
      <c r="I52" s="23">
        <f t="shared" si="55"/>
        <v>0</v>
      </c>
      <c r="J52" s="23">
        <f t="shared" si="55"/>
        <v>0</v>
      </c>
      <c r="K52" s="23">
        <f t="shared" si="55"/>
        <v>0</v>
      </c>
      <c r="L52" s="23">
        <f t="shared" si="55"/>
        <v>0</v>
      </c>
      <c r="M52" s="23">
        <f t="shared" si="55"/>
        <v>0</v>
      </c>
      <c r="N52" s="23">
        <f t="shared" si="49"/>
        <v>0</v>
      </c>
      <c r="O52" s="23">
        <f t="shared" si="50"/>
        <v>0</v>
      </c>
      <c r="P52" s="23">
        <f t="shared" si="51"/>
        <v>0</v>
      </c>
      <c r="Q52" s="23">
        <f t="shared" si="52"/>
        <v>0</v>
      </c>
      <c r="R52" s="23">
        <f t="shared" si="55"/>
        <v>0</v>
      </c>
      <c r="S52" s="23">
        <f t="shared" si="55"/>
        <v>0</v>
      </c>
      <c r="T52" s="23">
        <f t="shared" si="55"/>
        <v>0</v>
      </c>
      <c r="U52" s="23">
        <f t="shared" si="55"/>
        <v>0</v>
      </c>
      <c r="V52" s="23">
        <f t="shared" si="55"/>
        <v>0</v>
      </c>
      <c r="W52" s="23">
        <f t="shared" si="55"/>
        <v>0</v>
      </c>
      <c r="X52" s="23">
        <f t="shared" si="55"/>
        <v>0</v>
      </c>
      <c r="Y52" s="23">
        <f t="shared" si="55"/>
        <v>0</v>
      </c>
      <c r="Z52" s="23">
        <f t="shared" si="55"/>
        <v>0</v>
      </c>
      <c r="AA52" s="23">
        <f t="shared" si="55"/>
        <v>0</v>
      </c>
    </row>
    <row r="53" spans="1:28" ht="15.75" x14ac:dyDescent="0.25">
      <c r="A53" s="649"/>
      <c r="B53" s="28" t="str">
        <f t="shared" si="47"/>
        <v>Heating</v>
      </c>
      <c r="C53" s="23">
        <f t="shared" si="54"/>
        <v>154.00429122854069</v>
      </c>
      <c r="D53" s="23">
        <f t="shared" ref="D53:AA53" si="56">((D8*0.5)+C23-D38)*D69*D$78*D$2</f>
        <v>2432.458557445314</v>
      </c>
      <c r="E53" s="23">
        <f t="shared" si="56"/>
        <v>7170.7425125442041</v>
      </c>
      <c r="F53" s="23">
        <f t="shared" si="56"/>
        <v>5992.8620733121716</v>
      </c>
      <c r="G53" s="23">
        <f t="shared" si="56"/>
        <v>2653.5776805609316</v>
      </c>
      <c r="H53" s="23">
        <f t="shared" si="56"/>
        <v>223.52319617307464</v>
      </c>
      <c r="I53" s="23">
        <f t="shared" si="56"/>
        <v>3.3963065657017935</v>
      </c>
      <c r="J53" s="23">
        <f t="shared" si="56"/>
        <v>6.4932767934505042</v>
      </c>
      <c r="K53" s="23">
        <f t="shared" si="56"/>
        <v>7589.9149496991831</v>
      </c>
      <c r="L53" s="23">
        <f t="shared" si="56"/>
        <v>24538.809259795096</v>
      </c>
      <c r="M53" s="23">
        <f t="shared" si="56"/>
        <v>60304.750701853649</v>
      </c>
      <c r="N53" s="23">
        <f t="shared" si="49"/>
        <v>115831.6942992058</v>
      </c>
      <c r="O53" s="23">
        <f t="shared" si="50"/>
        <v>125169.14198206138</v>
      </c>
      <c r="P53" s="23">
        <f t="shared" si="51"/>
        <v>104285.51936718373</v>
      </c>
      <c r="Q53" s="23">
        <f t="shared" si="52"/>
        <v>79444.289045199272</v>
      </c>
      <c r="R53" s="23">
        <f t="shared" si="56"/>
        <v>37134.722750945519</v>
      </c>
      <c r="S53" s="23">
        <f t="shared" si="56"/>
        <v>11125.501429198041</v>
      </c>
      <c r="T53" s="23">
        <f t="shared" si="56"/>
        <v>0</v>
      </c>
      <c r="U53" s="23">
        <f t="shared" si="56"/>
        <v>0</v>
      </c>
      <c r="V53" s="23">
        <f t="shared" si="56"/>
        <v>0</v>
      </c>
      <c r="W53" s="23">
        <f t="shared" si="56"/>
        <v>0</v>
      </c>
      <c r="X53" s="23">
        <f t="shared" si="56"/>
        <v>0</v>
      </c>
      <c r="Y53" s="23">
        <f t="shared" si="56"/>
        <v>0</v>
      </c>
      <c r="Z53" s="23">
        <f t="shared" si="56"/>
        <v>0</v>
      </c>
      <c r="AA53" s="23">
        <f t="shared" si="56"/>
        <v>0</v>
      </c>
    </row>
    <row r="54" spans="1:28" ht="15.75" x14ac:dyDescent="0.25">
      <c r="A54" s="649"/>
      <c r="B54" s="28" t="str">
        <f t="shared" si="47"/>
        <v>HVAC</v>
      </c>
      <c r="C54" s="23">
        <f t="shared" si="54"/>
        <v>0</v>
      </c>
      <c r="D54" s="23">
        <f t="shared" ref="D54:AA54" si="57">((D9*0.5)+C24-D39)*D70*D$78*D$2</f>
        <v>0</v>
      </c>
      <c r="E54" s="23">
        <f t="shared" si="57"/>
        <v>0</v>
      </c>
      <c r="F54" s="23">
        <f t="shared" si="57"/>
        <v>0</v>
      </c>
      <c r="G54" s="23">
        <f t="shared" si="57"/>
        <v>27.159442264872741</v>
      </c>
      <c r="H54" s="23">
        <f t="shared" si="57"/>
        <v>864.46112573062021</v>
      </c>
      <c r="I54" s="23">
        <f t="shared" si="57"/>
        <v>2598.1668569678054</v>
      </c>
      <c r="J54" s="23">
        <f t="shared" si="57"/>
        <v>3083.1824881967009</v>
      </c>
      <c r="K54" s="23">
        <f t="shared" si="57"/>
        <v>1623.7619394082835</v>
      </c>
      <c r="L54" s="23">
        <f t="shared" si="57"/>
        <v>531.80364170639609</v>
      </c>
      <c r="M54" s="23">
        <f t="shared" si="57"/>
        <v>1184.2120334449694</v>
      </c>
      <c r="N54" s="23">
        <f t="shared" si="49"/>
        <v>2351.9649793443818</v>
      </c>
      <c r="O54" s="23">
        <f t="shared" si="50"/>
        <v>2517.3456638919183</v>
      </c>
      <c r="P54" s="23">
        <f t="shared" si="51"/>
        <v>2098.4677119252856</v>
      </c>
      <c r="Q54" s="23">
        <f t="shared" si="52"/>
        <v>1625.0036467705513</v>
      </c>
      <c r="R54" s="23">
        <f t="shared" si="57"/>
        <v>927.93754735624486</v>
      </c>
      <c r="S54" s="23">
        <f t="shared" si="57"/>
        <v>1044.7986911392165</v>
      </c>
      <c r="T54" s="23">
        <f t="shared" si="57"/>
        <v>0</v>
      </c>
      <c r="U54" s="23">
        <f t="shared" si="57"/>
        <v>0</v>
      </c>
      <c r="V54" s="23">
        <f t="shared" si="57"/>
        <v>0</v>
      </c>
      <c r="W54" s="23">
        <f t="shared" si="57"/>
        <v>0</v>
      </c>
      <c r="X54" s="23">
        <f t="shared" si="57"/>
        <v>0</v>
      </c>
      <c r="Y54" s="23">
        <f t="shared" si="57"/>
        <v>0</v>
      </c>
      <c r="Z54" s="23">
        <f t="shared" si="57"/>
        <v>0</v>
      </c>
      <c r="AA54" s="23">
        <f t="shared" si="57"/>
        <v>0</v>
      </c>
    </row>
    <row r="55" spans="1:28" ht="15.75" x14ac:dyDescent="0.25">
      <c r="A55" s="649"/>
      <c r="B55" s="28" t="str">
        <f t="shared" si="47"/>
        <v>Lighting</v>
      </c>
      <c r="C55" s="23">
        <f t="shared" si="54"/>
        <v>0</v>
      </c>
      <c r="D55" s="23">
        <f t="shared" ref="D55:AA55" si="58">((D10*0.5)+C25-D40)*D71*D$78*D$2</f>
        <v>108.09140207697294</v>
      </c>
      <c r="E55" s="23">
        <f t="shared" si="58"/>
        <v>241.02151113482262</v>
      </c>
      <c r="F55" s="23">
        <f t="shared" si="58"/>
        <v>329.05553935737487</v>
      </c>
      <c r="G55" s="23">
        <f t="shared" si="58"/>
        <v>401.47362501464903</v>
      </c>
      <c r="H55" s="23">
        <f t="shared" si="58"/>
        <v>730.1962314182507</v>
      </c>
      <c r="I55" s="23">
        <f t="shared" si="58"/>
        <v>759.18604456082642</v>
      </c>
      <c r="J55" s="23">
        <f t="shared" si="58"/>
        <v>812.7856688785713</v>
      </c>
      <c r="K55" s="23">
        <f t="shared" si="58"/>
        <v>878.13543837356997</v>
      </c>
      <c r="L55" s="23">
        <f t="shared" si="58"/>
        <v>478.32855921157716</v>
      </c>
      <c r="M55" s="23">
        <f t="shared" si="58"/>
        <v>559.91985734507841</v>
      </c>
      <c r="N55" s="23">
        <f t="shared" si="49"/>
        <v>597.26310677186552</v>
      </c>
      <c r="O55" s="23">
        <f t="shared" si="50"/>
        <v>597.84300009335539</v>
      </c>
      <c r="P55" s="23">
        <f t="shared" si="51"/>
        <v>520.88044361109326</v>
      </c>
      <c r="Q55" s="23">
        <f t="shared" si="52"/>
        <v>562.90852452672266</v>
      </c>
      <c r="R55" s="23">
        <f t="shared" si="58"/>
        <v>552.81953922810806</v>
      </c>
      <c r="S55" s="23">
        <f t="shared" si="58"/>
        <v>529.96044740184868</v>
      </c>
      <c r="T55" s="23">
        <f t="shared" si="58"/>
        <v>0</v>
      </c>
      <c r="U55" s="23">
        <f t="shared" si="58"/>
        <v>0</v>
      </c>
      <c r="V55" s="23">
        <f t="shared" si="58"/>
        <v>0</v>
      </c>
      <c r="W55" s="23">
        <f t="shared" si="58"/>
        <v>0</v>
      </c>
      <c r="X55" s="23">
        <f t="shared" si="58"/>
        <v>0</v>
      </c>
      <c r="Y55" s="23">
        <f t="shared" si="58"/>
        <v>0</v>
      </c>
      <c r="Z55" s="23">
        <f t="shared" si="58"/>
        <v>0</v>
      </c>
      <c r="AA55" s="23">
        <f t="shared" si="58"/>
        <v>0</v>
      </c>
    </row>
    <row r="56" spans="1:28" ht="15.75" x14ac:dyDescent="0.25">
      <c r="A56" s="649"/>
      <c r="B56" s="28" t="str">
        <f t="shared" si="47"/>
        <v>Miscellaneous</v>
      </c>
      <c r="C56" s="23">
        <f t="shared" si="54"/>
        <v>0</v>
      </c>
      <c r="D56" s="23">
        <f t="shared" ref="D56:AA56" si="59">((D11*0.5)+C26-D41)*D72*D$78*D$2</f>
        <v>5.0299164011864956</v>
      </c>
      <c r="E56" s="23">
        <f t="shared" si="59"/>
        <v>17.464202296904542</v>
      </c>
      <c r="F56" s="23">
        <f t="shared" si="59"/>
        <v>32.923287490569841</v>
      </c>
      <c r="G56" s="23">
        <f t="shared" si="59"/>
        <v>46.892728131629887</v>
      </c>
      <c r="H56" s="23">
        <f t="shared" si="59"/>
        <v>120.31090112529903</v>
      </c>
      <c r="I56" s="23">
        <f t="shared" si="59"/>
        <v>166.14635208730624</v>
      </c>
      <c r="J56" s="23">
        <f t="shared" si="59"/>
        <v>205.48068312638415</v>
      </c>
      <c r="K56" s="23">
        <f t="shared" si="59"/>
        <v>237.4301903386569</v>
      </c>
      <c r="L56" s="23">
        <f t="shared" si="59"/>
        <v>224.5386663284639</v>
      </c>
      <c r="M56" s="23">
        <f t="shared" si="59"/>
        <v>342.22580760074123</v>
      </c>
      <c r="N56" s="23">
        <f t="shared" si="49"/>
        <v>344.85455161071076</v>
      </c>
      <c r="O56" s="23">
        <f t="shared" si="50"/>
        <v>336.54303303377304</v>
      </c>
      <c r="P56" s="23">
        <f t="shared" si="51"/>
        <v>305.71685645236983</v>
      </c>
      <c r="Q56" s="23">
        <f t="shared" si="52"/>
        <v>345.08295581544371</v>
      </c>
      <c r="R56" s="23">
        <f t="shared" si="59"/>
        <v>359.95047951210768</v>
      </c>
      <c r="S56" s="23">
        <f t="shared" si="59"/>
        <v>379.99910229141062</v>
      </c>
      <c r="T56" s="23">
        <f t="shared" si="59"/>
        <v>0</v>
      </c>
      <c r="U56" s="23">
        <f t="shared" si="59"/>
        <v>0</v>
      </c>
      <c r="V56" s="23">
        <f t="shared" si="59"/>
        <v>0</v>
      </c>
      <c r="W56" s="23">
        <f t="shared" si="59"/>
        <v>0</v>
      </c>
      <c r="X56" s="23">
        <f t="shared" si="59"/>
        <v>0</v>
      </c>
      <c r="Y56" s="23">
        <f t="shared" si="59"/>
        <v>0</v>
      </c>
      <c r="Z56" s="23">
        <f t="shared" si="59"/>
        <v>0</v>
      </c>
      <c r="AA56" s="23">
        <f t="shared" si="59"/>
        <v>0</v>
      </c>
    </row>
    <row r="57" spans="1:28" ht="15.75" x14ac:dyDescent="0.25">
      <c r="A57" s="649"/>
      <c r="B57" s="28" t="str">
        <f t="shared" si="47"/>
        <v>Pool Spa</v>
      </c>
      <c r="C57" s="23">
        <f t="shared" si="54"/>
        <v>0</v>
      </c>
      <c r="D57" s="23">
        <f t="shared" ref="D57:AA57" si="60">((D12*0.5)+C27-D42)*D73*D$78*D$2</f>
        <v>0</v>
      </c>
      <c r="E57" s="23">
        <f t="shared" si="60"/>
        <v>0</v>
      </c>
      <c r="F57" s="23">
        <f t="shared" si="60"/>
        <v>0</v>
      </c>
      <c r="G57" s="23">
        <f t="shared" si="60"/>
        <v>0</v>
      </c>
      <c r="H57" s="23">
        <f t="shared" si="60"/>
        <v>0</v>
      </c>
      <c r="I57" s="23">
        <f t="shared" si="60"/>
        <v>0</v>
      </c>
      <c r="J57" s="23">
        <f t="shared" si="60"/>
        <v>0</v>
      </c>
      <c r="K57" s="23">
        <f t="shared" si="60"/>
        <v>0</v>
      </c>
      <c r="L57" s="23">
        <f t="shared" si="60"/>
        <v>0</v>
      </c>
      <c r="M57" s="23">
        <f t="shared" si="60"/>
        <v>0</v>
      </c>
      <c r="N57" s="23">
        <f t="shared" si="49"/>
        <v>0</v>
      </c>
      <c r="O57" s="23">
        <f t="shared" si="50"/>
        <v>0</v>
      </c>
      <c r="P57" s="23">
        <f t="shared" si="51"/>
        <v>0</v>
      </c>
      <c r="Q57" s="23">
        <f t="shared" si="52"/>
        <v>0</v>
      </c>
      <c r="R57" s="23">
        <f t="shared" si="60"/>
        <v>0</v>
      </c>
      <c r="S57" s="23">
        <f t="shared" si="60"/>
        <v>0</v>
      </c>
      <c r="T57" s="23">
        <f t="shared" si="60"/>
        <v>0</v>
      </c>
      <c r="U57" s="23">
        <f t="shared" si="60"/>
        <v>0</v>
      </c>
      <c r="V57" s="23">
        <f t="shared" si="60"/>
        <v>0</v>
      </c>
      <c r="W57" s="23">
        <f t="shared" si="60"/>
        <v>0</v>
      </c>
      <c r="X57" s="23">
        <f t="shared" si="60"/>
        <v>0</v>
      </c>
      <c r="Y57" s="23">
        <f t="shared" si="60"/>
        <v>0</v>
      </c>
      <c r="Z57" s="23">
        <f t="shared" si="60"/>
        <v>0</v>
      </c>
      <c r="AA57" s="23">
        <f t="shared" si="60"/>
        <v>0</v>
      </c>
    </row>
    <row r="58" spans="1:28" ht="15.75" x14ac:dyDescent="0.25">
      <c r="A58" s="649"/>
      <c r="B58" s="28" t="str">
        <f t="shared" si="47"/>
        <v>Refrigeration</v>
      </c>
      <c r="C58" s="23">
        <f t="shared" si="54"/>
        <v>0</v>
      </c>
      <c r="D58" s="23">
        <f t="shared" ref="D58:AA58" si="61">((D13*0.5)+C28-D43)*D74*D$78*D$2</f>
        <v>0</v>
      </c>
      <c r="E58" s="23">
        <f t="shared" si="61"/>
        <v>0</v>
      </c>
      <c r="F58" s="23">
        <f t="shared" si="61"/>
        <v>369.08373316433671</v>
      </c>
      <c r="G58" s="23">
        <f t="shared" si="61"/>
        <v>820.50184665608651</v>
      </c>
      <c r="H58" s="23">
        <f t="shared" si="61"/>
        <v>1724.9120580974088</v>
      </c>
      <c r="I58" s="23">
        <f t="shared" si="61"/>
        <v>1824.0789932949015</v>
      </c>
      <c r="J58" s="23">
        <f t="shared" si="61"/>
        <v>1823.5115535785365</v>
      </c>
      <c r="K58" s="23">
        <f t="shared" si="61"/>
        <v>1644.634764614128</v>
      </c>
      <c r="L58" s="23">
        <f t="shared" si="61"/>
        <v>662.96093439449442</v>
      </c>
      <c r="M58" s="23">
        <f t="shared" si="61"/>
        <v>553.65984033403299</v>
      </c>
      <c r="N58" s="23">
        <f t="shared" si="49"/>
        <v>523.83208909335337</v>
      </c>
      <c r="O58" s="23">
        <f t="shared" si="50"/>
        <v>486.77070215135575</v>
      </c>
      <c r="P58" s="23">
        <f t="shared" si="51"/>
        <v>454.44997608128728</v>
      </c>
      <c r="Q58" s="23">
        <f t="shared" si="52"/>
        <v>520.15810261263573</v>
      </c>
      <c r="R58" s="23">
        <f t="shared" si="61"/>
        <v>549.91384881149816</v>
      </c>
      <c r="S58" s="23">
        <f t="shared" si="61"/>
        <v>611.25062947530159</v>
      </c>
      <c r="T58" s="23">
        <f t="shared" si="61"/>
        <v>0</v>
      </c>
      <c r="U58" s="23">
        <f t="shared" si="61"/>
        <v>0</v>
      </c>
      <c r="V58" s="23">
        <f t="shared" si="61"/>
        <v>0</v>
      </c>
      <c r="W58" s="23">
        <f t="shared" si="61"/>
        <v>0</v>
      </c>
      <c r="X58" s="23">
        <f t="shared" si="61"/>
        <v>0</v>
      </c>
      <c r="Y58" s="23">
        <f t="shared" si="61"/>
        <v>0</v>
      </c>
      <c r="Z58" s="23">
        <f t="shared" si="61"/>
        <v>0</v>
      </c>
      <c r="AA58" s="23">
        <f t="shared" si="61"/>
        <v>0</v>
      </c>
    </row>
    <row r="59" spans="1:28" ht="15.75" customHeight="1" x14ac:dyDescent="0.25">
      <c r="A59" s="649"/>
      <c r="B59" s="28" t="str">
        <f t="shared" si="47"/>
        <v>Water Heating</v>
      </c>
      <c r="C59" s="23">
        <f t="shared" si="54"/>
        <v>0</v>
      </c>
      <c r="D59" s="23">
        <f t="shared" ref="D59:AA59" si="62">((D14*0.5)+C29-D44)*D75*D$78*D$2</f>
        <v>11.847509987367598</v>
      </c>
      <c r="E59" s="23">
        <f t="shared" si="62"/>
        <v>50.827207166947943</v>
      </c>
      <c r="F59" s="23">
        <f t="shared" si="62"/>
        <v>88.686442815833374</v>
      </c>
      <c r="G59" s="23">
        <f t="shared" si="62"/>
        <v>108.140092521461</v>
      </c>
      <c r="H59" s="23">
        <f t="shared" si="62"/>
        <v>276.33389646929248</v>
      </c>
      <c r="I59" s="23">
        <f t="shared" si="62"/>
        <v>337.66211266387728</v>
      </c>
      <c r="J59" s="23">
        <f t="shared" si="62"/>
        <v>390.65947833641383</v>
      </c>
      <c r="K59" s="23">
        <f t="shared" si="62"/>
        <v>490.14488115946665</v>
      </c>
      <c r="L59" s="23">
        <f t="shared" si="62"/>
        <v>281.35923513999575</v>
      </c>
      <c r="M59" s="23">
        <f t="shared" si="62"/>
        <v>418.35047793105696</v>
      </c>
      <c r="N59" s="23">
        <f t="shared" si="49"/>
        <v>679.29757616974564</v>
      </c>
      <c r="O59" s="23">
        <f t="shared" si="50"/>
        <v>797.38514929083567</v>
      </c>
      <c r="P59" s="23">
        <f t="shared" si="51"/>
        <v>696.49511373414612</v>
      </c>
      <c r="Q59" s="23">
        <f t="shared" si="52"/>
        <v>754.8311136361126</v>
      </c>
      <c r="R59" s="23">
        <f t="shared" si="62"/>
        <v>721.94386613954919</v>
      </c>
      <c r="S59" s="23">
        <f t="shared" si="62"/>
        <v>727.44162359900429</v>
      </c>
      <c r="T59" s="23">
        <f t="shared" si="62"/>
        <v>0</v>
      </c>
      <c r="U59" s="23">
        <f t="shared" si="62"/>
        <v>0</v>
      </c>
      <c r="V59" s="23">
        <f t="shared" si="62"/>
        <v>0</v>
      </c>
      <c r="W59" s="23">
        <f t="shared" si="62"/>
        <v>0</v>
      </c>
      <c r="X59" s="23">
        <f t="shared" si="62"/>
        <v>0</v>
      </c>
      <c r="Y59" s="23">
        <f t="shared" si="62"/>
        <v>0</v>
      </c>
      <c r="Z59" s="23">
        <f t="shared" si="62"/>
        <v>0</v>
      </c>
      <c r="AA59" s="23">
        <f t="shared" si="62"/>
        <v>0</v>
      </c>
    </row>
    <row r="60" spans="1:28" ht="15.75" customHeight="1" thickBot="1" x14ac:dyDescent="0.3">
      <c r="A60" s="649"/>
      <c r="B60" s="151" t="str">
        <f t="shared" si="47"/>
        <v>Motors(uses bus. load shape)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</row>
    <row r="61" spans="1:28" ht="15.75" customHeight="1" x14ac:dyDescent="0.25">
      <c r="A61" s="649"/>
      <c r="B61" s="150" t="s">
        <v>18</v>
      </c>
      <c r="C61" s="118">
        <f>SUM(C50:C60)</f>
        <v>155.1884780356479</v>
      </c>
      <c r="D61" s="118">
        <f t="shared" ref="D61:AA61" si="63">SUM(D50:D60)</f>
        <v>2599.2776910766211</v>
      </c>
      <c r="E61" s="118">
        <f t="shared" si="63"/>
        <v>7809.2745310380369</v>
      </c>
      <c r="F61" s="118">
        <f t="shared" si="63"/>
        <v>9391.6033292906213</v>
      </c>
      <c r="G61" s="118">
        <f t="shared" si="63"/>
        <v>19962.806588579322</v>
      </c>
      <c r="H61" s="118">
        <f t="shared" si="63"/>
        <v>142868.98742355901</v>
      </c>
      <c r="I61" s="118">
        <f t="shared" si="63"/>
        <v>247890.53848998889</v>
      </c>
      <c r="J61" s="118">
        <f t="shared" si="63"/>
        <v>294342.71006426093</v>
      </c>
      <c r="K61" s="118">
        <f t="shared" si="63"/>
        <v>171931.77756429007</v>
      </c>
      <c r="L61" s="118">
        <f t="shared" si="63"/>
        <v>38931.141256228955</v>
      </c>
      <c r="M61" s="118">
        <f t="shared" si="63"/>
        <v>64602.066646674939</v>
      </c>
      <c r="N61" s="118">
        <f t="shared" si="63"/>
        <v>121579.84852667291</v>
      </c>
      <c r="O61" s="118">
        <f t="shared" si="63"/>
        <v>131159.2041829899</v>
      </c>
      <c r="P61" s="118">
        <f t="shared" si="63"/>
        <v>109487.14179012712</v>
      </c>
      <c r="Q61" s="118">
        <f t="shared" si="63"/>
        <v>86092.16884300673</v>
      </c>
      <c r="R61" s="118">
        <f t="shared" si="63"/>
        <v>54203.447127206753</v>
      </c>
      <c r="S61" s="118">
        <f t="shared" si="63"/>
        <v>76115.179998070613</v>
      </c>
      <c r="T61" s="118">
        <f t="shared" si="63"/>
        <v>0</v>
      </c>
      <c r="U61" s="118">
        <f t="shared" si="63"/>
        <v>0</v>
      </c>
      <c r="V61" s="118">
        <f t="shared" si="63"/>
        <v>0</v>
      </c>
      <c r="W61" s="118">
        <f t="shared" si="63"/>
        <v>0</v>
      </c>
      <c r="X61" s="118">
        <f t="shared" si="63"/>
        <v>0</v>
      </c>
      <c r="Y61" s="118">
        <f t="shared" si="63"/>
        <v>0</v>
      </c>
      <c r="Z61" s="118">
        <f t="shared" si="63"/>
        <v>0</v>
      </c>
      <c r="AA61" s="118">
        <f t="shared" si="63"/>
        <v>0</v>
      </c>
    </row>
    <row r="62" spans="1:28" ht="16.5" customHeight="1" thickBot="1" x14ac:dyDescent="0.3">
      <c r="A62" s="650"/>
      <c r="B62" s="128" t="s">
        <v>19</v>
      </c>
      <c r="C62" s="24">
        <f>C61</f>
        <v>155.1884780356479</v>
      </c>
      <c r="D62" s="24">
        <f>C62+D61</f>
        <v>2754.4661691122692</v>
      </c>
      <c r="E62" s="24">
        <f t="shared" ref="E62:AA62" si="64">D62+E61</f>
        <v>10563.740700150305</v>
      </c>
      <c r="F62" s="24">
        <f t="shared" si="64"/>
        <v>19955.344029440927</v>
      </c>
      <c r="G62" s="24">
        <f t="shared" si="64"/>
        <v>39918.150618020249</v>
      </c>
      <c r="H62" s="24">
        <f t="shared" si="64"/>
        <v>182787.13804157925</v>
      </c>
      <c r="I62" s="24">
        <f t="shared" si="64"/>
        <v>430677.67653156817</v>
      </c>
      <c r="J62" s="24">
        <f t="shared" si="64"/>
        <v>725020.38659582916</v>
      </c>
      <c r="K62" s="24">
        <f t="shared" si="64"/>
        <v>896952.16416011925</v>
      </c>
      <c r="L62" s="24">
        <f t="shared" si="64"/>
        <v>935883.30541634816</v>
      </c>
      <c r="M62" s="24">
        <f t="shared" si="64"/>
        <v>1000485.372063023</v>
      </c>
      <c r="N62" s="24">
        <f t="shared" si="64"/>
        <v>1122065.220589696</v>
      </c>
      <c r="O62" s="24">
        <f t="shared" si="64"/>
        <v>1253224.4247726859</v>
      </c>
      <c r="P62" s="24">
        <f t="shared" si="64"/>
        <v>1362711.566562813</v>
      </c>
      <c r="Q62" s="24">
        <f t="shared" si="64"/>
        <v>1448803.7354058197</v>
      </c>
      <c r="R62" s="24">
        <f t="shared" si="64"/>
        <v>1503007.1825330264</v>
      </c>
      <c r="S62" s="24">
        <f t="shared" si="64"/>
        <v>1579122.3625310971</v>
      </c>
      <c r="T62" s="24">
        <f t="shared" si="64"/>
        <v>1579122.3625310971</v>
      </c>
      <c r="U62" s="24">
        <f t="shared" si="64"/>
        <v>1579122.3625310971</v>
      </c>
      <c r="V62" s="24">
        <f t="shared" si="64"/>
        <v>1579122.3625310971</v>
      </c>
      <c r="W62" s="24">
        <f t="shared" si="64"/>
        <v>1579122.3625310971</v>
      </c>
      <c r="X62" s="24">
        <f t="shared" si="64"/>
        <v>1579122.3625310971</v>
      </c>
      <c r="Y62" s="24">
        <f t="shared" si="64"/>
        <v>1579122.3625310971</v>
      </c>
      <c r="Z62" s="24">
        <f t="shared" si="64"/>
        <v>1579122.3625310971</v>
      </c>
      <c r="AA62" s="24">
        <f t="shared" si="64"/>
        <v>1579122.3625310971</v>
      </c>
    </row>
    <row r="63" spans="1:28" x14ac:dyDescent="0.25">
      <c r="A63" s="237"/>
      <c r="B63" s="119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</row>
    <row r="64" spans="1:28" ht="15.75" thickBot="1" x14ac:dyDescent="0.3">
      <c r="A64" s="120"/>
      <c r="B64" s="120"/>
      <c r="C64" s="120"/>
      <c r="D64" s="120"/>
      <c r="E64" s="120"/>
      <c r="F64" s="120"/>
      <c r="G64" s="120"/>
      <c r="H64" s="120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82"/>
    </row>
    <row r="65" spans="1:29" s="95" customFormat="1" ht="16.5" thickBot="1" x14ac:dyDescent="0.3">
      <c r="A65" s="651" t="s">
        <v>12</v>
      </c>
      <c r="B65" s="149" t="s">
        <v>163</v>
      </c>
      <c r="C65" s="135">
        <f>C$4</f>
        <v>45292</v>
      </c>
      <c r="D65" s="135">
        <f t="shared" ref="D65:AA65" si="65">D$4</f>
        <v>45323</v>
      </c>
      <c r="E65" s="135">
        <f t="shared" si="65"/>
        <v>45352</v>
      </c>
      <c r="F65" s="135">
        <f t="shared" si="65"/>
        <v>45383</v>
      </c>
      <c r="G65" s="135">
        <f t="shared" si="65"/>
        <v>45413</v>
      </c>
      <c r="H65" s="135">
        <f t="shared" si="65"/>
        <v>45444</v>
      </c>
      <c r="I65" s="135">
        <f t="shared" si="65"/>
        <v>45474</v>
      </c>
      <c r="J65" s="135">
        <f t="shared" si="65"/>
        <v>45505</v>
      </c>
      <c r="K65" s="135">
        <f t="shared" si="65"/>
        <v>45536</v>
      </c>
      <c r="L65" s="135">
        <f t="shared" si="65"/>
        <v>45566</v>
      </c>
      <c r="M65" s="135">
        <f t="shared" si="65"/>
        <v>45597</v>
      </c>
      <c r="N65" s="135">
        <f t="shared" si="65"/>
        <v>45627</v>
      </c>
      <c r="O65" s="135">
        <f t="shared" si="65"/>
        <v>45658</v>
      </c>
      <c r="P65" s="135">
        <f t="shared" si="65"/>
        <v>45689</v>
      </c>
      <c r="Q65" s="135">
        <f t="shared" si="65"/>
        <v>45717</v>
      </c>
      <c r="R65" s="135">
        <f t="shared" si="65"/>
        <v>45748</v>
      </c>
      <c r="S65" s="135">
        <f t="shared" si="65"/>
        <v>45778</v>
      </c>
      <c r="T65" s="135">
        <f t="shared" si="65"/>
        <v>45809</v>
      </c>
      <c r="U65" s="135">
        <f t="shared" si="65"/>
        <v>45839</v>
      </c>
      <c r="V65" s="135">
        <f t="shared" si="65"/>
        <v>45870</v>
      </c>
      <c r="W65" s="135">
        <f t="shared" si="65"/>
        <v>45901</v>
      </c>
      <c r="X65" s="135">
        <f t="shared" si="65"/>
        <v>45931</v>
      </c>
      <c r="Y65" s="135">
        <f t="shared" si="65"/>
        <v>45962</v>
      </c>
      <c r="Z65" s="135">
        <f t="shared" si="65"/>
        <v>45992</v>
      </c>
      <c r="AA65" s="135">
        <f t="shared" si="65"/>
        <v>46023</v>
      </c>
      <c r="AC65" s="95" t="s">
        <v>247</v>
      </c>
    </row>
    <row r="66" spans="1:29" s="95" customFormat="1" ht="15" customHeight="1" x14ac:dyDescent="0.25">
      <c r="A66" s="652"/>
      <c r="B66" s="125" t="s">
        <v>0</v>
      </c>
      <c r="C66" s="380">
        <v>0.11129699999999999</v>
      </c>
      <c r="D66" s="380">
        <v>9.3076999999999993E-2</v>
      </c>
      <c r="E66" s="380">
        <v>7.0041999999999993E-2</v>
      </c>
      <c r="F66" s="380">
        <v>3.7116000000000003E-2</v>
      </c>
      <c r="G66" s="380">
        <v>4.0888000000000001E-2</v>
      </c>
      <c r="H66" s="380">
        <v>0.103973</v>
      </c>
      <c r="I66" s="380">
        <v>0.1401</v>
      </c>
      <c r="J66" s="380">
        <v>0.13320699999999999</v>
      </c>
      <c r="K66" s="380">
        <v>6.6758999999999999E-2</v>
      </c>
      <c r="L66" s="380">
        <v>3.7011000000000002E-2</v>
      </c>
      <c r="M66" s="380">
        <v>5.9593E-2</v>
      </c>
      <c r="N66" s="380">
        <v>0.106937</v>
      </c>
      <c r="O66" s="380">
        <f>C66</f>
        <v>0.11129699999999999</v>
      </c>
      <c r="P66" s="380">
        <f t="shared" ref="P66:P75" si="66">D66</f>
        <v>9.3076999999999993E-2</v>
      </c>
      <c r="Q66" s="380">
        <f t="shared" ref="Q66:Q75" si="67">E66</f>
        <v>7.0041999999999993E-2</v>
      </c>
      <c r="R66" s="380">
        <f t="shared" ref="R66:R75" si="68">F66</f>
        <v>3.7116000000000003E-2</v>
      </c>
      <c r="S66" s="380">
        <f t="shared" ref="S66:S75" si="69">G66</f>
        <v>4.0888000000000001E-2</v>
      </c>
      <c r="T66" s="380">
        <f t="shared" ref="T66:T75" si="70">H66</f>
        <v>0.103973</v>
      </c>
      <c r="U66" s="380">
        <f t="shared" ref="U66:U75" si="71">I66</f>
        <v>0.1401</v>
      </c>
      <c r="V66" s="380">
        <f t="shared" ref="V66:V75" si="72">J66</f>
        <v>0.13320699999999999</v>
      </c>
      <c r="W66" s="380">
        <f t="shared" ref="W66:W75" si="73">K66</f>
        <v>6.6758999999999999E-2</v>
      </c>
      <c r="X66" s="380">
        <f t="shared" ref="X66:X75" si="74">L66</f>
        <v>3.7011000000000002E-2</v>
      </c>
      <c r="Y66" s="380">
        <f t="shared" ref="Y66:Y75" si="75">M66</f>
        <v>5.9593E-2</v>
      </c>
      <c r="Z66" s="380">
        <f t="shared" ref="Z66:Z75" si="76">N66</f>
        <v>0.106937</v>
      </c>
      <c r="AA66" s="380">
        <f>O66</f>
        <v>0.11129699999999999</v>
      </c>
      <c r="AC66" s="381">
        <f t="shared" ref="AC66:AC75" si="77">SUM(C66:N66)</f>
        <v>1</v>
      </c>
    </row>
    <row r="67" spans="1:29" s="95" customFormat="1" x14ac:dyDescent="0.25">
      <c r="A67" s="652"/>
      <c r="B67" s="34" t="s">
        <v>1</v>
      </c>
      <c r="C67" s="382">
        <v>1.1999999999999999E-3</v>
      </c>
      <c r="D67" s="382">
        <v>1.1000000000000001E-3</v>
      </c>
      <c r="E67" s="382">
        <v>3.13E-3</v>
      </c>
      <c r="F67" s="382">
        <v>1.5047E-2</v>
      </c>
      <c r="G67" s="382">
        <v>6.5409999999999996E-2</v>
      </c>
      <c r="H67" s="382">
        <v>0.21082300000000001</v>
      </c>
      <c r="I67" s="382">
        <v>0.28477999999999998</v>
      </c>
      <c r="J67" s="382">
        <v>0.27076600000000001</v>
      </c>
      <c r="K67" s="382">
        <v>0.126605</v>
      </c>
      <c r="L67" s="382">
        <v>1.8471999999999999E-2</v>
      </c>
      <c r="M67" s="382">
        <v>1.444E-3</v>
      </c>
      <c r="N67" s="382">
        <v>1.2229999999999999E-3</v>
      </c>
      <c r="O67" s="382">
        <f t="shared" ref="O67:O75" si="78">C67</f>
        <v>1.1999999999999999E-3</v>
      </c>
      <c r="P67" s="382">
        <f t="shared" si="66"/>
        <v>1.1000000000000001E-3</v>
      </c>
      <c r="Q67" s="382">
        <f t="shared" si="67"/>
        <v>3.13E-3</v>
      </c>
      <c r="R67" s="382">
        <f t="shared" si="68"/>
        <v>1.5047E-2</v>
      </c>
      <c r="S67" s="382">
        <f t="shared" si="69"/>
        <v>6.5409999999999996E-2</v>
      </c>
      <c r="T67" s="382">
        <f t="shared" si="70"/>
        <v>0.21082300000000001</v>
      </c>
      <c r="U67" s="382">
        <f t="shared" si="71"/>
        <v>0.28477999999999998</v>
      </c>
      <c r="V67" s="382">
        <f t="shared" si="72"/>
        <v>0.27076600000000001</v>
      </c>
      <c r="W67" s="382">
        <f t="shared" si="73"/>
        <v>0.126605</v>
      </c>
      <c r="X67" s="382">
        <f t="shared" si="74"/>
        <v>1.8471999999999999E-2</v>
      </c>
      <c r="Y67" s="382">
        <f t="shared" si="75"/>
        <v>1.444E-3</v>
      </c>
      <c r="Z67" s="382">
        <f t="shared" si="76"/>
        <v>1.2229999999999999E-3</v>
      </c>
      <c r="AA67" s="382">
        <f t="shared" ref="AA67:AA75" si="79">O67</f>
        <v>1.1999999999999999E-3</v>
      </c>
      <c r="AC67" s="381">
        <f t="shared" si="77"/>
        <v>1.0000000000000002</v>
      </c>
    </row>
    <row r="68" spans="1:29" s="95" customFormat="1" x14ac:dyDescent="0.25">
      <c r="A68" s="652"/>
      <c r="B68" s="33" t="s">
        <v>2</v>
      </c>
      <c r="C68" s="382">
        <v>7.9578999999999997E-2</v>
      </c>
      <c r="D68" s="382">
        <v>7.2517999999999999E-2</v>
      </c>
      <c r="E68" s="382">
        <v>8.1079999999999999E-2</v>
      </c>
      <c r="F68" s="382">
        <v>7.9918000000000003E-2</v>
      </c>
      <c r="G68" s="382">
        <v>8.4083000000000005E-2</v>
      </c>
      <c r="H68" s="382">
        <v>8.5730000000000001E-2</v>
      </c>
      <c r="I68" s="382">
        <v>9.6095E-2</v>
      </c>
      <c r="J68" s="382">
        <v>9.6095E-2</v>
      </c>
      <c r="K68" s="382">
        <v>8.4277000000000005E-2</v>
      </c>
      <c r="L68" s="382">
        <v>8.2582000000000003E-2</v>
      </c>
      <c r="M68" s="382">
        <v>7.8464999999999993E-2</v>
      </c>
      <c r="N68" s="382">
        <v>7.9577999999999996E-2</v>
      </c>
      <c r="O68" s="382">
        <f t="shared" si="78"/>
        <v>7.9578999999999997E-2</v>
      </c>
      <c r="P68" s="382">
        <f t="shared" si="66"/>
        <v>7.2517999999999999E-2</v>
      </c>
      <c r="Q68" s="382">
        <f t="shared" si="67"/>
        <v>8.1079999999999999E-2</v>
      </c>
      <c r="R68" s="382">
        <f t="shared" si="68"/>
        <v>7.9918000000000003E-2</v>
      </c>
      <c r="S68" s="382">
        <f t="shared" si="69"/>
        <v>8.4083000000000005E-2</v>
      </c>
      <c r="T68" s="382">
        <f t="shared" si="70"/>
        <v>8.5730000000000001E-2</v>
      </c>
      <c r="U68" s="382">
        <f t="shared" si="71"/>
        <v>9.6095E-2</v>
      </c>
      <c r="V68" s="382">
        <f t="shared" si="72"/>
        <v>9.6095E-2</v>
      </c>
      <c r="W68" s="382">
        <f t="shared" si="73"/>
        <v>8.4277000000000005E-2</v>
      </c>
      <c r="X68" s="382">
        <f t="shared" si="74"/>
        <v>8.2582000000000003E-2</v>
      </c>
      <c r="Y68" s="382">
        <f t="shared" si="75"/>
        <v>7.8464999999999993E-2</v>
      </c>
      <c r="Z68" s="382">
        <f t="shared" si="76"/>
        <v>7.9577999999999996E-2</v>
      </c>
      <c r="AA68" s="382">
        <f t="shared" si="79"/>
        <v>7.9578999999999997E-2</v>
      </c>
      <c r="AC68" s="381">
        <f t="shared" si="77"/>
        <v>1.0000000000000002</v>
      </c>
    </row>
    <row r="69" spans="1:29" s="95" customFormat="1" x14ac:dyDescent="0.25">
      <c r="A69" s="652"/>
      <c r="B69" s="33" t="s">
        <v>9</v>
      </c>
      <c r="C69" s="383">
        <v>0.21790499999999999</v>
      </c>
      <c r="D69" s="383">
        <v>0.18213499999999999</v>
      </c>
      <c r="E69" s="383">
        <v>0.13483300000000001</v>
      </c>
      <c r="F69" s="383">
        <v>5.8486000000000003E-2</v>
      </c>
      <c r="G69" s="383">
        <v>1.7144E-2</v>
      </c>
      <c r="H69" s="383">
        <v>5.1000000000000004E-4</v>
      </c>
      <c r="I69" s="383">
        <v>6.0000000000000002E-6</v>
      </c>
      <c r="J69" s="383">
        <v>9.0000000000000002E-6</v>
      </c>
      <c r="K69" s="383">
        <v>8.8090000000000009E-3</v>
      </c>
      <c r="L69" s="383">
        <v>5.4961999999999997E-2</v>
      </c>
      <c r="M69" s="383">
        <v>0.115899</v>
      </c>
      <c r="N69" s="383">
        <v>0.2093020000000001</v>
      </c>
      <c r="O69" s="383">
        <f t="shared" si="78"/>
        <v>0.21790499999999999</v>
      </c>
      <c r="P69" s="383">
        <f t="shared" si="66"/>
        <v>0.18213499999999999</v>
      </c>
      <c r="Q69" s="383">
        <f t="shared" si="67"/>
        <v>0.13483300000000001</v>
      </c>
      <c r="R69" s="383">
        <f t="shared" si="68"/>
        <v>5.8486000000000003E-2</v>
      </c>
      <c r="S69" s="383">
        <f t="shared" si="69"/>
        <v>1.7144E-2</v>
      </c>
      <c r="T69" s="383">
        <f t="shared" si="70"/>
        <v>5.1000000000000004E-4</v>
      </c>
      <c r="U69" s="383">
        <f t="shared" si="71"/>
        <v>6.0000000000000002E-6</v>
      </c>
      <c r="V69" s="383">
        <f t="shared" si="72"/>
        <v>9.0000000000000002E-6</v>
      </c>
      <c r="W69" s="383">
        <f t="shared" si="73"/>
        <v>8.8090000000000009E-3</v>
      </c>
      <c r="X69" s="383">
        <f t="shared" si="74"/>
        <v>5.4961999999999997E-2</v>
      </c>
      <c r="Y69" s="383">
        <f t="shared" si="75"/>
        <v>0.115899</v>
      </c>
      <c r="Z69" s="383">
        <f t="shared" si="76"/>
        <v>0.2093020000000001</v>
      </c>
      <c r="AA69" s="383">
        <f t="shared" si="79"/>
        <v>0.21790499999999999</v>
      </c>
      <c r="AC69" s="381">
        <f t="shared" si="77"/>
        <v>1</v>
      </c>
    </row>
    <row r="70" spans="1:29" s="95" customFormat="1" x14ac:dyDescent="0.25">
      <c r="A70" s="652"/>
      <c r="B70" s="34" t="s">
        <v>3</v>
      </c>
      <c r="C70" s="382">
        <v>0.11129699999999999</v>
      </c>
      <c r="D70" s="382">
        <v>9.3076999999999993E-2</v>
      </c>
      <c r="E70" s="382">
        <v>7.0041999999999993E-2</v>
      </c>
      <c r="F70" s="382">
        <v>3.7116000000000003E-2</v>
      </c>
      <c r="G70" s="382">
        <v>4.0888000000000001E-2</v>
      </c>
      <c r="H70" s="382">
        <v>0.103973</v>
      </c>
      <c r="I70" s="382">
        <v>0.1401</v>
      </c>
      <c r="J70" s="382">
        <v>0.13320699999999999</v>
      </c>
      <c r="K70" s="382">
        <v>6.6758999999999999E-2</v>
      </c>
      <c r="L70" s="382">
        <v>3.7011000000000002E-2</v>
      </c>
      <c r="M70" s="382">
        <v>5.9593E-2</v>
      </c>
      <c r="N70" s="382">
        <v>0.106937</v>
      </c>
      <c r="O70" s="382">
        <f t="shared" si="78"/>
        <v>0.11129699999999999</v>
      </c>
      <c r="P70" s="382">
        <f t="shared" si="66"/>
        <v>9.3076999999999993E-2</v>
      </c>
      <c r="Q70" s="382">
        <f t="shared" si="67"/>
        <v>7.0041999999999993E-2</v>
      </c>
      <c r="R70" s="382">
        <f t="shared" si="68"/>
        <v>3.7116000000000003E-2</v>
      </c>
      <c r="S70" s="382">
        <f t="shared" si="69"/>
        <v>4.0888000000000001E-2</v>
      </c>
      <c r="T70" s="382">
        <f t="shared" si="70"/>
        <v>0.103973</v>
      </c>
      <c r="U70" s="382">
        <f t="shared" si="71"/>
        <v>0.1401</v>
      </c>
      <c r="V70" s="382">
        <f t="shared" si="72"/>
        <v>0.13320699999999999</v>
      </c>
      <c r="W70" s="382">
        <f t="shared" si="73"/>
        <v>6.6758999999999999E-2</v>
      </c>
      <c r="X70" s="382">
        <f t="shared" si="74"/>
        <v>3.7011000000000002E-2</v>
      </c>
      <c r="Y70" s="382">
        <f t="shared" si="75"/>
        <v>5.9593E-2</v>
      </c>
      <c r="Z70" s="382">
        <f t="shared" si="76"/>
        <v>0.106937</v>
      </c>
      <c r="AA70" s="382">
        <f t="shared" si="79"/>
        <v>0.11129699999999999</v>
      </c>
      <c r="AC70" s="381">
        <f t="shared" si="77"/>
        <v>1</v>
      </c>
    </row>
    <row r="71" spans="1:29" s="95" customFormat="1" x14ac:dyDescent="0.25">
      <c r="A71" s="652"/>
      <c r="B71" s="33" t="s">
        <v>4</v>
      </c>
      <c r="C71" s="382">
        <v>0.10118199999999999</v>
      </c>
      <c r="D71" s="382">
        <v>8.8441000000000006E-2</v>
      </c>
      <c r="E71" s="382">
        <v>9.2879000000000003E-2</v>
      </c>
      <c r="F71" s="382">
        <v>8.4644999999999998E-2</v>
      </c>
      <c r="G71" s="382">
        <v>7.9393000000000005E-2</v>
      </c>
      <c r="H71" s="382">
        <v>6.8507999999999999E-2</v>
      </c>
      <c r="I71" s="382">
        <v>6.7863999999999994E-2</v>
      </c>
      <c r="J71" s="382">
        <v>7.0565000000000003E-2</v>
      </c>
      <c r="K71" s="382">
        <v>7.3791999999999996E-2</v>
      </c>
      <c r="L71" s="382">
        <v>8.4539000000000003E-2</v>
      </c>
      <c r="M71" s="382">
        <v>8.9880000000000002E-2</v>
      </c>
      <c r="N71" s="382">
        <v>9.8311999999999997E-2</v>
      </c>
      <c r="O71" s="382">
        <f t="shared" si="78"/>
        <v>0.10118199999999999</v>
      </c>
      <c r="P71" s="382">
        <f t="shared" si="66"/>
        <v>8.8441000000000006E-2</v>
      </c>
      <c r="Q71" s="382">
        <f t="shared" si="67"/>
        <v>9.2879000000000003E-2</v>
      </c>
      <c r="R71" s="382">
        <f t="shared" si="68"/>
        <v>8.4644999999999998E-2</v>
      </c>
      <c r="S71" s="382">
        <f t="shared" si="69"/>
        <v>7.9393000000000005E-2</v>
      </c>
      <c r="T71" s="382">
        <f t="shared" si="70"/>
        <v>6.8507999999999999E-2</v>
      </c>
      <c r="U71" s="382">
        <f t="shared" si="71"/>
        <v>6.7863999999999994E-2</v>
      </c>
      <c r="V71" s="382">
        <f t="shared" si="72"/>
        <v>7.0565000000000003E-2</v>
      </c>
      <c r="W71" s="382">
        <f t="shared" si="73"/>
        <v>7.3791999999999996E-2</v>
      </c>
      <c r="X71" s="382">
        <f t="shared" si="74"/>
        <v>8.4539000000000003E-2</v>
      </c>
      <c r="Y71" s="382">
        <f t="shared" si="75"/>
        <v>8.9880000000000002E-2</v>
      </c>
      <c r="Z71" s="382">
        <f t="shared" si="76"/>
        <v>9.8311999999999997E-2</v>
      </c>
      <c r="AA71" s="382">
        <f t="shared" si="79"/>
        <v>0.10118199999999999</v>
      </c>
      <c r="AC71" s="381">
        <f t="shared" si="77"/>
        <v>0.99999999999999989</v>
      </c>
    </row>
    <row r="72" spans="1:29" s="95" customFormat="1" x14ac:dyDescent="0.25">
      <c r="A72" s="652"/>
      <c r="B72" s="33" t="s">
        <v>5</v>
      </c>
      <c r="C72" s="382">
        <v>8.4892999999999996E-2</v>
      </c>
      <c r="D72" s="382">
        <v>7.7366000000000004E-2</v>
      </c>
      <c r="E72" s="382">
        <v>8.4862999999999994E-2</v>
      </c>
      <c r="F72" s="382">
        <v>8.2143999999999995E-2</v>
      </c>
      <c r="G72" s="382">
        <v>8.4847000000000006E-2</v>
      </c>
      <c r="H72" s="382">
        <v>8.2122000000000001E-2</v>
      </c>
      <c r="I72" s="382">
        <v>8.4883E-2</v>
      </c>
      <c r="J72" s="382">
        <v>8.4839999999999999E-2</v>
      </c>
      <c r="K72" s="382">
        <v>8.2136000000000001E-2</v>
      </c>
      <c r="L72" s="382">
        <v>8.4869E-2</v>
      </c>
      <c r="M72" s="382">
        <v>8.2122000000000001E-2</v>
      </c>
      <c r="N72" s="382">
        <v>8.4915000000000004E-2</v>
      </c>
      <c r="O72" s="382">
        <f t="shared" si="78"/>
        <v>8.4892999999999996E-2</v>
      </c>
      <c r="P72" s="382">
        <f t="shared" si="66"/>
        <v>7.7366000000000004E-2</v>
      </c>
      <c r="Q72" s="382">
        <f t="shared" si="67"/>
        <v>8.4862999999999994E-2</v>
      </c>
      <c r="R72" s="382">
        <f t="shared" si="68"/>
        <v>8.2143999999999995E-2</v>
      </c>
      <c r="S72" s="382">
        <f t="shared" si="69"/>
        <v>8.4847000000000006E-2</v>
      </c>
      <c r="T72" s="382">
        <f t="shared" si="70"/>
        <v>8.2122000000000001E-2</v>
      </c>
      <c r="U72" s="382">
        <f t="shared" si="71"/>
        <v>8.4883E-2</v>
      </c>
      <c r="V72" s="382">
        <f t="shared" si="72"/>
        <v>8.4839999999999999E-2</v>
      </c>
      <c r="W72" s="382">
        <f t="shared" si="73"/>
        <v>8.2136000000000001E-2</v>
      </c>
      <c r="X72" s="382">
        <f t="shared" si="74"/>
        <v>8.4869E-2</v>
      </c>
      <c r="Y72" s="382">
        <f t="shared" si="75"/>
        <v>8.2122000000000001E-2</v>
      </c>
      <c r="Z72" s="382">
        <f t="shared" si="76"/>
        <v>8.4915000000000004E-2</v>
      </c>
      <c r="AA72" s="382">
        <f t="shared" si="79"/>
        <v>8.4892999999999996E-2</v>
      </c>
      <c r="AC72" s="381">
        <f t="shared" si="77"/>
        <v>1</v>
      </c>
    </row>
    <row r="73" spans="1:29" s="95" customFormat="1" x14ac:dyDescent="0.25">
      <c r="A73" s="652"/>
      <c r="B73" s="33" t="s">
        <v>6</v>
      </c>
      <c r="C73" s="382">
        <v>8.6451E-2</v>
      </c>
      <c r="D73" s="382">
        <v>7.1145E-2</v>
      </c>
      <c r="E73" s="382">
        <v>8.6052000000000003E-2</v>
      </c>
      <c r="F73" s="382">
        <v>8.0701999999999996E-2</v>
      </c>
      <c r="G73" s="382">
        <v>8.6052000000000003E-2</v>
      </c>
      <c r="H73" s="382">
        <v>8.0701999999999996E-2</v>
      </c>
      <c r="I73" s="382">
        <v>8.6451E-2</v>
      </c>
      <c r="J73" s="382">
        <v>8.5653000000000007E-2</v>
      </c>
      <c r="K73" s="382">
        <v>8.3031999999999995E-2</v>
      </c>
      <c r="L73" s="382">
        <v>8.6052000000000003E-2</v>
      </c>
      <c r="M73" s="382">
        <v>8.1087999999999993E-2</v>
      </c>
      <c r="N73" s="382">
        <v>8.6620000000000003E-2</v>
      </c>
      <c r="O73" s="382">
        <f t="shared" si="78"/>
        <v>8.6451E-2</v>
      </c>
      <c r="P73" s="382">
        <f t="shared" si="66"/>
        <v>7.1145E-2</v>
      </c>
      <c r="Q73" s="382">
        <f t="shared" si="67"/>
        <v>8.6052000000000003E-2</v>
      </c>
      <c r="R73" s="382">
        <f t="shared" si="68"/>
        <v>8.0701999999999996E-2</v>
      </c>
      <c r="S73" s="382">
        <f t="shared" si="69"/>
        <v>8.6052000000000003E-2</v>
      </c>
      <c r="T73" s="382">
        <f t="shared" si="70"/>
        <v>8.0701999999999996E-2</v>
      </c>
      <c r="U73" s="382">
        <f t="shared" si="71"/>
        <v>8.6451E-2</v>
      </c>
      <c r="V73" s="382">
        <f t="shared" si="72"/>
        <v>8.5653000000000007E-2</v>
      </c>
      <c r="W73" s="382">
        <f t="shared" si="73"/>
        <v>8.3031999999999995E-2</v>
      </c>
      <c r="X73" s="382">
        <f t="shared" si="74"/>
        <v>8.6052000000000003E-2</v>
      </c>
      <c r="Y73" s="382">
        <f t="shared" si="75"/>
        <v>8.1087999999999993E-2</v>
      </c>
      <c r="Z73" s="382">
        <f t="shared" si="76"/>
        <v>8.6620000000000003E-2</v>
      </c>
      <c r="AA73" s="382">
        <f t="shared" si="79"/>
        <v>8.6451E-2</v>
      </c>
      <c r="AC73" s="381">
        <f t="shared" si="77"/>
        <v>1</v>
      </c>
    </row>
    <row r="74" spans="1:29" s="95" customFormat="1" x14ac:dyDescent="0.25">
      <c r="A74" s="652"/>
      <c r="B74" s="33" t="s">
        <v>7</v>
      </c>
      <c r="C74" s="382">
        <v>7.7052999999999996E-2</v>
      </c>
      <c r="D74" s="382">
        <v>7.2168999999999997E-2</v>
      </c>
      <c r="E74" s="382">
        <v>8.0271999999999996E-2</v>
      </c>
      <c r="F74" s="382">
        <v>7.8752000000000003E-2</v>
      </c>
      <c r="G74" s="382">
        <v>8.5646E-2</v>
      </c>
      <c r="H74" s="382">
        <v>8.9111999999999997E-2</v>
      </c>
      <c r="I74" s="382">
        <v>9.4239000000000003E-2</v>
      </c>
      <c r="J74" s="382">
        <v>9.4212000000000004E-2</v>
      </c>
      <c r="K74" s="382">
        <v>8.4971000000000005E-2</v>
      </c>
      <c r="L74" s="382">
        <v>8.5653000000000007E-2</v>
      </c>
      <c r="M74" s="382">
        <v>7.8716999999999995E-2</v>
      </c>
      <c r="N74" s="382">
        <v>7.9203999999999997E-2</v>
      </c>
      <c r="O74" s="382">
        <f t="shared" si="78"/>
        <v>7.7052999999999996E-2</v>
      </c>
      <c r="P74" s="382">
        <f t="shared" si="66"/>
        <v>7.2168999999999997E-2</v>
      </c>
      <c r="Q74" s="382">
        <f t="shared" si="67"/>
        <v>8.0271999999999996E-2</v>
      </c>
      <c r="R74" s="382">
        <f t="shared" si="68"/>
        <v>7.8752000000000003E-2</v>
      </c>
      <c r="S74" s="382">
        <f t="shared" si="69"/>
        <v>8.5646E-2</v>
      </c>
      <c r="T74" s="382">
        <f t="shared" si="70"/>
        <v>8.9111999999999997E-2</v>
      </c>
      <c r="U74" s="382">
        <f t="shared" si="71"/>
        <v>9.4239000000000003E-2</v>
      </c>
      <c r="V74" s="382">
        <f t="shared" si="72"/>
        <v>9.4212000000000004E-2</v>
      </c>
      <c r="W74" s="382">
        <f t="shared" si="73"/>
        <v>8.4971000000000005E-2</v>
      </c>
      <c r="X74" s="382">
        <f t="shared" si="74"/>
        <v>8.5653000000000007E-2</v>
      </c>
      <c r="Y74" s="382">
        <f t="shared" si="75"/>
        <v>7.8716999999999995E-2</v>
      </c>
      <c r="Z74" s="382">
        <f t="shared" si="76"/>
        <v>7.9203999999999997E-2</v>
      </c>
      <c r="AA74" s="382">
        <f t="shared" si="79"/>
        <v>7.7052999999999996E-2</v>
      </c>
      <c r="AC74" s="381">
        <f t="shared" si="77"/>
        <v>1</v>
      </c>
    </row>
    <row r="75" spans="1:29" s="95" customFormat="1" ht="15.75" thickBot="1" x14ac:dyDescent="0.3">
      <c r="A75" s="653"/>
      <c r="B75" s="29" t="s">
        <v>8</v>
      </c>
      <c r="C75" s="384">
        <v>0.10352699999999999</v>
      </c>
      <c r="D75" s="384">
        <v>9.0719999999999995E-2</v>
      </c>
      <c r="E75" s="384">
        <v>9.5543000000000003E-2</v>
      </c>
      <c r="F75" s="384">
        <v>8.4798999999999999E-2</v>
      </c>
      <c r="G75" s="384">
        <v>8.3599999999999994E-2</v>
      </c>
      <c r="H75" s="384">
        <v>7.7064999999999995E-2</v>
      </c>
      <c r="I75" s="384">
        <v>6.7711999999999994E-2</v>
      </c>
      <c r="J75" s="384">
        <v>6.3687999999999995E-2</v>
      </c>
      <c r="K75" s="384">
        <v>6.9373000000000004E-2</v>
      </c>
      <c r="L75" s="384">
        <v>7.9644000000000006E-2</v>
      </c>
      <c r="M75" s="384">
        <v>8.4751999999999994E-2</v>
      </c>
      <c r="N75" s="384">
        <v>9.9576999999999999E-2</v>
      </c>
      <c r="O75" s="384">
        <f t="shared" si="78"/>
        <v>0.10352699999999999</v>
      </c>
      <c r="P75" s="384">
        <f t="shared" si="66"/>
        <v>9.0719999999999995E-2</v>
      </c>
      <c r="Q75" s="384">
        <f t="shared" si="67"/>
        <v>9.5543000000000003E-2</v>
      </c>
      <c r="R75" s="384">
        <f t="shared" si="68"/>
        <v>8.4798999999999999E-2</v>
      </c>
      <c r="S75" s="384">
        <f t="shared" si="69"/>
        <v>8.3599999999999994E-2</v>
      </c>
      <c r="T75" s="384">
        <f t="shared" si="70"/>
        <v>7.7064999999999995E-2</v>
      </c>
      <c r="U75" s="384">
        <f t="shared" si="71"/>
        <v>6.7711999999999994E-2</v>
      </c>
      <c r="V75" s="384">
        <f t="shared" si="72"/>
        <v>6.3687999999999995E-2</v>
      </c>
      <c r="W75" s="384">
        <f t="shared" si="73"/>
        <v>6.9373000000000004E-2</v>
      </c>
      <c r="X75" s="384">
        <f t="shared" si="74"/>
        <v>7.9644000000000006E-2</v>
      </c>
      <c r="Y75" s="384">
        <f t="shared" si="75"/>
        <v>8.4751999999999994E-2</v>
      </c>
      <c r="Z75" s="384">
        <f t="shared" si="76"/>
        <v>9.9576999999999999E-2</v>
      </c>
      <c r="AA75" s="384">
        <f t="shared" si="79"/>
        <v>0.10352699999999999</v>
      </c>
      <c r="AC75" s="381">
        <f t="shared" si="77"/>
        <v>1</v>
      </c>
    </row>
    <row r="76" spans="1:29" s="95" customFormat="1" ht="15.75" thickBot="1" x14ac:dyDescent="0.3">
      <c r="AC76" s="95" t="s">
        <v>248</v>
      </c>
    </row>
    <row r="77" spans="1:29" s="95" customFormat="1" ht="15.75" thickBot="1" x14ac:dyDescent="0.3">
      <c r="A77" s="385"/>
      <c r="B77" s="637" t="s">
        <v>165</v>
      </c>
      <c r="C77" s="135">
        <f>C$4</f>
        <v>45292</v>
      </c>
      <c r="D77" s="135">
        <f t="shared" ref="D77:AA77" si="80">D$4</f>
        <v>45323</v>
      </c>
      <c r="E77" s="135">
        <f t="shared" si="80"/>
        <v>45352</v>
      </c>
      <c r="F77" s="135">
        <f t="shared" si="80"/>
        <v>45383</v>
      </c>
      <c r="G77" s="135">
        <f t="shared" si="80"/>
        <v>45413</v>
      </c>
      <c r="H77" s="135">
        <f t="shared" si="80"/>
        <v>45444</v>
      </c>
      <c r="I77" s="135">
        <f t="shared" si="80"/>
        <v>45474</v>
      </c>
      <c r="J77" s="135">
        <f t="shared" si="80"/>
        <v>45505</v>
      </c>
      <c r="K77" s="135">
        <f t="shared" si="80"/>
        <v>45536</v>
      </c>
      <c r="L77" s="135">
        <f t="shared" si="80"/>
        <v>45566</v>
      </c>
      <c r="M77" s="135">
        <f t="shared" si="80"/>
        <v>45597</v>
      </c>
      <c r="N77" s="135">
        <f t="shared" si="80"/>
        <v>45627</v>
      </c>
      <c r="O77" s="135">
        <f t="shared" si="80"/>
        <v>45658</v>
      </c>
      <c r="P77" s="135">
        <f t="shared" si="80"/>
        <v>45689</v>
      </c>
      <c r="Q77" s="135">
        <f t="shared" si="80"/>
        <v>45717</v>
      </c>
      <c r="R77" s="135">
        <f t="shared" si="80"/>
        <v>45748</v>
      </c>
      <c r="S77" s="135">
        <f t="shared" si="80"/>
        <v>45778</v>
      </c>
      <c r="T77" s="135">
        <f t="shared" si="80"/>
        <v>45809</v>
      </c>
      <c r="U77" s="135">
        <f t="shared" si="80"/>
        <v>45839</v>
      </c>
      <c r="V77" s="135">
        <f t="shared" si="80"/>
        <v>45870</v>
      </c>
      <c r="W77" s="135">
        <f t="shared" si="80"/>
        <v>45901</v>
      </c>
      <c r="X77" s="135">
        <f t="shared" si="80"/>
        <v>45931</v>
      </c>
      <c r="Y77" s="135">
        <f t="shared" si="80"/>
        <v>45962</v>
      </c>
      <c r="Z77" s="135">
        <f t="shared" si="80"/>
        <v>45992</v>
      </c>
      <c r="AA77" s="135">
        <f t="shared" si="80"/>
        <v>46023</v>
      </c>
    </row>
    <row r="78" spans="1:29" s="95" customFormat="1" ht="15.75" thickBot="1" x14ac:dyDescent="0.3">
      <c r="A78" s="385"/>
      <c r="B78" s="638"/>
      <c r="C78" s="386">
        <v>5.3462000000000003E-2</v>
      </c>
      <c r="D78" s="386">
        <v>5.3289999999999997E-2</v>
      </c>
      <c r="E78" s="386">
        <v>5.4837999999999998E-2</v>
      </c>
      <c r="F78" s="386">
        <v>5.9094000000000001E-2</v>
      </c>
      <c r="G78" s="386">
        <v>6.0398E-2</v>
      </c>
      <c r="H78" s="386">
        <v>0.122034</v>
      </c>
      <c r="I78" s="386">
        <v>0.122029</v>
      </c>
      <c r="J78" s="386">
        <v>0.122026</v>
      </c>
      <c r="K78" s="386">
        <v>0.12202499999999999</v>
      </c>
      <c r="L78" s="386">
        <v>5.5929E-2</v>
      </c>
      <c r="M78" s="386">
        <v>5.9523E-2</v>
      </c>
      <c r="N78" s="386">
        <v>5.5969999999999999E-2</v>
      </c>
      <c r="O78" s="386">
        <f>C78</f>
        <v>5.3462000000000003E-2</v>
      </c>
      <c r="P78" s="386">
        <f t="shared" ref="P78:AA78" si="81">D78</f>
        <v>5.3289999999999997E-2</v>
      </c>
      <c r="Q78" s="386">
        <f t="shared" si="81"/>
        <v>5.4837999999999998E-2</v>
      </c>
      <c r="R78" s="386">
        <f t="shared" si="81"/>
        <v>5.9094000000000001E-2</v>
      </c>
      <c r="S78" s="386">
        <f t="shared" si="81"/>
        <v>6.0398E-2</v>
      </c>
      <c r="T78" s="386">
        <f t="shared" si="81"/>
        <v>0.122034</v>
      </c>
      <c r="U78" s="386">
        <f t="shared" si="81"/>
        <v>0.122029</v>
      </c>
      <c r="V78" s="386">
        <f t="shared" si="81"/>
        <v>0.122026</v>
      </c>
      <c r="W78" s="386">
        <f t="shared" si="81"/>
        <v>0.12202499999999999</v>
      </c>
      <c r="X78" s="386">
        <f t="shared" si="81"/>
        <v>5.5929E-2</v>
      </c>
      <c r="Y78" s="386">
        <f t="shared" si="81"/>
        <v>5.9523E-2</v>
      </c>
      <c r="Z78" s="386">
        <f t="shared" si="81"/>
        <v>5.5969999999999999E-2</v>
      </c>
      <c r="AA78" s="386">
        <f t="shared" si="81"/>
        <v>5.3462000000000003E-2</v>
      </c>
      <c r="AC78" s="95" t="s">
        <v>249</v>
      </c>
    </row>
    <row r="79" spans="1:29" s="95" customFormat="1" x14ac:dyDescent="0.25">
      <c r="C79" s="387" t="s">
        <v>242</v>
      </c>
    </row>
    <row r="80" spans="1:29" s="95" customFormat="1" x14ac:dyDescent="0.25">
      <c r="C80" s="388"/>
      <c r="D80" s="388"/>
      <c r="E80" s="388"/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8"/>
    </row>
    <row r="81" spans="3:27" s="95" customFormat="1" x14ac:dyDescent="0.25">
      <c r="C81" s="388"/>
      <c r="D81" s="388"/>
      <c r="E81" s="388"/>
      <c r="F81" s="388"/>
      <c r="R81" s="388"/>
      <c r="S81" s="388"/>
      <c r="T81" s="388"/>
      <c r="U81" s="388"/>
      <c r="V81" s="388"/>
      <c r="W81" s="388"/>
      <c r="X81" s="388"/>
      <c r="Y81" s="388"/>
      <c r="Z81" s="388"/>
      <c r="AA81" s="388"/>
    </row>
    <row r="82" spans="3:27" ht="14.65" customHeight="1" x14ac:dyDescent="0.25">
      <c r="C82" s="271"/>
      <c r="D82" s="271"/>
      <c r="E82" s="271"/>
      <c r="F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</row>
    <row r="83" spans="3:27" x14ac:dyDescent="0.25">
      <c r="C83" s="271"/>
      <c r="D83" s="271"/>
      <c r="E83" s="271"/>
      <c r="F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</row>
    <row r="84" spans="3:27" x14ac:dyDescent="0.25">
      <c r="C84" s="271"/>
      <c r="D84" s="271"/>
      <c r="E84" s="271"/>
      <c r="F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</row>
    <row r="85" spans="3:27" x14ac:dyDescent="0.25">
      <c r="C85" s="271"/>
      <c r="D85" s="271"/>
      <c r="E85" s="271"/>
      <c r="F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</row>
    <row r="86" spans="3:27" x14ac:dyDescent="0.25">
      <c r="C86" s="271"/>
      <c r="D86" s="271"/>
      <c r="E86" s="271"/>
      <c r="F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</row>
    <row r="87" spans="3:27" ht="14.65" customHeight="1" x14ac:dyDescent="0.25">
      <c r="C87" s="271"/>
      <c r="D87" s="271"/>
      <c r="E87" s="271"/>
      <c r="F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</row>
    <row r="88" spans="3:27" x14ac:dyDescent="0.25"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</row>
    <row r="89" spans="3:27" ht="14.65" customHeight="1" x14ac:dyDescent="0.25"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</row>
    <row r="90" spans="3:27" x14ac:dyDescent="0.25"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</row>
    <row r="96" spans="3:27" x14ac:dyDescent="0.25">
      <c r="J96" s="5"/>
    </row>
    <row r="97" spans="4:4" x14ac:dyDescent="0.2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4C375070-AB59-45A1-BDDD-FF6F38F65DFF}"/>
</file>

<file path=customXml/itemProps2.xml><?xml version="1.0" encoding="utf-8"?>
<ds:datastoreItem xmlns:ds="http://schemas.openxmlformats.org/officeDocument/2006/customXml" ds:itemID="{1215273A-005F-4F90-BA6F-05D66BF78361}"/>
</file>

<file path=customXml/itemProps3.xml><?xml version="1.0" encoding="utf-8"?>
<ds:datastoreItem xmlns:ds="http://schemas.openxmlformats.org/officeDocument/2006/customXml" ds:itemID="{838DDFD4-91DE-478E-8295-EB45C0F70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Error Checks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2024-11-13T21:05:37Z</dcterms:created>
  <dcterms:modified xsi:type="dcterms:W3CDTF">2024-11-13T21:05:44Z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